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_devil/Documents/MLDS_2024/Quarter2/Generating_Bussiness_Value_with_Analytics/Assignments/Assignment6/"/>
    </mc:Choice>
  </mc:AlternateContent>
  <xr:revisionPtr revIDLastSave="0" documentId="13_ncr:1_{4A0AAFA2-39F2-C040-B2B9-8B69F860C65B}" xr6:coauthVersionLast="47" xr6:coauthVersionMax="47" xr10:uidLastSave="{00000000-0000-0000-0000-000000000000}"/>
  <bookViews>
    <workbookView xWindow="0" yWindow="720" windowWidth="29400" windowHeight="18400" activeTab="3" xr2:uid="{BB4EAAE4-E2CB-1747-82F6-8AC09E679A5A}"/>
  </bookViews>
  <sheets>
    <sheet name="Sheet1" sheetId="1" r:id="rId1"/>
    <sheet name="Q2a-c" sheetId="2" r:id="rId2"/>
    <sheet name="Q3c" sheetId="3" r:id="rId3"/>
    <sheet name="Q4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R20" i="4"/>
  <c r="U20" i="4" s="1"/>
  <c r="N20" i="4"/>
  <c r="M20" i="4"/>
  <c r="O20" i="4" s="1"/>
  <c r="U19" i="4"/>
  <c r="T19" i="4"/>
  <c r="V19" i="4" s="1"/>
  <c r="S19" i="4"/>
  <c r="R19" i="4"/>
  <c r="N19" i="4"/>
  <c r="M19" i="4"/>
  <c r="O19" i="4" s="1"/>
  <c r="R18" i="4"/>
  <c r="T18" i="4" s="1"/>
  <c r="N18" i="4"/>
  <c r="O18" i="4" s="1"/>
  <c r="M18" i="4"/>
  <c r="R17" i="4"/>
  <c r="T17" i="4" s="1"/>
  <c r="Q17" i="4"/>
  <c r="P17" i="4"/>
  <c r="O17" i="4"/>
  <c r="N17" i="4"/>
  <c r="M17" i="4"/>
  <c r="R16" i="4"/>
  <c r="U16" i="4" s="1"/>
  <c r="N16" i="4"/>
  <c r="M16" i="4"/>
  <c r="O16" i="4" s="1"/>
  <c r="U15" i="4"/>
  <c r="T15" i="4"/>
  <c r="V15" i="4" s="1"/>
  <c r="S15" i="4"/>
  <c r="R15" i="4"/>
  <c r="N15" i="4"/>
  <c r="M15" i="4"/>
  <c r="O15" i="4" s="1"/>
  <c r="R14" i="4"/>
  <c r="T14" i="4" s="1"/>
  <c r="N14" i="4"/>
  <c r="O14" i="4" s="1"/>
  <c r="M14" i="4"/>
  <c r="R13" i="4"/>
  <c r="T13" i="4" s="1"/>
  <c r="Q13" i="4"/>
  <c r="P13" i="4"/>
  <c r="O13" i="4"/>
  <c r="N13" i="4"/>
  <c r="M13" i="4"/>
  <c r="R12" i="4"/>
  <c r="S12" i="4" s="1"/>
  <c r="N12" i="4"/>
  <c r="M12" i="4"/>
  <c r="O12" i="4" s="1"/>
  <c r="U11" i="4"/>
  <c r="T11" i="4"/>
  <c r="V11" i="4" s="1"/>
  <c r="S11" i="4"/>
  <c r="R11" i="4"/>
  <c r="N11" i="4"/>
  <c r="M11" i="4"/>
  <c r="O11" i="4" s="1"/>
  <c r="R10" i="4"/>
  <c r="T10" i="4" s="1"/>
  <c r="N10" i="4"/>
  <c r="O10" i="4" s="1"/>
  <c r="M10" i="4"/>
  <c r="R9" i="4"/>
  <c r="T9" i="4" s="1"/>
  <c r="Q9" i="4"/>
  <c r="P9" i="4"/>
  <c r="O9" i="4"/>
  <c r="N9" i="4"/>
  <c r="M9" i="4"/>
  <c r="R8" i="4"/>
  <c r="U8" i="4" s="1"/>
  <c r="N8" i="4"/>
  <c r="M8" i="4"/>
  <c r="O8" i="4" s="1"/>
  <c r="U7" i="4"/>
  <c r="T7" i="4"/>
  <c r="V7" i="4" s="1"/>
  <c r="S7" i="4"/>
  <c r="R7" i="4"/>
  <c r="N7" i="4"/>
  <c r="M7" i="4"/>
  <c r="O7" i="4" s="1"/>
  <c r="R6" i="4"/>
  <c r="T6" i="4" s="1"/>
  <c r="N6" i="4"/>
  <c r="O6" i="4" s="1"/>
  <c r="M6" i="4"/>
  <c r="R5" i="4"/>
  <c r="U5" i="4" s="1"/>
  <c r="Q5" i="4"/>
  <c r="P5" i="4"/>
  <c r="O5" i="4"/>
  <c r="N5" i="4"/>
  <c r="M5" i="4"/>
  <c r="R4" i="4"/>
  <c r="S4" i="4" s="1"/>
  <c r="N4" i="4"/>
  <c r="M4" i="4"/>
  <c r="O4" i="4" s="1"/>
  <c r="U3" i="4"/>
  <c r="T3" i="4"/>
  <c r="V3" i="4" s="1"/>
  <c r="S3" i="4"/>
  <c r="R3" i="4"/>
  <c r="N3" i="4"/>
  <c r="M3" i="4"/>
  <c r="O3" i="4" s="1"/>
  <c r="R2" i="4"/>
  <c r="T2" i="4" s="1"/>
  <c r="N2" i="4"/>
  <c r="N21" i="4" s="1"/>
  <c r="M2" i="4"/>
  <c r="M21" i="4" s="1"/>
  <c r="O21" i="4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2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" i="3"/>
  <c r="N20" i="3"/>
  <c r="M20" i="3"/>
  <c r="O20" i="3" s="1"/>
  <c r="N19" i="3"/>
  <c r="M19" i="3"/>
  <c r="O19" i="3" s="1"/>
  <c r="Q18" i="3"/>
  <c r="P18" i="3"/>
  <c r="O18" i="3"/>
  <c r="N18" i="3"/>
  <c r="M18" i="3"/>
  <c r="N17" i="3"/>
  <c r="M17" i="3"/>
  <c r="O17" i="3" s="1"/>
  <c r="N16" i="3"/>
  <c r="M16" i="3"/>
  <c r="O16" i="3" s="1"/>
  <c r="O15" i="3"/>
  <c r="P15" i="3" s="1"/>
  <c r="N15" i="3"/>
  <c r="M15" i="3"/>
  <c r="N14" i="3"/>
  <c r="M14" i="3"/>
  <c r="O14" i="3" s="1"/>
  <c r="N13" i="3"/>
  <c r="M13" i="3"/>
  <c r="O13" i="3" s="1"/>
  <c r="N12" i="3"/>
  <c r="O12" i="3" s="1"/>
  <c r="M12" i="3"/>
  <c r="N11" i="3"/>
  <c r="M11" i="3"/>
  <c r="O11" i="3" s="1"/>
  <c r="Q10" i="3"/>
  <c r="P10" i="3"/>
  <c r="O10" i="3"/>
  <c r="N10" i="3"/>
  <c r="M10" i="3"/>
  <c r="N9" i="3"/>
  <c r="M9" i="3"/>
  <c r="O9" i="3" s="1"/>
  <c r="N8" i="3"/>
  <c r="M8" i="3"/>
  <c r="O8" i="3" s="1"/>
  <c r="O7" i="3"/>
  <c r="Q7" i="3" s="1"/>
  <c r="N7" i="3"/>
  <c r="M7" i="3"/>
  <c r="N6" i="3"/>
  <c r="M6" i="3"/>
  <c r="O6" i="3" s="1"/>
  <c r="N5" i="3"/>
  <c r="M5" i="3"/>
  <c r="O5" i="3" s="1"/>
  <c r="N4" i="3"/>
  <c r="O4" i="3" s="1"/>
  <c r="M4" i="3"/>
  <c r="N3" i="3"/>
  <c r="M3" i="3"/>
  <c r="O3" i="3" s="1"/>
  <c r="Q2" i="3"/>
  <c r="P2" i="3"/>
  <c r="O2" i="3"/>
  <c r="N2" i="3"/>
  <c r="N21" i="3" s="1"/>
  <c r="M2" i="3"/>
  <c r="M21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Q7" i="4" l="1"/>
  <c r="P7" i="4"/>
  <c r="Q10" i="4"/>
  <c r="P10" i="4"/>
  <c r="Q14" i="4"/>
  <c r="P14" i="4"/>
  <c r="Q21" i="4"/>
  <c r="P21" i="4"/>
  <c r="P12" i="4"/>
  <c r="Q12" i="4"/>
  <c r="P4" i="4"/>
  <c r="Q4" i="4"/>
  <c r="P18" i="4"/>
  <c r="Q18" i="4"/>
  <c r="P20" i="4"/>
  <c r="Q20" i="4"/>
  <c r="P16" i="4"/>
  <c r="Q16" i="4"/>
  <c r="Q15" i="4"/>
  <c r="P15" i="4"/>
  <c r="Q11" i="4"/>
  <c r="P11" i="4"/>
  <c r="Q3" i="4"/>
  <c r="P3" i="4"/>
  <c r="Q6" i="4"/>
  <c r="P6" i="4"/>
  <c r="P8" i="4"/>
  <c r="Q8" i="4"/>
  <c r="P19" i="4"/>
  <c r="Q19" i="4"/>
  <c r="S8" i="4"/>
  <c r="S16" i="4"/>
  <c r="T4" i="4"/>
  <c r="V4" i="4" s="1"/>
  <c r="T8" i="4"/>
  <c r="T16" i="4"/>
  <c r="U4" i="4"/>
  <c r="S9" i="4"/>
  <c r="U12" i="4"/>
  <c r="S17" i="4"/>
  <c r="T5" i="4"/>
  <c r="U2" i="4"/>
  <c r="U6" i="4"/>
  <c r="U10" i="4"/>
  <c r="U14" i="4"/>
  <c r="U18" i="4"/>
  <c r="T12" i="4"/>
  <c r="V12" i="4" s="1"/>
  <c r="R21" i="4"/>
  <c r="S5" i="4"/>
  <c r="V5" i="4" s="1"/>
  <c r="S13" i="4"/>
  <c r="S2" i="4"/>
  <c r="V2" i="4" s="1"/>
  <c r="S6" i="4"/>
  <c r="V6" i="4" s="1"/>
  <c r="U9" i="4"/>
  <c r="S10" i="4"/>
  <c r="V10" i="4" s="1"/>
  <c r="U13" i="4"/>
  <c r="S14" i="4"/>
  <c r="U17" i="4"/>
  <c r="S18" i="4"/>
  <c r="O2" i="4"/>
  <c r="S20" i="4"/>
  <c r="T20" i="4"/>
  <c r="Q11" i="3"/>
  <c r="P11" i="3"/>
  <c r="P17" i="3"/>
  <c r="Q17" i="3"/>
  <c r="P5" i="3"/>
  <c r="Q5" i="3"/>
  <c r="P9" i="3"/>
  <c r="Q9" i="3"/>
  <c r="Q6" i="3"/>
  <c r="P6" i="3"/>
  <c r="Q12" i="3"/>
  <c r="P12" i="3"/>
  <c r="Q16" i="3"/>
  <c r="P16" i="3"/>
  <c r="Q3" i="3"/>
  <c r="P3" i="3"/>
  <c r="P13" i="3"/>
  <c r="Q13" i="3"/>
  <c r="Q19" i="3"/>
  <c r="P19" i="3"/>
  <c r="P14" i="3"/>
  <c r="Q14" i="3"/>
  <c r="Q20" i="3"/>
  <c r="P20" i="3"/>
  <c r="O21" i="3"/>
  <c r="P4" i="3"/>
  <c r="Q4" i="3"/>
  <c r="Q8" i="3"/>
  <c r="P8" i="3"/>
  <c r="P7" i="3"/>
  <c r="Q15" i="3"/>
  <c r="V9" i="4" l="1"/>
  <c r="V18" i="4"/>
  <c r="V13" i="4"/>
  <c r="V20" i="4"/>
  <c r="Q2" i="4"/>
  <c r="P2" i="4"/>
  <c r="V16" i="4"/>
  <c r="V14" i="4"/>
  <c r="U21" i="4"/>
  <c r="T21" i="4"/>
  <c r="S21" i="4"/>
  <c r="V21" i="4" s="1"/>
  <c r="V17" i="4"/>
  <c r="V8" i="4"/>
  <c r="Q21" i="3"/>
  <c r="P21" i="3"/>
</calcChain>
</file>

<file path=xl/sharedStrings.xml><?xml version="1.0" encoding="utf-8"?>
<sst xmlns="http://schemas.openxmlformats.org/spreadsheetml/2006/main" count="381" uniqueCount="61">
  <si>
    <t>Parent product category</t>
  </si>
  <si>
    <t>Product category</t>
  </si>
  <si>
    <t>Avg. # of SKUs per store</t>
  </si>
  <si>
    <t>Annual revenue ($M)</t>
  </si>
  <si>
    <t>Gross margin (%)</t>
  </si>
  <si>
    <t>Average price bracket</t>
  </si>
  <si>
    <t>Current MAPE (%)</t>
  </si>
  <si>
    <t>Stockouts (% of revenue)</t>
  </si>
  <si>
    <t>Average Shelf Life</t>
  </si>
  <si>
    <t>Stock loss (as % of revenue)</t>
  </si>
  <si>
    <t>Fresh</t>
  </si>
  <si>
    <t>Bakery</t>
  </si>
  <si>
    <t>Low</t>
  </si>
  <si>
    <t>1-3 weeks</t>
  </si>
  <si>
    <t>Beers, Wine and Spirits</t>
  </si>
  <si>
    <t>High</t>
  </si>
  <si>
    <t>Varies</t>
  </si>
  <si>
    <t>Dairy, Eggs &amp; Cheese</t>
  </si>
  <si>
    <t>1-14 days</t>
  </si>
  <si>
    <t>Deli</t>
  </si>
  <si>
    <t>Medium</t>
  </si>
  <si>
    <t>3-5 days</t>
  </si>
  <si>
    <t>Floral</t>
  </si>
  <si>
    <t>7-12 days</t>
  </si>
  <si>
    <t>Meat &amp; Seafood</t>
  </si>
  <si>
    <t>2-5 days</t>
  </si>
  <si>
    <t>Produce: Fruits &amp; Vegetables</t>
  </si>
  <si>
    <t>Frozen foods</t>
  </si>
  <si>
    <t>Frozen Foods</t>
  </si>
  <si>
    <t>8-12 months</t>
  </si>
  <si>
    <t>General merchandise</t>
  </si>
  <si>
    <t>Cleaning Supplies</t>
  </si>
  <si>
    <t>Paper Products</t>
  </si>
  <si>
    <t>Pet Care</t>
  </si>
  <si>
    <t>Tobacco</t>
  </si>
  <si>
    <t>Health and beauty</t>
  </si>
  <si>
    <t>Baby</t>
  </si>
  <si>
    <t>3-9 months</t>
  </si>
  <si>
    <t>2-3 years</t>
  </si>
  <si>
    <t>Shelf stable foods</t>
  </si>
  <si>
    <t>Canned Goods &amp; Soups</t>
  </si>
  <si>
    <t>Condiments/Spices &amp; Bake</t>
  </si>
  <si>
    <t>1-2 years</t>
  </si>
  <si>
    <t>Dry Goods, Shelf Stable Foods</t>
  </si>
  <si>
    <t>6-24 months</t>
  </si>
  <si>
    <t>Grains, Pasta &amp; Sides</t>
  </si>
  <si>
    <t xml:space="preserve">Salty Snacks </t>
  </si>
  <si>
    <t>% of stock loss due to perishability</t>
  </si>
  <si>
    <t>% online shoppers who buy this</t>
  </si>
  <si>
    <t>2a) Stock Outs</t>
  </si>
  <si>
    <t>Total</t>
  </si>
  <si>
    <t>2a) Spoilage</t>
  </si>
  <si>
    <t>2a) Total</t>
  </si>
  <si>
    <t>2b) Impact of 1% Prediction Error Improvement on Profits</t>
  </si>
  <si>
    <t>2c) Impact of 42.4 % improvement on Profits</t>
  </si>
  <si>
    <t>3c) Sku Store Cominations</t>
  </si>
  <si>
    <t>3c) Annual Training Cost (M)</t>
  </si>
  <si>
    <t>3c) Annual Running Cost (M)</t>
  </si>
  <si>
    <t>3c) Total Annual Cost (M)</t>
  </si>
  <si>
    <t>3c) Annual Storage Cost(M)</t>
  </si>
  <si>
    <t>4a) Net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</si>
</sst>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 (Body)"/>
    </font>
    <font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4" fillId="2" borderId="0" xfId="0" applyFont="1" applyFill="1"/>
    <xf numFmtId="166" fontId="5" fillId="2" borderId="0" xfId="0" applyNumberFormat="1" applyFont="1" applyFill="1"/>
    <xf numFmtId="0" fontId="6" fillId="3" borderId="0" xfId="0" applyFont="1" applyFill="1" applyAlignment="1">
      <alignment wrapText="1"/>
    </xf>
    <xf numFmtId="0" fontId="5" fillId="3" borderId="0" xfId="0" applyFont="1" applyFill="1"/>
    <xf numFmtId="166" fontId="5" fillId="3" borderId="0" xfId="0" quotePrefix="1" applyNumberFormat="1" applyFont="1" applyFill="1"/>
    <xf numFmtId="166" fontId="5" fillId="3" borderId="0" xfId="0" applyNumberFormat="1" applyFont="1" applyFill="1"/>
    <xf numFmtId="0" fontId="3" fillId="4" borderId="0" xfId="0" applyFont="1" applyFill="1"/>
    <xf numFmtId="166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5036-5B67-C846-B643-93324F1B49E3}">
  <dimension ref="A1:L20"/>
  <sheetViews>
    <sheetView workbookViewId="0">
      <selection activeCell="O20" sqref="A1:XFD1048576"/>
    </sheetView>
  </sheetViews>
  <sheetFormatPr baseColWidth="10" defaultRowHeight="16" x14ac:dyDescent="0.2"/>
  <cols>
    <col min="1" max="1" width="22.33203125" customWidth="1"/>
    <col min="2" max="2" width="26.6640625" customWidth="1"/>
    <col min="3" max="12" width="12.83203125" customWidth="1"/>
  </cols>
  <sheetData>
    <row r="1" spans="1:12" s="4" customFormat="1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47</v>
      </c>
    </row>
    <row r="2" spans="1:12" x14ac:dyDescent="0.2">
      <c r="A2" t="s">
        <v>10</v>
      </c>
      <c r="B2" t="s">
        <v>11</v>
      </c>
      <c r="C2">
        <v>1490</v>
      </c>
      <c r="D2">
        <v>184</v>
      </c>
      <c r="E2">
        <v>55</v>
      </c>
      <c r="F2" s="1" t="s">
        <v>12</v>
      </c>
      <c r="G2" s="2">
        <v>30</v>
      </c>
      <c r="H2">
        <v>31.3</v>
      </c>
      <c r="I2">
        <v>6</v>
      </c>
      <c r="J2" s="1" t="s">
        <v>13</v>
      </c>
      <c r="K2">
        <v>2</v>
      </c>
      <c r="L2">
        <v>60</v>
      </c>
    </row>
    <row r="3" spans="1:12" x14ac:dyDescent="0.2">
      <c r="A3" t="s">
        <v>10</v>
      </c>
      <c r="B3" t="s">
        <v>14</v>
      </c>
      <c r="C3">
        <v>980</v>
      </c>
      <c r="D3">
        <v>462</v>
      </c>
      <c r="E3">
        <v>23</v>
      </c>
      <c r="F3" s="1" t="s">
        <v>15</v>
      </c>
      <c r="G3" s="2">
        <v>30</v>
      </c>
      <c r="H3">
        <v>30.3</v>
      </c>
      <c r="I3">
        <v>2.2999999999999998</v>
      </c>
      <c r="J3" s="1" t="s">
        <v>16</v>
      </c>
      <c r="K3">
        <v>5</v>
      </c>
      <c r="L3">
        <v>15</v>
      </c>
    </row>
    <row r="4" spans="1:12" x14ac:dyDescent="0.2">
      <c r="A4" t="s">
        <v>10</v>
      </c>
      <c r="B4" t="s">
        <v>17</v>
      </c>
      <c r="C4">
        <v>2980</v>
      </c>
      <c r="D4">
        <v>852</v>
      </c>
      <c r="E4">
        <v>31</v>
      </c>
      <c r="F4" s="1" t="s">
        <v>12</v>
      </c>
      <c r="G4" s="2">
        <v>24</v>
      </c>
      <c r="H4">
        <v>31.6</v>
      </c>
      <c r="I4">
        <v>2.1</v>
      </c>
      <c r="J4" s="1" t="s">
        <v>18</v>
      </c>
      <c r="K4">
        <v>7</v>
      </c>
      <c r="L4">
        <v>60</v>
      </c>
    </row>
    <row r="5" spans="1:12" x14ac:dyDescent="0.2">
      <c r="A5" t="s">
        <v>10</v>
      </c>
      <c r="B5" t="s">
        <v>19</v>
      </c>
      <c r="C5">
        <v>2620</v>
      </c>
      <c r="D5">
        <v>567</v>
      </c>
      <c r="E5">
        <v>40</v>
      </c>
      <c r="F5" s="1" t="s">
        <v>20</v>
      </c>
      <c r="G5" s="2">
        <v>30</v>
      </c>
      <c r="H5">
        <v>31.8</v>
      </c>
      <c r="I5">
        <v>3.3</v>
      </c>
      <c r="J5" s="1" t="s">
        <v>21</v>
      </c>
      <c r="K5">
        <v>5</v>
      </c>
      <c r="L5">
        <v>60</v>
      </c>
    </row>
    <row r="6" spans="1:12" x14ac:dyDescent="0.2">
      <c r="A6" t="s">
        <v>10</v>
      </c>
      <c r="B6" t="s">
        <v>22</v>
      </c>
      <c r="C6">
        <v>150</v>
      </c>
      <c r="D6">
        <v>47</v>
      </c>
      <c r="E6">
        <v>50</v>
      </c>
      <c r="F6" s="1" t="s">
        <v>20</v>
      </c>
      <c r="G6" s="2">
        <v>30</v>
      </c>
      <c r="H6">
        <v>30.4</v>
      </c>
      <c r="I6">
        <v>3</v>
      </c>
      <c r="J6" s="1" t="s">
        <v>23</v>
      </c>
      <c r="K6">
        <v>1</v>
      </c>
      <c r="L6">
        <v>70</v>
      </c>
    </row>
    <row r="7" spans="1:12" x14ac:dyDescent="0.2">
      <c r="A7" t="s">
        <v>10</v>
      </c>
      <c r="B7" t="s">
        <v>24</v>
      </c>
      <c r="C7">
        <v>1490</v>
      </c>
      <c r="D7">
        <v>1008</v>
      </c>
      <c r="E7">
        <v>30</v>
      </c>
      <c r="F7" s="1" t="s">
        <v>20</v>
      </c>
      <c r="G7" s="2">
        <v>17</v>
      </c>
      <c r="H7">
        <v>40</v>
      </c>
      <c r="I7">
        <v>7.8</v>
      </c>
      <c r="J7" s="1" t="s">
        <v>25</v>
      </c>
      <c r="K7">
        <v>10</v>
      </c>
      <c r="L7">
        <v>70</v>
      </c>
    </row>
    <row r="8" spans="1:12" x14ac:dyDescent="0.2">
      <c r="A8" t="s">
        <v>10</v>
      </c>
      <c r="B8" t="s">
        <v>26</v>
      </c>
      <c r="C8">
        <v>3140</v>
      </c>
      <c r="D8">
        <v>866</v>
      </c>
      <c r="E8">
        <v>45</v>
      </c>
      <c r="F8" s="1" t="s">
        <v>12</v>
      </c>
      <c r="G8" s="2">
        <v>22</v>
      </c>
      <c r="H8">
        <v>38.299999999999997</v>
      </c>
      <c r="I8">
        <v>4.7</v>
      </c>
      <c r="J8" s="1" t="s">
        <v>16</v>
      </c>
      <c r="K8">
        <v>12</v>
      </c>
      <c r="L8">
        <v>80</v>
      </c>
    </row>
    <row r="9" spans="1:12" x14ac:dyDescent="0.2">
      <c r="A9" t="s">
        <v>27</v>
      </c>
      <c r="B9" t="s">
        <v>28</v>
      </c>
      <c r="C9">
        <v>1590</v>
      </c>
      <c r="D9">
        <v>593</v>
      </c>
      <c r="E9">
        <v>30</v>
      </c>
      <c r="F9" s="1" t="s">
        <v>20</v>
      </c>
      <c r="G9" s="2">
        <v>30</v>
      </c>
      <c r="H9">
        <v>31.4</v>
      </c>
      <c r="I9">
        <v>3.5</v>
      </c>
      <c r="J9" s="1" t="s">
        <v>29</v>
      </c>
      <c r="K9">
        <v>5</v>
      </c>
      <c r="L9">
        <v>45</v>
      </c>
    </row>
    <row r="10" spans="1:12" x14ac:dyDescent="0.2">
      <c r="A10" t="s">
        <v>30</v>
      </c>
      <c r="B10" t="s">
        <v>31</v>
      </c>
      <c r="C10">
        <v>460</v>
      </c>
      <c r="D10">
        <v>221</v>
      </c>
      <c r="E10">
        <v>47</v>
      </c>
      <c r="F10" s="1" t="s">
        <v>15</v>
      </c>
      <c r="G10" s="2">
        <v>35</v>
      </c>
      <c r="H10">
        <v>30</v>
      </c>
      <c r="I10">
        <v>2.4</v>
      </c>
      <c r="J10" s="1" t="s">
        <v>15</v>
      </c>
      <c r="K10">
        <v>1</v>
      </c>
      <c r="L10">
        <v>0</v>
      </c>
    </row>
    <row r="11" spans="1:12" x14ac:dyDescent="0.2">
      <c r="A11" t="s">
        <v>30</v>
      </c>
      <c r="B11" t="s">
        <v>32</v>
      </c>
      <c r="C11">
        <v>210</v>
      </c>
      <c r="D11">
        <v>158</v>
      </c>
      <c r="E11">
        <v>47</v>
      </c>
      <c r="F11" s="1" t="s">
        <v>12</v>
      </c>
      <c r="G11" s="2">
        <v>42</v>
      </c>
      <c r="H11">
        <v>30</v>
      </c>
      <c r="I11">
        <v>2.2000000000000002</v>
      </c>
      <c r="J11" s="1" t="s">
        <v>15</v>
      </c>
      <c r="K11">
        <v>1</v>
      </c>
      <c r="L11">
        <v>0</v>
      </c>
    </row>
    <row r="12" spans="1:12" x14ac:dyDescent="0.2">
      <c r="A12" t="s">
        <v>30</v>
      </c>
      <c r="B12" t="s">
        <v>33</v>
      </c>
      <c r="C12">
        <v>510</v>
      </c>
      <c r="D12">
        <v>95</v>
      </c>
      <c r="E12">
        <v>47</v>
      </c>
      <c r="F12" s="1" t="s">
        <v>15</v>
      </c>
      <c r="G12" s="2">
        <v>28</v>
      </c>
      <c r="H12">
        <v>30.1</v>
      </c>
      <c r="I12">
        <v>1.9</v>
      </c>
      <c r="J12" s="1" t="s">
        <v>16</v>
      </c>
      <c r="K12">
        <v>4</v>
      </c>
      <c r="L12">
        <v>10</v>
      </c>
    </row>
    <row r="13" spans="1:12" x14ac:dyDescent="0.2">
      <c r="A13" t="s">
        <v>30</v>
      </c>
      <c r="B13" t="s">
        <v>34</v>
      </c>
      <c r="C13">
        <v>210</v>
      </c>
      <c r="D13">
        <v>32</v>
      </c>
      <c r="E13">
        <v>25</v>
      </c>
      <c r="F13" s="1" t="s">
        <v>15</v>
      </c>
      <c r="G13" s="2">
        <v>15</v>
      </c>
      <c r="H13">
        <v>30</v>
      </c>
      <c r="I13">
        <v>3</v>
      </c>
      <c r="J13" s="1" t="s">
        <v>15</v>
      </c>
      <c r="K13">
        <v>2</v>
      </c>
      <c r="L13">
        <v>0</v>
      </c>
    </row>
    <row r="14" spans="1:12" x14ac:dyDescent="0.2">
      <c r="A14" t="s">
        <v>35</v>
      </c>
      <c r="B14" t="s">
        <v>36</v>
      </c>
      <c r="C14">
        <v>620</v>
      </c>
      <c r="D14">
        <v>126</v>
      </c>
      <c r="E14">
        <v>47</v>
      </c>
      <c r="F14" s="1" t="s">
        <v>20</v>
      </c>
      <c r="G14" s="2">
        <v>35</v>
      </c>
      <c r="H14">
        <v>30.1</v>
      </c>
      <c r="I14">
        <v>1.9</v>
      </c>
      <c r="J14" s="1" t="s">
        <v>37</v>
      </c>
      <c r="K14">
        <v>2</v>
      </c>
      <c r="L14">
        <v>10</v>
      </c>
    </row>
    <row r="15" spans="1:12" x14ac:dyDescent="0.2">
      <c r="A15" t="s">
        <v>35</v>
      </c>
      <c r="B15" t="s">
        <v>35</v>
      </c>
      <c r="C15">
        <v>2570</v>
      </c>
      <c r="D15">
        <v>377</v>
      </c>
      <c r="E15">
        <v>54</v>
      </c>
      <c r="F15" s="1" t="s">
        <v>15</v>
      </c>
      <c r="G15" s="2">
        <v>45</v>
      </c>
      <c r="H15">
        <v>30.1</v>
      </c>
      <c r="I15">
        <v>1.9</v>
      </c>
      <c r="J15" s="1" t="s">
        <v>38</v>
      </c>
      <c r="K15">
        <v>6</v>
      </c>
      <c r="L15">
        <v>5</v>
      </c>
    </row>
    <row r="16" spans="1:12" x14ac:dyDescent="0.2">
      <c r="A16" t="s">
        <v>39</v>
      </c>
      <c r="B16" t="s">
        <v>40</v>
      </c>
      <c r="C16">
        <v>1130</v>
      </c>
      <c r="D16">
        <v>362</v>
      </c>
      <c r="E16">
        <v>25</v>
      </c>
      <c r="F16" s="1" t="s">
        <v>12</v>
      </c>
      <c r="G16" s="2">
        <v>37</v>
      </c>
      <c r="H16">
        <v>30.1</v>
      </c>
      <c r="I16">
        <v>1.8</v>
      </c>
      <c r="J16" s="1" t="s">
        <v>38</v>
      </c>
      <c r="K16">
        <v>1</v>
      </c>
      <c r="L16">
        <v>15</v>
      </c>
    </row>
    <row r="17" spans="1:12" x14ac:dyDescent="0.2">
      <c r="A17" t="s">
        <v>39</v>
      </c>
      <c r="B17" t="s">
        <v>41</v>
      </c>
      <c r="C17">
        <v>3600</v>
      </c>
      <c r="D17">
        <v>241</v>
      </c>
      <c r="E17">
        <v>20</v>
      </c>
      <c r="F17" s="1" t="s">
        <v>12</v>
      </c>
      <c r="G17" s="2">
        <v>31</v>
      </c>
      <c r="H17">
        <v>30.1</v>
      </c>
      <c r="I17">
        <v>1.5</v>
      </c>
      <c r="J17" s="1" t="s">
        <v>42</v>
      </c>
      <c r="K17">
        <v>2</v>
      </c>
      <c r="L17">
        <v>10</v>
      </c>
    </row>
    <row r="18" spans="1:12" x14ac:dyDescent="0.2">
      <c r="A18" t="s">
        <v>39</v>
      </c>
      <c r="B18" t="s">
        <v>43</v>
      </c>
      <c r="C18">
        <v>4630</v>
      </c>
      <c r="D18">
        <v>482</v>
      </c>
      <c r="E18">
        <v>25</v>
      </c>
      <c r="F18" s="1" t="s">
        <v>12</v>
      </c>
      <c r="G18" s="2">
        <v>37</v>
      </c>
      <c r="H18">
        <v>30</v>
      </c>
      <c r="I18">
        <v>1.8</v>
      </c>
      <c r="J18" s="1" t="s">
        <v>44</v>
      </c>
      <c r="K18">
        <v>2</v>
      </c>
      <c r="L18">
        <v>5</v>
      </c>
    </row>
    <row r="19" spans="1:12" x14ac:dyDescent="0.2">
      <c r="A19" t="s">
        <v>39</v>
      </c>
      <c r="B19" t="s">
        <v>45</v>
      </c>
      <c r="C19">
        <v>1290</v>
      </c>
      <c r="D19">
        <v>844</v>
      </c>
      <c r="E19">
        <v>25</v>
      </c>
      <c r="F19" s="1" t="s">
        <v>12</v>
      </c>
      <c r="G19" s="2">
        <v>30</v>
      </c>
      <c r="H19">
        <v>30.2</v>
      </c>
      <c r="I19">
        <v>1.8</v>
      </c>
      <c r="J19" s="1" t="s">
        <v>38</v>
      </c>
      <c r="K19">
        <v>5</v>
      </c>
      <c r="L19">
        <v>10</v>
      </c>
    </row>
    <row r="20" spans="1:12" x14ac:dyDescent="0.2">
      <c r="A20" t="s">
        <v>39</v>
      </c>
      <c r="B20" t="s">
        <v>46</v>
      </c>
      <c r="C20">
        <v>1440</v>
      </c>
      <c r="D20">
        <v>482</v>
      </c>
      <c r="E20">
        <v>37</v>
      </c>
      <c r="F20" s="1" t="s">
        <v>12</v>
      </c>
      <c r="G20" s="2">
        <v>43</v>
      </c>
      <c r="H20">
        <v>30.4</v>
      </c>
      <c r="I20">
        <v>3.8</v>
      </c>
      <c r="J20" s="1" t="s">
        <v>15</v>
      </c>
      <c r="K20">
        <v>5</v>
      </c>
      <c r="L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072C-BB40-FF47-B500-E28D81C92434}">
  <dimension ref="A1:V23"/>
  <sheetViews>
    <sheetView workbookViewId="0">
      <selection activeCell="K22" sqref="A1:XFD1048576"/>
    </sheetView>
  </sheetViews>
  <sheetFormatPr baseColWidth="10" defaultRowHeight="16" x14ac:dyDescent="0.2"/>
  <cols>
    <col min="1" max="1" width="22.33203125" customWidth="1"/>
    <col min="2" max="2" width="26.6640625" customWidth="1"/>
    <col min="3" max="11" width="12.83203125" customWidth="1"/>
    <col min="12" max="12" width="15" customWidth="1"/>
    <col min="13" max="13" width="17.6640625" customWidth="1"/>
    <col min="14" max="14" width="17.83203125" customWidth="1"/>
    <col min="15" max="15" width="14.83203125" customWidth="1"/>
    <col min="16" max="16" width="37" customWidth="1"/>
    <col min="17" max="17" width="23.83203125" customWidth="1"/>
  </cols>
  <sheetData>
    <row r="1" spans="1:22" s="4" customFormat="1" ht="8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47</v>
      </c>
      <c r="M1" s="11" t="s">
        <v>49</v>
      </c>
      <c r="N1" s="11" t="s">
        <v>51</v>
      </c>
      <c r="O1" s="11" t="s">
        <v>52</v>
      </c>
      <c r="P1" s="12" t="s">
        <v>53</v>
      </c>
      <c r="Q1" s="13" t="s">
        <v>54</v>
      </c>
      <c r="R1" s="10"/>
      <c r="S1" s="10"/>
      <c r="T1" s="10"/>
      <c r="U1" s="10"/>
      <c r="V1" s="10"/>
    </row>
    <row r="2" spans="1:22" ht="21" x14ac:dyDescent="0.25">
      <c r="A2" s="7" t="s">
        <v>10</v>
      </c>
      <c r="B2" s="7" t="s">
        <v>11</v>
      </c>
      <c r="C2" s="7">
        <v>1490</v>
      </c>
      <c r="D2" s="7">
        <v>184</v>
      </c>
      <c r="E2" s="7">
        <v>55</v>
      </c>
      <c r="F2" s="8" t="s">
        <v>12</v>
      </c>
      <c r="G2" s="7">
        <v>30</v>
      </c>
      <c r="H2" s="7">
        <v>31.3</v>
      </c>
      <c r="I2" s="7">
        <v>6</v>
      </c>
      <c r="J2" s="8" t="s">
        <v>13</v>
      </c>
      <c r="K2" s="7">
        <v>2</v>
      </c>
      <c r="L2" s="7">
        <v>60</v>
      </c>
      <c r="M2" s="14">
        <f>(I2/100)*(E2/100)*D2</f>
        <v>6.0720000000000001</v>
      </c>
      <c r="N2" s="14">
        <f>(K2/100)*(L2/100)*D2*(1-(E2/100))</f>
        <v>0.99360000000000004</v>
      </c>
      <c r="O2" s="14">
        <f>SUM(M2:N2)</f>
        <v>7.0655999999999999</v>
      </c>
      <c r="P2" s="15">
        <f>0.01*O2</f>
        <v>7.0655999999999997E-2</v>
      </c>
      <c r="Q2" s="15">
        <f>(0.424*O2)</f>
        <v>2.9958144</v>
      </c>
      <c r="R2" s="9"/>
      <c r="S2" s="9"/>
      <c r="T2" s="9"/>
      <c r="U2" s="9"/>
      <c r="V2" s="9"/>
    </row>
    <row r="3" spans="1:22" ht="21" x14ac:dyDescent="0.25">
      <c r="A3" s="7" t="s">
        <v>10</v>
      </c>
      <c r="B3" s="7" t="s">
        <v>14</v>
      </c>
      <c r="C3" s="7">
        <v>980</v>
      </c>
      <c r="D3" s="7">
        <v>462</v>
      </c>
      <c r="E3" s="7">
        <v>23</v>
      </c>
      <c r="F3" s="8" t="s">
        <v>15</v>
      </c>
      <c r="G3" s="7">
        <v>30</v>
      </c>
      <c r="H3" s="7">
        <v>30.3</v>
      </c>
      <c r="I3" s="7">
        <v>2.2999999999999998</v>
      </c>
      <c r="J3" s="8" t="s">
        <v>16</v>
      </c>
      <c r="K3" s="7">
        <v>5</v>
      </c>
      <c r="L3" s="7">
        <v>15</v>
      </c>
      <c r="M3" s="14">
        <f t="shared" ref="M3:M20" si="0">(I3/100)*(E3/100)*D3</f>
        <v>2.4439800000000003</v>
      </c>
      <c r="N3" s="14">
        <f t="shared" ref="N3:N21" si="1">(K3/100)*(L3/100)*D3*(1-(E3/100))</f>
        <v>2.66805</v>
      </c>
      <c r="O3" s="14">
        <f t="shared" ref="O3:O21" si="2">SUM(M3:N3)</f>
        <v>5.1120300000000007</v>
      </c>
      <c r="P3" s="15">
        <f t="shared" ref="P3:P21" si="3">0.01*O3</f>
        <v>5.1120300000000007E-2</v>
      </c>
      <c r="Q3" s="15">
        <f t="shared" ref="Q3:Q21" si="4">(0.424*O3)</f>
        <v>2.16750072</v>
      </c>
      <c r="R3" s="9"/>
      <c r="S3" s="9"/>
      <c r="T3" s="9"/>
      <c r="U3" s="9"/>
      <c r="V3" s="9"/>
    </row>
    <row r="4" spans="1:22" ht="21" x14ac:dyDescent="0.25">
      <c r="A4" s="7" t="s">
        <v>10</v>
      </c>
      <c r="B4" s="7" t="s">
        <v>17</v>
      </c>
      <c r="C4" s="7">
        <v>2980</v>
      </c>
      <c r="D4" s="7">
        <v>852</v>
      </c>
      <c r="E4" s="7">
        <v>31</v>
      </c>
      <c r="F4" s="8" t="s">
        <v>12</v>
      </c>
      <c r="G4" s="7">
        <v>24</v>
      </c>
      <c r="H4" s="7">
        <v>31.6</v>
      </c>
      <c r="I4" s="7">
        <v>2.1</v>
      </c>
      <c r="J4" s="8" t="s">
        <v>18</v>
      </c>
      <c r="K4" s="7">
        <v>7</v>
      </c>
      <c r="L4" s="7">
        <v>60</v>
      </c>
      <c r="M4" s="14">
        <f t="shared" si="0"/>
        <v>5.5465200000000001</v>
      </c>
      <c r="N4" s="14">
        <f t="shared" si="1"/>
        <v>24.690959999999997</v>
      </c>
      <c r="O4" s="14">
        <f t="shared" si="2"/>
        <v>30.237479999999998</v>
      </c>
      <c r="P4" s="15">
        <f t="shared" si="3"/>
        <v>0.3023748</v>
      </c>
      <c r="Q4" s="15">
        <f t="shared" si="4"/>
        <v>12.820691519999999</v>
      </c>
      <c r="R4" s="9"/>
      <c r="S4" s="9"/>
      <c r="T4" s="9"/>
      <c r="U4" s="9"/>
      <c r="V4" s="9"/>
    </row>
    <row r="5" spans="1:22" ht="21" x14ac:dyDescent="0.25">
      <c r="A5" s="7" t="s">
        <v>10</v>
      </c>
      <c r="B5" s="7" t="s">
        <v>19</v>
      </c>
      <c r="C5" s="7">
        <v>2620</v>
      </c>
      <c r="D5" s="7">
        <v>567</v>
      </c>
      <c r="E5" s="7">
        <v>40</v>
      </c>
      <c r="F5" s="8" t="s">
        <v>20</v>
      </c>
      <c r="G5" s="7">
        <v>30</v>
      </c>
      <c r="H5" s="7">
        <v>31.8</v>
      </c>
      <c r="I5" s="7">
        <v>3.3</v>
      </c>
      <c r="J5" s="8" t="s">
        <v>21</v>
      </c>
      <c r="K5" s="7">
        <v>5</v>
      </c>
      <c r="L5" s="7">
        <v>60</v>
      </c>
      <c r="M5" s="14">
        <f t="shared" si="0"/>
        <v>7.4844000000000008</v>
      </c>
      <c r="N5" s="14">
        <f t="shared" si="1"/>
        <v>10.205999999999998</v>
      </c>
      <c r="O5" s="14">
        <f t="shared" si="2"/>
        <v>17.690399999999997</v>
      </c>
      <c r="P5" s="15">
        <f t="shared" si="3"/>
        <v>0.17690399999999998</v>
      </c>
      <c r="Q5" s="15">
        <f t="shared" si="4"/>
        <v>7.5007295999999988</v>
      </c>
      <c r="R5" s="9"/>
      <c r="S5" s="9"/>
      <c r="T5" s="9"/>
      <c r="U5" s="9"/>
      <c r="V5" s="9"/>
    </row>
    <row r="6" spans="1:22" ht="21" x14ac:dyDescent="0.25">
      <c r="A6" s="7" t="s">
        <v>10</v>
      </c>
      <c r="B6" s="7" t="s">
        <v>22</v>
      </c>
      <c r="C6" s="7">
        <v>150</v>
      </c>
      <c r="D6" s="7">
        <v>47</v>
      </c>
      <c r="E6" s="7">
        <v>50</v>
      </c>
      <c r="F6" s="8" t="s">
        <v>20</v>
      </c>
      <c r="G6" s="7">
        <v>30</v>
      </c>
      <c r="H6" s="7">
        <v>30.4</v>
      </c>
      <c r="I6" s="7">
        <v>3</v>
      </c>
      <c r="J6" s="8" t="s">
        <v>23</v>
      </c>
      <c r="K6" s="7">
        <v>1</v>
      </c>
      <c r="L6" s="7">
        <v>70</v>
      </c>
      <c r="M6" s="14">
        <f t="shared" si="0"/>
        <v>0.70499999999999996</v>
      </c>
      <c r="N6" s="14">
        <f t="shared" si="1"/>
        <v>0.16449999999999998</v>
      </c>
      <c r="O6" s="14">
        <f t="shared" si="2"/>
        <v>0.86949999999999994</v>
      </c>
      <c r="P6" s="15">
        <f t="shared" si="3"/>
        <v>8.6949999999999996E-3</v>
      </c>
      <c r="Q6" s="15">
        <f t="shared" si="4"/>
        <v>0.36866799999999994</v>
      </c>
      <c r="R6" s="9"/>
      <c r="S6" s="9"/>
      <c r="T6" s="9"/>
      <c r="U6" s="9"/>
      <c r="V6" s="9"/>
    </row>
    <row r="7" spans="1:22" ht="21" x14ac:dyDescent="0.25">
      <c r="A7" s="7" t="s">
        <v>10</v>
      </c>
      <c r="B7" s="7" t="s">
        <v>24</v>
      </c>
      <c r="C7" s="7">
        <v>1490</v>
      </c>
      <c r="D7" s="7">
        <v>1008</v>
      </c>
      <c r="E7" s="7">
        <v>30</v>
      </c>
      <c r="F7" s="8" t="s">
        <v>20</v>
      </c>
      <c r="G7" s="7">
        <v>17</v>
      </c>
      <c r="H7" s="7">
        <v>40</v>
      </c>
      <c r="I7" s="7">
        <v>7.8</v>
      </c>
      <c r="J7" s="8" t="s">
        <v>25</v>
      </c>
      <c r="K7" s="7">
        <v>10</v>
      </c>
      <c r="L7" s="7">
        <v>70</v>
      </c>
      <c r="M7" s="14">
        <f t="shared" si="0"/>
        <v>23.587199999999999</v>
      </c>
      <c r="N7" s="14">
        <f t="shared" si="1"/>
        <v>49.391999999999989</v>
      </c>
      <c r="O7" s="14">
        <f t="shared" si="2"/>
        <v>72.979199999999992</v>
      </c>
      <c r="P7" s="15">
        <f t="shared" si="3"/>
        <v>0.72979199999999989</v>
      </c>
      <c r="Q7" s="15">
        <f t="shared" si="4"/>
        <v>30.943180799999997</v>
      </c>
      <c r="R7" s="9"/>
      <c r="S7" s="9"/>
      <c r="T7" s="9"/>
      <c r="U7" s="9"/>
      <c r="V7" s="9"/>
    </row>
    <row r="8" spans="1:22" ht="21" x14ac:dyDescent="0.25">
      <c r="A8" s="7" t="s">
        <v>10</v>
      </c>
      <c r="B8" s="7" t="s">
        <v>26</v>
      </c>
      <c r="C8" s="7">
        <v>3140</v>
      </c>
      <c r="D8" s="7">
        <v>866</v>
      </c>
      <c r="E8" s="7">
        <v>45</v>
      </c>
      <c r="F8" s="8" t="s">
        <v>12</v>
      </c>
      <c r="G8" s="7">
        <v>22</v>
      </c>
      <c r="H8" s="7">
        <v>38.299999999999997</v>
      </c>
      <c r="I8" s="7">
        <v>4.7</v>
      </c>
      <c r="J8" s="8" t="s">
        <v>16</v>
      </c>
      <c r="K8" s="7">
        <v>12</v>
      </c>
      <c r="L8" s="7">
        <v>80</v>
      </c>
      <c r="M8" s="14">
        <f t="shared" si="0"/>
        <v>18.315900000000003</v>
      </c>
      <c r="N8" s="14">
        <f t="shared" si="1"/>
        <v>45.724800000000002</v>
      </c>
      <c r="O8" s="14">
        <f t="shared" si="2"/>
        <v>64.040700000000001</v>
      </c>
      <c r="P8" s="15">
        <f t="shared" si="3"/>
        <v>0.64040700000000006</v>
      </c>
      <c r="Q8" s="15">
        <f t="shared" si="4"/>
        <v>27.153256800000001</v>
      </c>
      <c r="R8" s="9"/>
      <c r="S8" s="9"/>
      <c r="T8" s="9"/>
      <c r="U8" s="9"/>
      <c r="V8" s="9"/>
    </row>
    <row r="9" spans="1:22" ht="21" x14ac:dyDescent="0.25">
      <c r="A9" s="7" t="s">
        <v>27</v>
      </c>
      <c r="B9" s="7" t="s">
        <v>28</v>
      </c>
      <c r="C9" s="7">
        <v>1590</v>
      </c>
      <c r="D9" s="7">
        <v>593</v>
      </c>
      <c r="E9" s="7">
        <v>30</v>
      </c>
      <c r="F9" s="8" t="s">
        <v>20</v>
      </c>
      <c r="G9" s="7">
        <v>30</v>
      </c>
      <c r="H9" s="7">
        <v>31.4</v>
      </c>
      <c r="I9" s="7">
        <v>3.5</v>
      </c>
      <c r="J9" s="8" t="s">
        <v>29</v>
      </c>
      <c r="K9" s="7">
        <v>5</v>
      </c>
      <c r="L9" s="7">
        <v>45</v>
      </c>
      <c r="M9" s="14">
        <f t="shared" si="0"/>
        <v>6.2265000000000006</v>
      </c>
      <c r="N9" s="14">
        <f t="shared" si="1"/>
        <v>9.3397500000000004</v>
      </c>
      <c r="O9" s="14">
        <f t="shared" si="2"/>
        <v>15.56625</v>
      </c>
      <c r="P9" s="15">
        <f t="shared" si="3"/>
        <v>0.15566250000000001</v>
      </c>
      <c r="Q9" s="15">
        <f t="shared" si="4"/>
        <v>6.6000899999999998</v>
      </c>
      <c r="R9" s="9"/>
      <c r="S9" s="9"/>
      <c r="T9" s="9"/>
      <c r="U9" s="9"/>
      <c r="V9" s="9"/>
    </row>
    <row r="10" spans="1:22" ht="21" x14ac:dyDescent="0.25">
      <c r="A10" s="7" t="s">
        <v>30</v>
      </c>
      <c r="B10" s="7" t="s">
        <v>31</v>
      </c>
      <c r="C10" s="7">
        <v>460</v>
      </c>
      <c r="D10" s="7">
        <v>221</v>
      </c>
      <c r="E10" s="7">
        <v>47</v>
      </c>
      <c r="F10" s="8" t="s">
        <v>15</v>
      </c>
      <c r="G10" s="7">
        <v>35</v>
      </c>
      <c r="H10" s="7">
        <v>30</v>
      </c>
      <c r="I10" s="7">
        <v>2.4</v>
      </c>
      <c r="J10" s="8" t="s">
        <v>15</v>
      </c>
      <c r="K10" s="7">
        <v>1</v>
      </c>
      <c r="L10" s="7">
        <v>0</v>
      </c>
      <c r="M10" s="14">
        <f t="shared" si="0"/>
        <v>2.49288</v>
      </c>
      <c r="N10" s="14">
        <f t="shared" si="1"/>
        <v>0</v>
      </c>
      <c r="O10" s="14">
        <f t="shared" si="2"/>
        <v>2.49288</v>
      </c>
      <c r="P10" s="15">
        <f t="shared" si="3"/>
        <v>2.4928800000000001E-2</v>
      </c>
      <c r="Q10" s="15">
        <f t="shared" si="4"/>
        <v>1.0569811199999999</v>
      </c>
      <c r="R10" s="9"/>
      <c r="S10" s="9"/>
      <c r="T10" s="9"/>
      <c r="U10" s="9"/>
      <c r="V10" s="9"/>
    </row>
    <row r="11" spans="1:22" ht="21" x14ac:dyDescent="0.25">
      <c r="A11" s="7" t="s">
        <v>30</v>
      </c>
      <c r="B11" s="7" t="s">
        <v>32</v>
      </c>
      <c r="C11" s="7">
        <v>210</v>
      </c>
      <c r="D11" s="7">
        <v>158</v>
      </c>
      <c r="E11" s="7">
        <v>47</v>
      </c>
      <c r="F11" s="8" t="s">
        <v>12</v>
      </c>
      <c r="G11" s="7">
        <v>42</v>
      </c>
      <c r="H11" s="7">
        <v>30</v>
      </c>
      <c r="I11" s="7">
        <v>2.2000000000000002</v>
      </c>
      <c r="J11" s="8" t="s">
        <v>15</v>
      </c>
      <c r="K11" s="7">
        <v>1</v>
      </c>
      <c r="L11" s="7">
        <v>0</v>
      </c>
      <c r="M11" s="14">
        <f t="shared" si="0"/>
        <v>1.6337200000000001</v>
      </c>
      <c r="N11" s="14">
        <f t="shared" si="1"/>
        <v>0</v>
      </c>
      <c r="O11" s="14">
        <f t="shared" si="2"/>
        <v>1.6337200000000001</v>
      </c>
      <c r="P11" s="15">
        <f t="shared" si="3"/>
        <v>1.63372E-2</v>
      </c>
      <c r="Q11" s="15">
        <f t="shared" si="4"/>
        <v>0.69269727999999997</v>
      </c>
      <c r="R11" s="9"/>
      <c r="S11" s="9"/>
      <c r="T11" s="9"/>
      <c r="U11" s="9"/>
      <c r="V11" s="9"/>
    </row>
    <row r="12" spans="1:22" ht="21" x14ac:dyDescent="0.25">
      <c r="A12" s="7" t="s">
        <v>30</v>
      </c>
      <c r="B12" s="7" t="s">
        <v>33</v>
      </c>
      <c r="C12" s="7">
        <v>510</v>
      </c>
      <c r="D12" s="7">
        <v>95</v>
      </c>
      <c r="E12" s="7">
        <v>47</v>
      </c>
      <c r="F12" s="8" t="s">
        <v>15</v>
      </c>
      <c r="G12" s="7">
        <v>28</v>
      </c>
      <c r="H12" s="7">
        <v>30.1</v>
      </c>
      <c r="I12" s="7">
        <v>1.9</v>
      </c>
      <c r="J12" s="8" t="s">
        <v>16</v>
      </c>
      <c r="K12" s="7">
        <v>4</v>
      </c>
      <c r="L12" s="7">
        <v>10</v>
      </c>
      <c r="M12" s="14">
        <f t="shared" si="0"/>
        <v>0.84834999999999983</v>
      </c>
      <c r="N12" s="14">
        <f t="shared" si="1"/>
        <v>0.20140000000000002</v>
      </c>
      <c r="O12" s="14">
        <f t="shared" si="2"/>
        <v>1.04975</v>
      </c>
      <c r="P12" s="15">
        <f t="shared" si="3"/>
        <v>1.04975E-2</v>
      </c>
      <c r="Q12" s="15">
        <f t="shared" si="4"/>
        <v>0.44509399999999999</v>
      </c>
      <c r="R12" s="9"/>
      <c r="S12" s="9"/>
      <c r="T12" s="9"/>
      <c r="U12" s="9"/>
      <c r="V12" s="9"/>
    </row>
    <row r="13" spans="1:22" ht="21" x14ac:dyDescent="0.25">
      <c r="A13" s="7" t="s">
        <v>30</v>
      </c>
      <c r="B13" s="7" t="s">
        <v>34</v>
      </c>
      <c r="C13" s="7">
        <v>210</v>
      </c>
      <c r="D13" s="7">
        <v>32</v>
      </c>
      <c r="E13" s="7">
        <v>25</v>
      </c>
      <c r="F13" s="8" t="s">
        <v>15</v>
      </c>
      <c r="G13" s="7">
        <v>15</v>
      </c>
      <c r="H13" s="7">
        <v>30</v>
      </c>
      <c r="I13" s="7">
        <v>3</v>
      </c>
      <c r="J13" s="8" t="s">
        <v>15</v>
      </c>
      <c r="K13" s="7">
        <v>2</v>
      </c>
      <c r="L13" s="7">
        <v>0</v>
      </c>
      <c r="M13" s="14">
        <f t="shared" si="0"/>
        <v>0.24</v>
      </c>
      <c r="N13" s="14">
        <f t="shared" si="1"/>
        <v>0</v>
      </c>
      <c r="O13" s="14">
        <f t="shared" si="2"/>
        <v>0.24</v>
      </c>
      <c r="P13" s="15">
        <f t="shared" si="3"/>
        <v>2.3999999999999998E-3</v>
      </c>
      <c r="Q13" s="15">
        <f t="shared" si="4"/>
        <v>0.10175999999999999</v>
      </c>
      <c r="R13" s="9"/>
      <c r="S13" s="9"/>
      <c r="T13" s="9"/>
      <c r="U13" s="9"/>
      <c r="V13" s="9"/>
    </row>
    <row r="14" spans="1:22" ht="21" x14ac:dyDescent="0.25">
      <c r="A14" s="7" t="s">
        <v>35</v>
      </c>
      <c r="B14" s="7" t="s">
        <v>36</v>
      </c>
      <c r="C14" s="7">
        <v>620</v>
      </c>
      <c r="D14" s="7">
        <v>126</v>
      </c>
      <c r="E14" s="7">
        <v>47</v>
      </c>
      <c r="F14" s="8" t="s">
        <v>20</v>
      </c>
      <c r="G14" s="7">
        <v>35</v>
      </c>
      <c r="H14" s="7">
        <v>30.1</v>
      </c>
      <c r="I14" s="7">
        <v>1.9</v>
      </c>
      <c r="J14" s="8" t="s">
        <v>37</v>
      </c>
      <c r="K14" s="7">
        <v>2</v>
      </c>
      <c r="L14" s="7">
        <v>10</v>
      </c>
      <c r="M14" s="14">
        <f t="shared" si="0"/>
        <v>1.1251799999999998</v>
      </c>
      <c r="N14" s="14">
        <f t="shared" si="1"/>
        <v>0.13356000000000001</v>
      </c>
      <c r="O14" s="14">
        <f t="shared" si="2"/>
        <v>1.25874</v>
      </c>
      <c r="P14" s="15">
        <f t="shared" si="3"/>
        <v>1.25874E-2</v>
      </c>
      <c r="Q14" s="15">
        <f t="shared" si="4"/>
        <v>0.53370575999999992</v>
      </c>
      <c r="R14" s="9"/>
      <c r="S14" s="9"/>
      <c r="T14" s="9"/>
      <c r="U14" s="9"/>
      <c r="V14" s="9"/>
    </row>
    <row r="15" spans="1:22" ht="21" x14ac:dyDescent="0.25">
      <c r="A15" s="7" t="s">
        <v>35</v>
      </c>
      <c r="B15" s="7" t="s">
        <v>35</v>
      </c>
      <c r="C15" s="7">
        <v>2570</v>
      </c>
      <c r="D15" s="7">
        <v>377</v>
      </c>
      <c r="E15" s="7">
        <v>54</v>
      </c>
      <c r="F15" s="8" t="s">
        <v>15</v>
      </c>
      <c r="G15" s="7">
        <v>45</v>
      </c>
      <c r="H15" s="7">
        <v>30.1</v>
      </c>
      <c r="I15" s="7">
        <v>1.9</v>
      </c>
      <c r="J15" s="8" t="s">
        <v>38</v>
      </c>
      <c r="K15" s="7">
        <v>6</v>
      </c>
      <c r="L15" s="7">
        <v>5</v>
      </c>
      <c r="M15" s="14">
        <f t="shared" si="0"/>
        <v>3.86802</v>
      </c>
      <c r="N15" s="14">
        <f t="shared" si="1"/>
        <v>0.52025999999999994</v>
      </c>
      <c r="O15" s="14">
        <f t="shared" si="2"/>
        <v>4.38828</v>
      </c>
      <c r="P15" s="15">
        <f t="shared" si="3"/>
        <v>4.38828E-2</v>
      </c>
      <c r="Q15" s="15">
        <f t="shared" si="4"/>
        <v>1.8606307199999998</v>
      </c>
      <c r="R15" s="9"/>
      <c r="S15" s="9"/>
      <c r="T15" s="9"/>
      <c r="U15" s="9"/>
      <c r="V15" s="9"/>
    </row>
    <row r="16" spans="1:22" ht="21" x14ac:dyDescent="0.25">
      <c r="A16" s="7" t="s">
        <v>39</v>
      </c>
      <c r="B16" s="7" t="s">
        <v>40</v>
      </c>
      <c r="C16" s="7">
        <v>1130</v>
      </c>
      <c r="D16" s="7">
        <v>362</v>
      </c>
      <c r="E16" s="7">
        <v>25</v>
      </c>
      <c r="F16" s="8" t="s">
        <v>12</v>
      </c>
      <c r="G16" s="7">
        <v>37</v>
      </c>
      <c r="H16" s="7">
        <v>30.1</v>
      </c>
      <c r="I16" s="7">
        <v>1.8</v>
      </c>
      <c r="J16" s="8" t="s">
        <v>38</v>
      </c>
      <c r="K16" s="7">
        <v>1</v>
      </c>
      <c r="L16" s="7">
        <v>15</v>
      </c>
      <c r="M16" s="14">
        <f t="shared" si="0"/>
        <v>1.6290000000000002</v>
      </c>
      <c r="N16" s="14">
        <f t="shared" si="1"/>
        <v>0.40725</v>
      </c>
      <c r="O16" s="14">
        <f t="shared" si="2"/>
        <v>2.0362500000000003</v>
      </c>
      <c r="P16" s="15">
        <f t="shared" si="3"/>
        <v>2.0362500000000002E-2</v>
      </c>
      <c r="Q16" s="15">
        <f t="shared" si="4"/>
        <v>0.86337000000000008</v>
      </c>
      <c r="R16" s="9"/>
      <c r="S16" s="9"/>
      <c r="T16" s="9"/>
      <c r="U16" s="9"/>
      <c r="V16" s="9"/>
    </row>
    <row r="17" spans="1:22" ht="21" x14ac:dyDescent="0.25">
      <c r="A17" s="7" t="s">
        <v>39</v>
      </c>
      <c r="B17" s="7" t="s">
        <v>41</v>
      </c>
      <c r="C17" s="7">
        <v>3600</v>
      </c>
      <c r="D17" s="7">
        <v>241</v>
      </c>
      <c r="E17" s="7">
        <v>20</v>
      </c>
      <c r="F17" s="8" t="s">
        <v>12</v>
      </c>
      <c r="G17" s="7">
        <v>31</v>
      </c>
      <c r="H17" s="7">
        <v>30.1</v>
      </c>
      <c r="I17" s="7">
        <v>1.5</v>
      </c>
      <c r="J17" s="8" t="s">
        <v>42</v>
      </c>
      <c r="K17" s="7">
        <v>2</v>
      </c>
      <c r="L17" s="7">
        <v>10</v>
      </c>
      <c r="M17" s="14">
        <f t="shared" si="0"/>
        <v>0.72299999999999998</v>
      </c>
      <c r="N17" s="14">
        <f t="shared" si="1"/>
        <v>0.3856</v>
      </c>
      <c r="O17" s="14">
        <f t="shared" si="2"/>
        <v>1.1086</v>
      </c>
      <c r="P17" s="15">
        <f t="shared" si="3"/>
        <v>1.1086E-2</v>
      </c>
      <c r="Q17" s="15">
        <f t="shared" si="4"/>
        <v>0.47004639999999998</v>
      </c>
      <c r="R17" s="9"/>
      <c r="S17" s="9"/>
      <c r="T17" s="9"/>
      <c r="U17" s="9"/>
      <c r="V17" s="9"/>
    </row>
    <row r="18" spans="1:22" ht="21" x14ac:dyDescent="0.25">
      <c r="A18" s="7" t="s">
        <v>39</v>
      </c>
      <c r="B18" s="7" t="s">
        <v>43</v>
      </c>
      <c r="C18" s="7">
        <v>4630</v>
      </c>
      <c r="D18" s="7">
        <v>482</v>
      </c>
      <c r="E18" s="7">
        <v>25</v>
      </c>
      <c r="F18" s="8" t="s">
        <v>12</v>
      </c>
      <c r="G18" s="7">
        <v>37</v>
      </c>
      <c r="H18" s="7">
        <v>30</v>
      </c>
      <c r="I18" s="7">
        <v>1.8</v>
      </c>
      <c r="J18" s="8" t="s">
        <v>44</v>
      </c>
      <c r="K18" s="7">
        <v>2</v>
      </c>
      <c r="L18" s="7">
        <v>5</v>
      </c>
      <c r="M18" s="14">
        <f t="shared" si="0"/>
        <v>2.169</v>
      </c>
      <c r="N18" s="14">
        <f t="shared" si="1"/>
        <v>0.36149999999999999</v>
      </c>
      <c r="O18" s="14">
        <f t="shared" si="2"/>
        <v>2.5305</v>
      </c>
      <c r="P18" s="15">
        <f t="shared" si="3"/>
        <v>2.5305000000000001E-2</v>
      </c>
      <c r="Q18" s="15">
        <f t="shared" si="4"/>
        <v>1.072932</v>
      </c>
      <c r="R18" s="9"/>
      <c r="S18" s="9"/>
      <c r="T18" s="9"/>
      <c r="U18" s="9"/>
      <c r="V18" s="9"/>
    </row>
    <row r="19" spans="1:22" ht="21" x14ac:dyDescent="0.25">
      <c r="A19" s="7" t="s">
        <v>39</v>
      </c>
      <c r="B19" s="7" t="s">
        <v>45</v>
      </c>
      <c r="C19" s="7">
        <v>1290</v>
      </c>
      <c r="D19" s="7">
        <v>844</v>
      </c>
      <c r="E19" s="7">
        <v>25</v>
      </c>
      <c r="F19" s="8" t="s">
        <v>12</v>
      </c>
      <c r="G19" s="7">
        <v>30</v>
      </c>
      <c r="H19" s="7">
        <v>30.2</v>
      </c>
      <c r="I19" s="7">
        <v>1.8</v>
      </c>
      <c r="J19" s="8" t="s">
        <v>38</v>
      </c>
      <c r="K19" s="7">
        <v>5</v>
      </c>
      <c r="L19" s="7">
        <v>10</v>
      </c>
      <c r="M19" s="14">
        <f t="shared" si="0"/>
        <v>3.7980000000000005</v>
      </c>
      <c r="N19" s="14">
        <f t="shared" si="1"/>
        <v>3.1650000000000005</v>
      </c>
      <c r="O19" s="14">
        <f t="shared" si="2"/>
        <v>6.963000000000001</v>
      </c>
      <c r="P19" s="15">
        <f t="shared" si="3"/>
        <v>6.9630000000000011E-2</v>
      </c>
      <c r="Q19" s="15">
        <f t="shared" si="4"/>
        <v>2.9523120000000005</v>
      </c>
      <c r="R19" s="9"/>
      <c r="S19" s="9"/>
      <c r="T19" s="9"/>
      <c r="U19" s="9"/>
      <c r="V19" s="9"/>
    </row>
    <row r="20" spans="1:22" ht="21" x14ac:dyDescent="0.25">
      <c r="A20" s="7" t="s">
        <v>39</v>
      </c>
      <c r="B20" s="7" t="s">
        <v>46</v>
      </c>
      <c r="C20" s="7">
        <v>1440</v>
      </c>
      <c r="D20" s="7">
        <v>482</v>
      </c>
      <c r="E20" s="7">
        <v>37</v>
      </c>
      <c r="F20" s="8" t="s">
        <v>12</v>
      </c>
      <c r="G20" s="7">
        <v>43</v>
      </c>
      <c r="H20" s="7">
        <v>30.4</v>
      </c>
      <c r="I20" s="7">
        <v>3.8</v>
      </c>
      <c r="J20" s="8" t="s">
        <v>15</v>
      </c>
      <c r="K20" s="7">
        <v>5</v>
      </c>
      <c r="L20" s="7">
        <v>10</v>
      </c>
      <c r="M20" s="14">
        <f t="shared" si="0"/>
        <v>6.7769199999999996</v>
      </c>
      <c r="N20" s="14">
        <f t="shared" si="1"/>
        <v>1.5183000000000004</v>
      </c>
      <c r="O20" s="14">
        <f t="shared" si="2"/>
        <v>8.2952200000000005</v>
      </c>
      <c r="P20" s="15">
        <f t="shared" si="3"/>
        <v>8.2952200000000004E-2</v>
      </c>
      <c r="Q20" s="15">
        <f t="shared" si="4"/>
        <v>3.5171732800000002</v>
      </c>
      <c r="R20" s="9"/>
      <c r="S20" s="9"/>
      <c r="T20" s="9"/>
      <c r="U20" s="9"/>
      <c r="V20" s="9"/>
    </row>
    <row r="21" spans="1:22" ht="2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6" t="s">
        <v>50</v>
      </c>
      <c r="M21" s="14">
        <f>SUM(M2:M20)</f>
        <v>95.685569999999998</v>
      </c>
      <c r="N21" s="14">
        <f>SUM(N2:N20)</f>
        <v>149.87253000000001</v>
      </c>
      <c r="O21" s="14">
        <f t="shared" si="2"/>
        <v>245.55810000000002</v>
      </c>
      <c r="P21" s="15">
        <f t="shared" si="3"/>
        <v>2.4555810000000005</v>
      </c>
      <c r="Q21" s="15">
        <f t="shared" si="4"/>
        <v>104.11663440000001</v>
      </c>
      <c r="R21" s="9"/>
      <c r="S21" s="9"/>
      <c r="T21" s="9"/>
      <c r="U21" s="9"/>
      <c r="V21" s="9"/>
    </row>
    <row r="22" spans="1:22" ht="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2" ht="2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EED5-B9A5-5A46-AEC5-BC3C246A9899}">
  <dimension ref="A1:V23"/>
  <sheetViews>
    <sheetView topLeftCell="N1" workbookViewId="0">
      <selection activeCell="X30" sqref="A1:XFD1048576"/>
    </sheetView>
  </sheetViews>
  <sheetFormatPr baseColWidth="10" defaultRowHeight="16" x14ac:dyDescent="0.2"/>
  <cols>
    <col min="1" max="1" width="22.33203125" customWidth="1"/>
    <col min="2" max="2" width="26.6640625" customWidth="1"/>
    <col min="3" max="11" width="12.83203125" customWidth="1"/>
    <col min="12" max="12" width="15" customWidth="1"/>
    <col min="13" max="13" width="17.6640625" customWidth="1"/>
    <col min="14" max="14" width="17.83203125" customWidth="1"/>
    <col min="15" max="15" width="14.83203125" customWidth="1"/>
    <col min="16" max="16" width="37" customWidth="1"/>
    <col min="17" max="17" width="23.83203125" customWidth="1"/>
    <col min="18" max="18" width="24" customWidth="1"/>
    <col min="19" max="19" width="20" customWidth="1"/>
    <col min="20" max="20" width="14" customWidth="1"/>
    <col min="21" max="21" width="17.33203125" customWidth="1"/>
    <col min="22" max="22" width="20" customWidth="1"/>
  </cols>
  <sheetData>
    <row r="1" spans="1:22" s="4" customFormat="1" ht="8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47</v>
      </c>
      <c r="M1" s="11" t="s">
        <v>49</v>
      </c>
      <c r="N1" s="11" t="s">
        <v>51</v>
      </c>
      <c r="O1" s="11" t="s">
        <v>52</v>
      </c>
      <c r="P1" s="12" t="s">
        <v>53</v>
      </c>
      <c r="Q1" s="13" t="s">
        <v>54</v>
      </c>
      <c r="R1" s="16" t="s">
        <v>55</v>
      </c>
      <c r="S1" s="16" t="s">
        <v>56</v>
      </c>
      <c r="T1" s="16" t="s">
        <v>57</v>
      </c>
      <c r="U1" s="16" t="s">
        <v>59</v>
      </c>
      <c r="V1" s="16" t="s">
        <v>58</v>
      </c>
    </row>
    <row r="2" spans="1:22" ht="21" x14ac:dyDescent="0.25">
      <c r="A2" s="7" t="s">
        <v>10</v>
      </c>
      <c r="B2" s="7" t="s">
        <v>11</v>
      </c>
      <c r="C2" s="7">
        <v>1490</v>
      </c>
      <c r="D2" s="7">
        <v>184</v>
      </c>
      <c r="E2" s="7">
        <v>55</v>
      </c>
      <c r="F2" s="8" t="s">
        <v>12</v>
      </c>
      <c r="G2" s="7">
        <v>30</v>
      </c>
      <c r="H2" s="7">
        <v>31.3</v>
      </c>
      <c r="I2" s="7">
        <v>6</v>
      </c>
      <c r="J2" s="8" t="s">
        <v>13</v>
      </c>
      <c r="K2" s="7">
        <v>2</v>
      </c>
      <c r="L2" s="7">
        <v>60</v>
      </c>
      <c r="M2" s="14">
        <f>(I2/100)*(E2/100)*D2</f>
        <v>6.0720000000000001</v>
      </c>
      <c r="N2" s="14">
        <f>(K2/100)*(L2/100)*D2*(1-(E2/100))</f>
        <v>0.99360000000000004</v>
      </c>
      <c r="O2" s="14">
        <f>SUM(M2:N2)</f>
        <v>7.0655999999999999</v>
      </c>
      <c r="P2" s="15">
        <f>0.01*O2</f>
        <v>7.0655999999999997E-2</v>
      </c>
      <c r="Q2" s="15">
        <f>(0.424*O2)</f>
        <v>2.9958144</v>
      </c>
      <c r="R2" s="17">
        <f>C2*500</f>
        <v>745000</v>
      </c>
      <c r="S2" s="18">
        <f>(16/15000)*R2*26*7.894/1000000</f>
        <v>0.16310056533333336</v>
      </c>
      <c r="T2" s="19">
        <f>4/15000*365*7.894*R2/1000000</f>
        <v>0.57242025333333346</v>
      </c>
      <c r="U2" s="17">
        <f>ROUND(95/15000*R2*0.01*12/1000000,4)</f>
        <v>5.9999999999999995E-4</v>
      </c>
      <c r="V2" s="19">
        <f>SUM(S2:U2)</f>
        <v>0.7361208186666669</v>
      </c>
    </row>
    <row r="3" spans="1:22" ht="21" x14ac:dyDescent="0.25">
      <c r="A3" s="7" t="s">
        <v>10</v>
      </c>
      <c r="B3" s="7" t="s">
        <v>14</v>
      </c>
      <c r="C3" s="7">
        <v>980</v>
      </c>
      <c r="D3" s="7">
        <v>462</v>
      </c>
      <c r="E3" s="7">
        <v>23</v>
      </c>
      <c r="F3" s="8" t="s">
        <v>15</v>
      </c>
      <c r="G3" s="7">
        <v>30</v>
      </c>
      <c r="H3" s="7">
        <v>30.3</v>
      </c>
      <c r="I3" s="7">
        <v>2.2999999999999998</v>
      </c>
      <c r="J3" s="8" t="s">
        <v>16</v>
      </c>
      <c r="K3" s="7">
        <v>5</v>
      </c>
      <c r="L3" s="7">
        <v>15</v>
      </c>
      <c r="M3" s="14">
        <f t="shared" ref="M3:M20" si="0">(I3/100)*(E3/100)*D3</f>
        <v>2.4439800000000003</v>
      </c>
      <c r="N3" s="14">
        <f t="shared" ref="N3:N21" si="1">(K3/100)*(L3/100)*D3*(1-(E3/100))</f>
        <v>2.66805</v>
      </c>
      <c r="O3" s="14">
        <f t="shared" ref="O3:O21" si="2">SUM(M3:N3)</f>
        <v>5.1120300000000007</v>
      </c>
      <c r="P3" s="15">
        <f t="shared" ref="P3:P21" si="3">0.01*O3</f>
        <v>5.1120300000000007E-2</v>
      </c>
      <c r="Q3" s="15">
        <f t="shared" ref="Q3:Q21" si="4">(0.424*O3)</f>
        <v>2.16750072</v>
      </c>
      <c r="R3" s="17">
        <f t="shared" ref="R3:R22" si="5">C3*500</f>
        <v>490000</v>
      </c>
      <c r="S3" s="18">
        <f t="shared" ref="S3:S21" si="6">(16/15000)*R3*26*7.894/1000000</f>
        <v>0.10727419733333336</v>
      </c>
      <c r="T3" s="19">
        <f t="shared" ref="T3:T21" si="7">4/15000*365*7.894*R3/1000000</f>
        <v>0.37649117333333337</v>
      </c>
      <c r="U3" s="17">
        <f t="shared" ref="U3:U21" si="8">ROUND(95/15000*R3*0.01*12/1000000,4)</f>
        <v>4.0000000000000002E-4</v>
      </c>
      <c r="V3" s="19">
        <f t="shared" ref="V3:V21" si="9">SUM(S3:U3)</f>
        <v>0.48416537066666676</v>
      </c>
    </row>
    <row r="4" spans="1:22" ht="21" x14ac:dyDescent="0.25">
      <c r="A4" s="7" t="s">
        <v>10</v>
      </c>
      <c r="B4" s="7" t="s">
        <v>17</v>
      </c>
      <c r="C4" s="7">
        <v>2980</v>
      </c>
      <c r="D4" s="7">
        <v>852</v>
      </c>
      <c r="E4" s="7">
        <v>31</v>
      </c>
      <c r="F4" s="8" t="s">
        <v>12</v>
      </c>
      <c r="G4" s="7">
        <v>24</v>
      </c>
      <c r="H4" s="7">
        <v>31.6</v>
      </c>
      <c r="I4" s="7">
        <v>2.1</v>
      </c>
      <c r="J4" s="8" t="s">
        <v>18</v>
      </c>
      <c r="K4" s="7">
        <v>7</v>
      </c>
      <c r="L4" s="7">
        <v>60</v>
      </c>
      <c r="M4" s="14">
        <f t="shared" si="0"/>
        <v>5.5465200000000001</v>
      </c>
      <c r="N4" s="14">
        <f t="shared" si="1"/>
        <v>24.690959999999997</v>
      </c>
      <c r="O4" s="14">
        <f t="shared" si="2"/>
        <v>30.237479999999998</v>
      </c>
      <c r="P4" s="15">
        <f t="shared" si="3"/>
        <v>0.3023748</v>
      </c>
      <c r="Q4" s="15">
        <f t="shared" si="4"/>
        <v>12.820691519999999</v>
      </c>
      <c r="R4" s="17">
        <f t="shared" si="5"/>
        <v>1490000</v>
      </c>
      <c r="S4" s="18">
        <f t="shared" si="6"/>
        <v>0.32620113066666673</v>
      </c>
      <c r="T4" s="19">
        <f t="shared" si="7"/>
        <v>1.1448405066666669</v>
      </c>
      <c r="U4" s="17">
        <f t="shared" si="8"/>
        <v>1.1000000000000001E-3</v>
      </c>
      <c r="V4" s="19">
        <f t="shared" si="9"/>
        <v>1.4721416373333338</v>
      </c>
    </row>
    <row r="5" spans="1:22" ht="21" x14ac:dyDescent="0.25">
      <c r="A5" s="7" t="s">
        <v>10</v>
      </c>
      <c r="B5" s="7" t="s">
        <v>19</v>
      </c>
      <c r="C5" s="7">
        <v>2620</v>
      </c>
      <c r="D5" s="7">
        <v>567</v>
      </c>
      <c r="E5" s="7">
        <v>40</v>
      </c>
      <c r="F5" s="8" t="s">
        <v>20</v>
      </c>
      <c r="G5" s="7">
        <v>30</v>
      </c>
      <c r="H5" s="7">
        <v>31.8</v>
      </c>
      <c r="I5" s="7">
        <v>3.3</v>
      </c>
      <c r="J5" s="8" t="s">
        <v>21</v>
      </c>
      <c r="K5" s="7">
        <v>5</v>
      </c>
      <c r="L5" s="7">
        <v>60</v>
      </c>
      <c r="M5" s="14">
        <f t="shared" si="0"/>
        <v>7.4844000000000008</v>
      </c>
      <c r="N5" s="14">
        <f t="shared" si="1"/>
        <v>10.205999999999998</v>
      </c>
      <c r="O5" s="14">
        <f t="shared" si="2"/>
        <v>17.690399999999997</v>
      </c>
      <c r="P5" s="15">
        <f t="shared" si="3"/>
        <v>0.17690399999999998</v>
      </c>
      <c r="Q5" s="15">
        <f t="shared" si="4"/>
        <v>7.5007295999999988</v>
      </c>
      <c r="R5" s="17">
        <f t="shared" si="5"/>
        <v>1310000</v>
      </c>
      <c r="S5" s="18">
        <f t="shared" si="6"/>
        <v>0.28679428266666673</v>
      </c>
      <c r="T5" s="19">
        <f t="shared" si="7"/>
        <v>1.0065376266666668</v>
      </c>
      <c r="U5" s="17">
        <f t="shared" si="8"/>
        <v>1E-3</v>
      </c>
      <c r="V5" s="19">
        <f t="shared" si="9"/>
        <v>1.2943319093333334</v>
      </c>
    </row>
    <row r="6" spans="1:22" ht="21" x14ac:dyDescent="0.25">
      <c r="A6" s="7" t="s">
        <v>10</v>
      </c>
      <c r="B6" s="7" t="s">
        <v>22</v>
      </c>
      <c r="C6" s="7">
        <v>150</v>
      </c>
      <c r="D6" s="7">
        <v>47</v>
      </c>
      <c r="E6" s="7">
        <v>50</v>
      </c>
      <c r="F6" s="8" t="s">
        <v>20</v>
      </c>
      <c r="G6" s="7">
        <v>30</v>
      </c>
      <c r="H6" s="7">
        <v>30.4</v>
      </c>
      <c r="I6" s="7">
        <v>3</v>
      </c>
      <c r="J6" s="8" t="s">
        <v>23</v>
      </c>
      <c r="K6" s="7">
        <v>1</v>
      </c>
      <c r="L6" s="7">
        <v>70</v>
      </c>
      <c r="M6" s="14">
        <f t="shared" si="0"/>
        <v>0.70499999999999996</v>
      </c>
      <c r="N6" s="14">
        <f t="shared" si="1"/>
        <v>0.16449999999999998</v>
      </c>
      <c r="O6" s="14">
        <f t="shared" si="2"/>
        <v>0.86949999999999994</v>
      </c>
      <c r="P6" s="15">
        <f t="shared" si="3"/>
        <v>8.6949999999999996E-3</v>
      </c>
      <c r="Q6" s="15">
        <f t="shared" si="4"/>
        <v>0.36866799999999994</v>
      </c>
      <c r="R6" s="17">
        <f t="shared" si="5"/>
        <v>75000</v>
      </c>
      <c r="S6" s="18">
        <f t="shared" si="6"/>
        <v>1.641952E-2</v>
      </c>
      <c r="T6" s="19">
        <f t="shared" si="7"/>
        <v>5.7626200000000002E-2</v>
      </c>
      <c r="U6" s="17">
        <f t="shared" si="8"/>
        <v>1E-4</v>
      </c>
      <c r="V6" s="19">
        <f t="shared" si="9"/>
        <v>7.4145720000000012E-2</v>
      </c>
    </row>
    <row r="7" spans="1:22" ht="21" x14ac:dyDescent="0.25">
      <c r="A7" s="7" t="s">
        <v>10</v>
      </c>
      <c r="B7" s="7" t="s">
        <v>24</v>
      </c>
      <c r="C7" s="7">
        <v>1490</v>
      </c>
      <c r="D7" s="7">
        <v>1008</v>
      </c>
      <c r="E7" s="7">
        <v>30</v>
      </c>
      <c r="F7" s="8" t="s">
        <v>20</v>
      </c>
      <c r="G7" s="7">
        <v>17</v>
      </c>
      <c r="H7" s="7">
        <v>40</v>
      </c>
      <c r="I7" s="7">
        <v>7.8</v>
      </c>
      <c r="J7" s="8" t="s">
        <v>25</v>
      </c>
      <c r="K7" s="7">
        <v>10</v>
      </c>
      <c r="L7" s="7">
        <v>70</v>
      </c>
      <c r="M7" s="14">
        <f t="shared" si="0"/>
        <v>23.587199999999999</v>
      </c>
      <c r="N7" s="14">
        <f t="shared" si="1"/>
        <v>49.391999999999989</v>
      </c>
      <c r="O7" s="14">
        <f t="shared" si="2"/>
        <v>72.979199999999992</v>
      </c>
      <c r="P7" s="15">
        <f t="shared" si="3"/>
        <v>0.72979199999999989</v>
      </c>
      <c r="Q7" s="15">
        <f t="shared" si="4"/>
        <v>30.943180799999997</v>
      </c>
      <c r="R7" s="17">
        <f t="shared" si="5"/>
        <v>745000</v>
      </c>
      <c r="S7" s="18">
        <f t="shared" si="6"/>
        <v>0.16310056533333336</v>
      </c>
      <c r="T7" s="19">
        <f t="shared" si="7"/>
        <v>0.57242025333333346</v>
      </c>
      <c r="U7" s="17">
        <f t="shared" si="8"/>
        <v>5.9999999999999995E-4</v>
      </c>
      <c r="V7" s="19">
        <f t="shared" si="9"/>
        <v>0.7361208186666669</v>
      </c>
    </row>
    <row r="8" spans="1:22" ht="21" x14ac:dyDescent="0.25">
      <c r="A8" s="7" t="s">
        <v>10</v>
      </c>
      <c r="B8" s="7" t="s">
        <v>26</v>
      </c>
      <c r="C8" s="7">
        <v>3140</v>
      </c>
      <c r="D8" s="7">
        <v>866</v>
      </c>
      <c r="E8" s="7">
        <v>45</v>
      </c>
      <c r="F8" s="8" t="s">
        <v>12</v>
      </c>
      <c r="G8" s="7">
        <v>22</v>
      </c>
      <c r="H8" s="7">
        <v>38.299999999999997</v>
      </c>
      <c r="I8" s="7">
        <v>4.7</v>
      </c>
      <c r="J8" s="8" t="s">
        <v>16</v>
      </c>
      <c r="K8" s="7">
        <v>12</v>
      </c>
      <c r="L8" s="7">
        <v>80</v>
      </c>
      <c r="M8" s="14">
        <f t="shared" si="0"/>
        <v>18.315900000000003</v>
      </c>
      <c r="N8" s="14">
        <f t="shared" si="1"/>
        <v>45.724800000000002</v>
      </c>
      <c r="O8" s="14">
        <f t="shared" si="2"/>
        <v>64.040700000000001</v>
      </c>
      <c r="P8" s="15">
        <f t="shared" si="3"/>
        <v>0.64040700000000006</v>
      </c>
      <c r="Q8" s="15">
        <f t="shared" si="4"/>
        <v>27.153256800000001</v>
      </c>
      <c r="R8" s="17">
        <f t="shared" si="5"/>
        <v>1570000</v>
      </c>
      <c r="S8" s="18">
        <f t="shared" si="6"/>
        <v>0.34371528533333334</v>
      </c>
      <c r="T8" s="19">
        <f t="shared" si="7"/>
        <v>1.2063084533333337</v>
      </c>
      <c r="U8" s="17">
        <f t="shared" si="8"/>
        <v>1.1999999999999999E-3</v>
      </c>
      <c r="V8" s="19">
        <f t="shared" si="9"/>
        <v>1.5512237386666672</v>
      </c>
    </row>
    <row r="9" spans="1:22" ht="21" x14ac:dyDescent="0.25">
      <c r="A9" s="7" t="s">
        <v>27</v>
      </c>
      <c r="B9" s="7" t="s">
        <v>28</v>
      </c>
      <c r="C9" s="7">
        <v>1590</v>
      </c>
      <c r="D9" s="7">
        <v>593</v>
      </c>
      <c r="E9" s="7">
        <v>30</v>
      </c>
      <c r="F9" s="8" t="s">
        <v>20</v>
      </c>
      <c r="G9" s="7">
        <v>30</v>
      </c>
      <c r="H9" s="7">
        <v>31.4</v>
      </c>
      <c r="I9" s="7">
        <v>3.5</v>
      </c>
      <c r="J9" s="8" t="s">
        <v>29</v>
      </c>
      <c r="K9" s="7">
        <v>5</v>
      </c>
      <c r="L9" s="7">
        <v>45</v>
      </c>
      <c r="M9" s="14">
        <f t="shared" si="0"/>
        <v>6.2265000000000006</v>
      </c>
      <c r="N9" s="14">
        <f t="shared" si="1"/>
        <v>9.3397500000000004</v>
      </c>
      <c r="O9" s="14">
        <f t="shared" si="2"/>
        <v>15.56625</v>
      </c>
      <c r="P9" s="15">
        <f t="shared" si="3"/>
        <v>0.15566250000000001</v>
      </c>
      <c r="Q9" s="15">
        <f t="shared" si="4"/>
        <v>6.6000899999999998</v>
      </c>
      <c r="R9" s="17">
        <f t="shared" si="5"/>
        <v>795000</v>
      </c>
      <c r="S9" s="18">
        <f t="shared" si="6"/>
        <v>0.174046912</v>
      </c>
      <c r="T9" s="19">
        <f t="shared" si="7"/>
        <v>0.61083772000000014</v>
      </c>
      <c r="U9" s="17">
        <f t="shared" si="8"/>
        <v>5.9999999999999995E-4</v>
      </c>
      <c r="V9" s="19">
        <f t="shared" si="9"/>
        <v>0.78548463200000018</v>
      </c>
    </row>
    <row r="10" spans="1:22" ht="21" x14ac:dyDescent="0.25">
      <c r="A10" s="7" t="s">
        <v>30</v>
      </c>
      <c r="B10" s="7" t="s">
        <v>31</v>
      </c>
      <c r="C10" s="7">
        <v>460</v>
      </c>
      <c r="D10" s="7">
        <v>221</v>
      </c>
      <c r="E10" s="7">
        <v>47</v>
      </c>
      <c r="F10" s="8" t="s">
        <v>15</v>
      </c>
      <c r="G10" s="7">
        <v>35</v>
      </c>
      <c r="H10" s="7">
        <v>30</v>
      </c>
      <c r="I10" s="7">
        <v>2.4</v>
      </c>
      <c r="J10" s="8" t="s">
        <v>15</v>
      </c>
      <c r="K10" s="7">
        <v>1</v>
      </c>
      <c r="L10" s="7">
        <v>0</v>
      </c>
      <c r="M10" s="14">
        <f t="shared" si="0"/>
        <v>2.49288</v>
      </c>
      <c r="N10" s="14">
        <f t="shared" si="1"/>
        <v>0</v>
      </c>
      <c r="O10" s="14">
        <f t="shared" si="2"/>
        <v>2.49288</v>
      </c>
      <c r="P10" s="15">
        <f t="shared" si="3"/>
        <v>2.4928800000000001E-2</v>
      </c>
      <c r="Q10" s="15">
        <f t="shared" si="4"/>
        <v>1.0569811199999999</v>
      </c>
      <c r="R10" s="17">
        <f t="shared" si="5"/>
        <v>230000</v>
      </c>
      <c r="S10" s="18">
        <f t="shared" si="6"/>
        <v>5.035319466666667E-2</v>
      </c>
      <c r="T10" s="19">
        <f t="shared" si="7"/>
        <v>0.17672034666666667</v>
      </c>
      <c r="U10" s="17">
        <f t="shared" si="8"/>
        <v>2.0000000000000001E-4</v>
      </c>
      <c r="V10" s="19">
        <f t="shared" si="9"/>
        <v>0.22727354133333336</v>
      </c>
    </row>
    <row r="11" spans="1:22" ht="21" x14ac:dyDescent="0.25">
      <c r="A11" s="7" t="s">
        <v>30</v>
      </c>
      <c r="B11" s="7" t="s">
        <v>32</v>
      </c>
      <c r="C11" s="7">
        <v>210</v>
      </c>
      <c r="D11" s="7">
        <v>158</v>
      </c>
      <c r="E11" s="7">
        <v>47</v>
      </c>
      <c r="F11" s="8" t="s">
        <v>12</v>
      </c>
      <c r="G11" s="7">
        <v>42</v>
      </c>
      <c r="H11" s="7">
        <v>30</v>
      </c>
      <c r="I11" s="7">
        <v>2.2000000000000002</v>
      </c>
      <c r="J11" s="8" t="s">
        <v>15</v>
      </c>
      <c r="K11" s="7">
        <v>1</v>
      </c>
      <c r="L11" s="7">
        <v>0</v>
      </c>
      <c r="M11" s="14">
        <f t="shared" si="0"/>
        <v>1.6337200000000001</v>
      </c>
      <c r="N11" s="14">
        <f t="shared" si="1"/>
        <v>0</v>
      </c>
      <c r="O11" s="14">
        <f t="shared" si="2"/>
        <v>1.6337200000000001</v>
      </c>
      <c r="P11" s="15">
        <f t="shared" si="3"/>
        <v>1.63372E-2</v>
      </c>
      <c r="Q11" s="15">
        <f t="shared" si="4"/>
        <v>0.69269727999999997</v>
      </c>
      <c r="R11" s="17">
        <f t="shared" si="5"/>
        <v>105000</v>
      </c>
      <c r="S11" s="18">
        <f t="shared" si="6"/>
        <v>2.2987328000000001E-2</v>
      </c>
      <c r="T11" s="19">
        <f t="shared" si="7"/>
        <v>8.0676680000000014E-2</v>
      </c>
      <c r="U11" s="17">
        <f t="shared" si="8"/>
        <v>1E-4</v>
      </c>
      <c r="V11" s="19">
        <f t="shared" si="9"/>
        <v>0.10376400800000002</v>
      </c>
    </row>
    <row r="12" spans="1:22" ht="21" x14ac:dyDescent="0.25">
      <c r="A12" s="7" t="s">
        <v>30</v>
      </c>
      <c r="B12" s="7" t="s">
        <v>33</v>
      </c>
      <c r="C12" s="7">
        <v>510</v>
      </c>
      <c r="D12" s="7">
        <v>95</v>
      </c>
      <c r="E12" s="7">
        <v>47</v>
      </c>
      <c r="F12" s="8" t="s">
        <v>15</v>
      </c>
      <c r="G12" s="7">
        <v>28</v>
      </c>
      <c r="H12" s="7">
        <v>30.1</v>
      </c>
      <c r="I12" s="7">
        <v>1.9</v>
      </c>
      <c r="J12" s="8" t="s">
        <v>16</v>
      </c>
      <c r="K12" s="7">
        <v>4</v>
      </c>
      <c r="L12" s="7">
        <v>10</v>
      </c>
      <c r="M12" s="14">
        <f t="shared" si="0"/>
        <v>0.84834999999999983</v>
      </c>
      <c r="N12" s="14">
        <f t="shared" si="1"/>
        <v>0.20140000000000002</v>
      </c>
      <c r="O12" s="14">
        <f t="shared" si="2"/>
        <v>1.04975</v>
      </c>
      <c r="P12" s="15">
        <f t="shared" si="3"/>
        <v>1.04975E-2</v>
      </c>
      <c r="Q12" s="15">
        <f t="shared" si="4"/>
        <v>0.44509399999999999</v>
      </c>
      <c r="R12" s="17">
        <f t="shared" si="5"/>
        <v>255000</v>
      </c>
      <c r="S12" s="18">
        <f t="shared" si="6"/>
        <v>5.5826368000000001E-2</v>
      </c>
      <c r="T12" s="19">
        <f t="shared" si="7"/>
        <v>0.19592908000000001</v>
      </c>
      <c r="U12" s="17">
        <f t="shared" si="8"/>
        <v>2.0000000000000001E-4</v>
      </c>
      <c r="V12" s="19">
        <f t="shared" si="9"/>
        <v>0.25195544799999997</v>
      </c>
    </row>
    <row r="13" spans="1:22" ht="21" x14ac:dyDescent="0.25">
      <c r="A13" s="7" t="s">
        <v>30</v>
      </c>
      <c r="B13" s="7" t="s">
        <v>34</v>
      </c>
      <c r="C13" s="7">
        <v>210</v>
      </c>
      <c r="D13" s="7">
        <v>32</v>
      </c>
      <c r="E13" s="7">
        <v>25</v>
      </c>
      <c r="F13" s="8" t="s">
        <v>15</v>
      </c>
      <c r="G13" s="7">
        <v>15</v>
      </c>
      <c r="H13" s="7">
        <v>30</v>
      </c>
      <c r="I13" s="7">
        <v>3</v>
      </c>
      <c r="J13" s="8" t="s">
        <v>15</v>
      </c>
      <c r="K13" s="7">
        <v>2</v>
      </c>
      <c r="L13" s="7">
        <v>0</v>
      </c>
      <c r="M13" s="14">
        <f t="shared" si="0"/>
        <v>0.24</v>
      </c>
      <c r="N13" s="14">
        <f t="shared" si="1"/>
        <v>0</v>
      </c>
      <c r="O13" s="14">
        <f t="shared" si="2"/>
        <v>0.24</v>
      </c>
      <c r="P13" s="15">
        <f t="shared" si="3"/>
        <v>2.3999999999999998E-3</v>
      </c>
      <c r="Q13" s="15">
        <f t="shared" si="4"/>
        <v>0.10175999999999999</v>
      </c>
      <c r="R13" s="17">
        <f t="shared" si="5"/>
        <v>105000</v>
      </c>
      <c r="S13" s="18">
        <f t="shared" si="6"/>
        <v>2.2987328000000001E-2</v>
      </c>
      <c r="T13" s="19">
        <f t="shared" si="7"/>
        <v>8.0676680000000014E-2</v>
      </c>
      <c r="U13" s="17">
        <f t="shared" si="8"/>
        <v>1E-4</v>
      </c>
      <c r="V13" s="19">
        <f t="shared" si="9"/>
        <v>0.10376400800000002</v>
      </c>
    </row>
    <row r="14" spans="1:22" ht="21" x14ac:dyDescent="0.25">
      <c r="A14" s="7" t="s">
        <v>35</v>
      </c>
      <c r="B14" s="7" t="s">
        <v>36</v>
      </c>
      <c r="C14" s="7">
        <v>620</v>
      </c>
      <c r="D14" s="7">
        <v>126</v>
      </c>
      <c r="E14" s="7">
        <v>47</v>
      </c>
      <c r="F14" s="8" t="s">
        <v>20</v>
      </c>
      <c r="G14" s="7">
        <v>35</v>
      </c>
      <c r="H14" s="7">
        <v>30.1</v>
      </c>
      <c r="I14" s="7">
        <v>1.9</v>
      </c>
      <c r="J14" s="8" t="s">
        <v>37</v>
      </c>
      <c r="K14" s="7">
        <v>2</v>
      </c>
      <c r="L14" s="7">
        <v>10</v>
      </c>
      <c r="M14" s="14">
        <f t="shared" si="0"/>
        <v>1.1251799999999998</v>
      </c>
      <c r="N14" s="14">
        <f t="shared" si="1"/>
        <v>0.13356000000000001</v>
      </c>
      <c r="O14" s="14">
        <f t="shared" si="2"/>
        <v>1.25874</v>
      </c>
      <c r="P14" s="15">
        <f t="shared" si="3"/>
        <v>1.25874E-2</v>
      </c>
      <c r="Q14" s="15">
        <f t="shared" si="4"/>
        <v>0.53370575999999992</v>
      </c>
      <c r="R14" s="17">
        <f t="shared" si="5"/>
        <v>310000</v>
      </c>
      <c r="S14" s="18">
        <f t="shared" si="6"/>
        <v>6.7867349333333341E-2</v>
      </c>
      <c r="T14" s="19">
        <f t="shared" si="7"/>
        <v>0.23818829333333336</v>
      </c>
      <c r="U14" s="17">
        <f t="shared" si="8"/>
        <v>2.0000000000000001E-4</v>
      </c>
      <c r="V14" s="19">
        <f t="shared" si="9"/>
        <v>0.30625564266666666</v>
      </c>
    </row>
    <row r="15" spans="1:22" ht="21" x14ac:dyDescent="0.25">
      <c r="A15" s="7" t="s">
        <v>35</v>
      </c>
      <c r="B15" s="7" t="s">
        <v>35</v>
      </c>
      <c r="C15" s="7">
        <v>2570</v>
      </c>
      <c r="D15" s="7">
        <v>377</v>
      </c>
      <c r="E15" s="7">
        <v>54</v>
      </c>
      <c r="F15" s="8" t="s">
        <v>15</v>
      </c>
      <c r="G15" s="7">
        <v>45</v>
      </c>
      <c r="H15" s="7">
        <v>30.1</v>
      </c>
      <c r="I15" s="7">
        <v>1.9</v>
      </c>
      <c r="J15" s="8" t="s">
        <v>38</v>
      </c>
      <c r="K15" s="7">
        <v>6</v>
      </c>
      <c r="L15" s="7">
        <v>5</v>
      </c>
      <c r="M15" s="14">
        <f t="shared" si="0"/>
        <v>3.86802</v>
      </c>
      <c r="N15" s="14">
        <f t="shared" si="1"/>
        <v>0.52025999999999994</v>
      </c>
      <c r="O15" s="14">
        <f t="shared" si="2"/>
        <v>4.38828</v>
      </c>
      <c r="P15" s="15">
        <f t="shared" si="3"/>
        <v>4.38828E-2</v>
      </c>
      <c r="Q15" s="15">
        <f t="shared" si="4"/>
        <v>1.8606307199999998</v>
      </c>
      <c r="R15" s="17">
        <f t="shared" si="5"/>
        <v>1285000</v>
      </c>
      <c r="S15" s="18">
        <f t="shared" si="6"/>
        <v>0.28132110933333337</v>
      </c>
      <c r="T15" s="19">
        <f t="shared" si="7"/>
        <v>0.9873288933333334</v>
      </c>
      <c r="U15" s="17">
        <f t="shared" si="8"/>
        <v>1E-3</v>
      </c>
      <c r="V15" s="19">
        <f t="shared" si="9"/>
        <v>1.2696500026666666</v>
      </c>
    </row>
    <row r="16" spans="1:22" ht="21" x14ac:dyDescent="0.25">
      <c r="A16" s="7" t="s">
        <v>39</v>
      </c>
      <c r="B16" s="7" t="s">
        <v>40</v>
      </c>
      <c r="C16" s="7">
        <v>1130</v>
      </c>
      <c r="D16" s="7">
        <v>362</v>
      </c>
      <c r="E16" s="7">
        <v>25</v>
      </c>
      <c r="F16" s="8" t="s">
        <v>12</v>
      </c>
      <c r="G16" s="7">
        <v>37</v>
      </c>
      <c r="H16" s="7">
        <v>30.1</v>
      </c>
      <c r="I16" s="7">
        <v>1.8</v>
      </c>
      <c r="J16" s="8" t="s">
        <v>38</v>
      </c>
      <c r="K16" s="7">
        <v>1</v>
      </c>
      <c r="L16" s="7">
        <v>15</v>
      </c>
      <c r="M16" s="14">
        <f t="shared" si="0"/>
        <v>1.6290000000000002</v>
      </c>
      <c r="N16" s="14">
        <f t="shared" si="1"/>
        <v>0.40725</v>
      </c>
      <c r="O16" s="14">
        <f t="shared" si="2"/>
        <v>2.0362500000000003</v>
      </c>
      <c r="P16" s="15">
        <f t="shared" si="3"/>
        <v>2.0362500000000002E-2</v>
      </c>
      <c r="Q16" s="15">
        <f t="shared" si="4"/>
        <v>0.86337000000000008</v>
      </c>
      <c r="R16" s="17">
        <f t="shared" si="5"/>
        <v>565000</v>
      </c>
      <c r="S16" s="18">
        <f t="shared" si="6"/>
        <v>0.12369371733333334</v>
      </c>
      <c r="T16" s="19">
        <f t="shared" si="7"/>
        <v>0.43411737333333339</v>
      </c>
      <c r="U16" s="17">
        <f t="shared" si="8"/>
        <v>4.0000000000000002E-4</v>
      </c>
      <c r="V16" s="19">
        <f t="shared" si="9"/>
        <v>0.55821109066666663</v>
      </c>
    </row>
    <row r="17" spans="1:22" ht="21" x14ac:dyDescent="0.25">
      <c r="A17" s="7" t="s">
        <v>39</v>
      </c>
      <c r="B17" s="7" t="s">
        <v>41</v>
      </c>
      <c r="C17" s="7">
        <v>3600</v>
      </c>
      <c r="D17" s="7">
        <v>241</v>
      </c>
      <c r="E17" s="7">
        <v>20</v>
      </c>
      <c r="F17" s="8" t="s">
        <v>12</v>
      </c>
      <c r="G17" s="7">
        <v>31</v>
      </c>
      <c r="H17" s="7">
        <v>30.1</v>
      </c>
      <c r="I17" s="7">
        <v>1.5</v>
      </c>
      <c r="J17" s="8" t="s">
        <v>42</v>
      </c>
      <c r="K17" s="7">
        <v>2</v>
      </c>
      <c r="L17" s="7">
        <v>10</v>
      </c>
      <c r="M17" s="14">
        <f t="shared" si="0"/>
        <v>0.72299999999999998</v>
      </c>
      <c r="N17" s="14">
        <f t="shared" si="1"/>
        <v>0.3856</v>
      </c>
      <c r="O17" s="14">
        <f t="shared" si="2"/>
        <v>1.1086</v>
      </c>
      <c r="P17" s="15">
        <f t="shared" si="3"/>
        <v>1.1086E-2</v>
      </c>
      <c r="Q17" s="15">
        <f t="shared" si="4"/>
        <v>0.47004639999999998</v>
      </c>
      <c r="R17" s="17">
        <f t="shared" si="5"/>
        <v>1800000</v>
      </c>
      <c r="S17" s="18">
        <f t="shared" si="6"/>
        <v>0.39406848</v>
      </c>
      <c r="T17" s="19">
        <f t="shared" si="7"/>
        <v>1.3830288000000002</v>
      </c>
      <c r="U17" s="17">
        <f t="shared" si="8"/>
        <v>1.4E-3</v>
      </c>
      <c r="V17" s="19">
        <f t="shared" si="9"/>
        <v>1.7784972800000003</v>
      </c>
    </row>
    <row r="18" spans="1:22" ht="21" x14ac:dyDescent="0.25">
      <c r="A18" s="7" t="s">
        <v>39</v>
      </c>
      <c r="B18" s="7" t="s">
        <v>43</v>
      </c>
      <c r="C18" s="7">
        <v>4630</v>
      </c>
      <c r="D18" s="7">
        <v>482</v>
      </c>
      <c r="E18" s="7">
        <v>25</v>
      </c>
      <c r="F18" s="8" t="s">
        <v>12</v>
      </c>
      <c r="G18" s="7">
        <v>37</v>
      </c>
      <c r="H18" s="7">
        <v>30</v>
      </c>
      <c r="I18" s="7">
        <v>1.8</v>
      </c>
      <c r="J18" s="8" t="s">
        <v>44</v>
      </c>
      <c r="K18" s="7">
        <v>2</v>
      </c>
      <c r="L18" s="7">
        <v>5</v>
      </c>
      <c r="M18" s="14">
        <f t="shared" si="0"/>
        <v>2.169</v>
      </c>
      <c r="N18" s="14">
        <f t="shared" si="1"/>
        <v>0.36149999999999999</v>
      </c>
      <c r="O18" s="14">
        <f t="shared" si="2"/>
        <v>2.5305</v>
      </c>
      <c r="P18" s="15">
        <f t="shared" si="3"/>
        <v>2.5305000000000001E-2</v>
      </c>
      <c r="Q18" s="15">
        <f t="shared" si="4"/>
        <v>1.072932</v>
      </c>
      <c r="R18" s="17">
        <f t="shared" si="5"/>
        <v>2315000</v>
      </c>
      <c r="S18" s="18">
        <f t="shared" si="6"/>
        <v>0.50681585066666668</v>
      </c>
      <c r="T18" s="19">
        <f t="shared" si="7"/>
        <v>1.778728706666667</v>
      </c>
      <c r="U18" s="17">
        <f t="shared" si="8"/>
        <v>1.8E-3</v>
      </c>
      <c r="V18" s="19">
        <f t="shared" si="9"/>
        <v>2.2873445573333337</v>
      </c>
    </row>
    <row r="19" spans="1:22" ht="21" x14ac:dyDescent="0.25">
      <c r="A19" s="7" t="s">
        <v>39</v>
      </c>
      <c r="B19" s="7" t="s">
        <v>45</v>
      </c>
      <c r="C19" s="7">
        <v>1290</v>
      </c>
      <c r="D19" s="7">
        <v>844</v>
      </c>
      <c r="E19" s="7">
        <v>25</v>
      </c>
      <c r="F19" s="8" t="s">
        <v>12</v>
      </c>
      <c r="G19" s="7">
        <v>30</v>
      </c>
      <c r="H19" s="7">
        <v>30.2</v>
      </c>
      <c r="I19" s="7">
        <v>1.8</v>
      </c>
      <c r="J19" s="8" t="s">
        <v>38</v>
      </c>
      <c r="K19" s="7">
        <v>5</v>
      </c>
      <c r="L19" s="7">
        <v>10</v>
      </c>
      <c r="M19" s="14">
        <f t="shared" si="0"/>
        <v>3.7980000000000005</v>
      </c>
      <c r="N19" s="14">
        <f t="shared" si="1"/>
        <v>3.1650000000000005</v>
      </c>
      <c r="O19" s="14">
        <f t="shared" si="2"/>
        <v>6.963000000000001</v>
      </c>
      <c r="P19" s="15">
        <f t="shared" si="3"/>
        <v>6.9630000000000011E-2</v>
      </c>
      <c r="Q19" s="15">
        <f t="shared" si="4"/>
        <v>2.9523120000000005</v>
      </c>
      <c r="R19" s="17">
        <f t="shared" si="5"/>
        <v>645000</v>
      </c>
      <c r="S19" s="18">
        <f t="shared" si="6"/>
        <v>0.14120787200000001</v>
      </c>
      <c r="T19" s="19">
        <f t="shared" si="7"/>
        <v>0.49558532000000005</v>
      </c>
      <c r="U19" s="17">
        <f t="shared" si="8"/>
        <v>5.0000000000000001E-4</v>
      </c>
      <c r="V19" s="19">
        <f t="shared" si="9"/>
        <v>0.63729319200000001</v>
      </c>
    </row>
    <row r="20" spans="1:22" ht="21" x14ac:dyDescent="0.25">
      <c r="A20" s="7" t="s">
        <v>39</v>
      </c>
      <c r="B20" s="7" t="s">
        <v>46</v>
      </c>
      <c r="C20" s="7">
        <v>1440</v>
      </c>
      <c r="D20" s="7">
        <v>482</v>
      </c>
      <c r="E20" s="7">
        <v>37</v>
      </c>
      <c r="F20" s="8" t="s">
        <v>12</v>
      </c>
      <c r="G20" s="7">
        <v>43</v>
      </c>
      <c r="H20" s="7">
        <v>30.4</v>
      </c>
      <c r="I20" s="7">
        <v>3.8</v>
      </c>
      <c r="J20" s="8" t="s">
        <v>15</v>
      </c>
      <c r="K20" s="7">
        <v>5</v>
      </c>
      <c r="L20" s="7">
        <v>10</v>
      </c>
      <c r="M20" s="14">
        <f t="shared" si="0"/>
        <v>6.7769199999999996</v>
      </c>
      <c r="N20" s="14">
        <f t="shared" si="1"/>
        <v>1.5183000000000004</v>
      </c>
      <c r="O20" s="14">
        <f t="shared" si="2"/>
        <v>8.2952200000000005</v>
      </c>
      <c r="P20" s="15">
        <f t="shared" si="3"/>
        <v>8.2952200000000004E-2</v>
      </c>
      <c r="Q20" s="15">
        <f t="shared" si="4"/>
        <v>3.5171732800000002</v>
      </c>
      <c r="R20" s="17">
        <f t="shared" si="5"/>
        <v>720000</v>
      </c>
      <c r="S20" s="18">
        <f t="shared" si="6"/>
        <v>0.15762739200000001</v>
      </c>
      <c r="T20" s="19">
        <f t="shared" si="7"/>
        <v>0.55321152000000007</v>
      </c>
      <c r="U20" s="17">
        <f t="shared" si="8"/>
        <v>5.0000000000000001E-4</v>
      </c>
      <c r="V20" s="19">
        <f t="shared" si="9"/>
        <v>0.71133891199999999</v>
      </c>
    </row>
    <row r="21" spans="1:22" ht="2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6" t="s">
        <v>50</v>
      </c>
      <c r="M21" s="14">
        <f>SUM(M2:M20)</f>
        <v>95.685569999999998</v>
      </c>
      <c r="N21" s="14">
        <f>SUM(N2:N20)</f>
        <v>149.87253000000001</v>
      </c>
      <c r="O21" s="14">
        <f t="shared" si="2"/>
        <v>245.55810000000002</v>
      </c>
      <c r="P21" s="15">
        <f t="shared" si="3"/>
        <v>2.4555810000000005</v>
      </c>
      <c r="Q21" s="15">
        <f t="shared" si="4"/>
        <v>104.11663440000001</v>
      </c>
      <c r="R21" s="17">
        <f>SUM(R2:R20)</f>
        <v>15555000</v>
      </c>
      <c r="S21" s="18">
        <f t="shared" si="6"/>
        <v>3.4054084479999998</v>
      </c>
      <c r="T21" s="19">
        <f t="shared" si="7"/>
        <v>11.951673880000001</v>
      </c>
      <c r="U21" s="17">
        <f t="shared" si="8"/>
        <v>1.18E-2</v>
      </c>
      <c r="V21" s="19">
        <f t="shared" si="9"/>
        <v>15.368882328</v>
      </c>
    </row>
    <row r="22" spans="1:22" ht="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R22" s="9"/>
    </row>
    <row r="23" spans="1:22" ht="2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652C-982D-014A-8F38-DEBE52D7D9A1}">
  <dimension ref="A1:W23"/>
  <sheetViews>
    <sheetView tabSelected="1" workbookViewId="0">
      <selection activeCell="X1" sqref="X1"/>
    </sheetView>
  </sheetViews>
  <sheetFormatPr baseColWidth="10" defaultRowHeight="16" x14ac:dyDescent="0.2"/>
  <cols>
    <col min="1" max="1" width="22.33203125" customWidth="1"/>
    <col min="2" max="2" width="26.6640625" customWidth="1"/>
    <col min="3" max="11" width="12.83203125" customWidth="1"/>
    <col min="12" max="12" width="15" customWidth="1"/>
    <col min="13" max="13" width="17.6640625" customWidth="1"/>
    <col min="14" max="14" width="17.83203125" customWidth="1"/>
    <col min="15" max="15" width="14.83203125" customWidth="1"/>
    <col min="16" max="16" width="37" customWidth="1"/>
    <col min="17" max="17" width="23.83203125" customWidth="1"/>
    <col min="18" max="18" width="24" customWidth="1"/>
    <col min="19" max="19" width="20" customWidth="1"/>
    <col min="20" max="20" width="14" customWidth="1"/>
    <col min="21" max="21" width="17.33203125" customWidth="1"/>
    <col min="22" max="22" width="20" customWidth="1"/>
    <col min="23" max="23" width="20.5" customWidth="1"/>
    <col min="24" max="24" width="15.83203125" customWidth="1"/>
  </cols>
  <sheetData>
    <row r="1" spans="1:23" s="4" customFormat="1" ht="8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47</v>
      </c>
      <c r="M1" s="11" t="s">
        <v>49</v>
      </c>
      <c r="N1" s="11" t="s">
        <v>51</v>
      </c>
      <c r="O1" s="11" t="s">
        <v>52</v>
      </c>
      <c r="P1" s="12" t="s">
        <v>53</v>
      </c>
      <c r="Q1" s="13" t="s">
        <v>54</v>
      </c>
      <c r="R1" s="16" t="s">
        <v>55</v>
      </c>
      <c r="S1" s="16" t="s">
        <v>56</v>
      </c>
      <c r="T1" s="16" t="s">
        <v>57</v>
      </c>
      <c r="U1" s="16" t="s">
        <v>59</v>
      </c>
      <c r="V1" s="16" t="s">
        <v>58</v>
      </c>
      <c r="W1" s="20" t="s">
        <v>60</v>
      </c>
    </row>
    <row r="2" spans="1:23" ht="21" x14ac:dyDescent="0.25">
      <c r="A2" s="7" t="s">
        <v>10</v>
      </c>
      <c r="B2" s="7" t="s">
        <v>11</v>
      </c>
      <c r="C2" s="7">
        <v>1490</v>
      </c>
      <c r="D2" s="7">
        <v>184</v>
      </c>
      <c r="E2" s="7">
        <v>55</v>
      </c>
      <c r="F2" s="8" t="s">
        <v>12</v>
      </c>
      <c r="G2" s="7">
        <v>30</v>
      </c>
      <c r="H2" s="7">
        <v>31.3</v>
      </c>
      <c r="I2" s="7">
        <v>6</v>
      </c>
      <c r="J2" s="8" t="s">
        <v>13</v>
      </c>
      <c r="K2" s="7">
        <v>2</v>
      </c>
      <c r="L2" s="7">
        <v>60</v>
      </c>
      <c r="M2" s="14">
        <f>(I2/100)*(E2/100)*D2</f>
        <v>6.0720000000000001</v>
      </c>
      <c r="N2" s="14">
        <f>(K2/100)*(L2/100)*D2*(1-(E2/100))</f>
        <v>0.99360000000000004</v>
      </c>
      <c r="O2" s="14">
        <f>SUM(M2:N2)</f>
        <v>7.0655999999999999</v>
      </c>
      <c r="P2" s="15">
        <f>0.01*O2</f>
        <v>7.0655999999999997E-2</v>
      </c>
      <c r="Q2" s="15">
        <f>(0.424*O2)</f>
        <v>2.9958144</v>
      </c>
      <c r="R2" s="17">
        <f>C2*500</f>
        <v>745000</v>
      </c>
      <c r="S2" s="18">
        <f>(16/15000)*R2*26*7.894/1000000</f>
        <v>0.16310056533333336</v>
      </c>
      <c r="T2" s="19">
        <f>4/15000*365*7.894*R2/1000000</f>
        <v>0.57242025333333346</v>
      </c>
      <c r="U2" s="17">
        <f>ROUND(95/15000*R2*0.01*12/1000000,4)</f>
        <v>5.9999999999999995E-4</v>
      </c>
      <c r="V2" s="19">
        <f>SUM(S2:U2)</f>
        <v>0.7361208186666669</v>
      </c>
      <c r="W2" s="21">
        <f>Q2-V2</f>
        <v>2.259693581333333</v>
      </c>
    </row>
    <row r="3" spans="1:23" ht="21" x14ac:dyDescent="0.25">
      <c r="A3" s="7" t="s">
        <v>10</v>
      </c>
      <c r="B3" s="7" t="s">
        <v>14</v>
      </c>
      <c r="C3" s="7">
        <v>980</v>
      </c>
      <c r="D3" s="7">
        <v>462</v>
      </c>
      <c r="E3" s="7">
        <v>23</v>
      </c>
      <c r="F3" s="8" t="s">
        <v>15</v>
      </c>
      <c r="G3" s="7">
        <v>30</v>
      </c>
      <c r="H3" s="7">
        <v>30.3</v>
      </c>
      <c r="I3" s="7">
        <v>2.2999999999999998</v>
      </c>
      <c r="J3" s="8" t="s">
        <v>16</v>
      </c>
      <c r="K3" s="7">
        <v>5</v>
      </c>
      <c r="L3" s="7">
        <v>15</v>
      </c>
      <c r="M3" s="14">
        <f t="shared" ref="M3:M20" si="0">(I3/100)*(E3/100)*D3</f>
        <v>2.4439800000000003</v>
      </c>
      <c r="N3" s="14">
        <f t="shared" ref="N3:N21" si="1">(K3/100)*(L3/100)*D3*(1-(E3/100))</f>
        <v>2.66805</v>
      </c>
      <c r="O3" s="14">
        <f t="shared" ref="O3:O21" si="2">SUM(M3:N3)</f>
        <v>5.1120300000000007</v>
      </c>
      <c r="P3" s="15">
        <f t="shared" ref="P3:P21" si="3">0.01*O3</f>
        <v>5.1120300000000007E-2</v>
      </c>
      <c r="Q3" s="15">
        <f t="shared" ref="Q3:Q21" si="4">(0.424*O3)</f>
        <v>2.16750072</v>
      </c>
      <c r="R3" s="17">
        <f t="shared" ref="R3:R22" si="5">C3*500</f>
        <v>490000</v>
      </c>
      <c r="S3" s="18">
        <f t="shared" ref="S3:S21" si="6">(16/15000)*R3*26*7.894/1000000</f>
        <v>0.10727419733333336</v>
      </c>
      <c r="T3" s="19">
        <f t="shared" ref="T3:T21" si="7">4/15000*365*7.894*R3/1000000</f>
        <v>0.37649117333333337</v>
      </c>
      <c r="U3" s="17">
        <f t="shared" ref="U3:U21" si="8">ROUND(95/15000*R3*0.01*12/1000000,4)</f>
        <v>4.0000000000000002E-4</v>
      </c>
      <c r="V3" s="19">
        <f t="shared" ref="V3:V21" si="9">SUM(S3:U3)</f>
        <v>0.48416537066666676</v>
      </c>
      <c r="W3" s="21">
        <f t="shared" ref="W3:W21" si="10">Q3-V3</f>
        <v>1.6833353493333334</v>
      </c>
    </row>
    <row r="4" spans="1:23" ht="21" x14ac:dyDescent="0.25">
      <c r="A4" s="7" t="s">
        <v>10</v>
      </c>
      <c r="B4" s="7" t="s">
        <v>17</v>
      </c>
      <c r="C4" s="7">
        <v>2980</v>
      </c>
      <c r="D4" s="7">
        <v>852</v>
      </c>
      <c r="E4" s="7">
        <v>31</v>
      </c>
      <c r="F4" s="8" t="s">
        <v>12</v>
      </c>
      <c r="G4" s="7">
        <v>24</v>
      </c>
      <c r="H4" s="7">
        <v>31.6</v>
      </c>
      <c r="I4" s="7">
        <v>2.1</v>
      </c>
      <c r="J4" s="8" t="s">
        <v>18</v>
      </c>
      <c r="K4" s="7">
        <v>7</v>
      </c>
      <c r="L4" s="7">
        <v>60</v>
      </c>
      <c r="M4" s="14">
        <f t="shared" si="0"/>
        <v>5.5465200000000001</v>
      </c>
      <c r="N4" s="14">
        <f t="shared" si="1"/>
        <v>24.690959999999997</v>
      </c>
      <c r="O4" s="14">
        <f t="shared" si="2"/>
        <v>30.237479999999998</v>
      </c>
      <c r="P4" s="15">
        <f t="shared" si="3"/>
        <v>0.3023748</v>
      </c>
      <c r="Q4" s="15">
        <f t="shared" si="4"/>
        <v>12.820691519999999</v>
      </c>
      <c r="R4" s="17">
        <f t="shared" si="5"/>
        <v>1490000</v>
      </c>
      <c r="S4" s="18">
        <f t="shared" si="6"/>
        <v>0.32620113066666673</v>
      </c>
      <c r="T4" s="19">
        <f t="shared" si="7"/>
        <v>1.1448405066666669</v>
      </c>
      <c r="U4" s="17">
        <f t="shared" si="8"/>
        <v>1.1000000000000001E-3</v>
      </c>
      <c r="V4" s="19">
        <f t="shared" si="9"/>
        <v>1.4721416373333338</v>
      </c>
      <c r="W4" s="21">
        <f t="shared" si="10"/>
        <v>11.348549882666665</v>
      </c>
    </row>
    <row r="5" spans="1:23" ht="21" x14ac:dyDescent="0.25">
      <c r="A5" s="7" t="s">
        <v>10</v>
      </c>
      <c r="B5" s="7" t="s">
        <v>19</v>
      </c>
      <c r="C5" s="7">
        <v>2620</v>
      </c>
      <c r="D5" s="7">
        <v>567</v>
      </c>
      <c r="E5" s="7">
        <v>40</v>
      </c>
      <c r="F5" s="8" t="s">
        <v>20</v>
      </c>
      <c r="G5" s="7">
        <v>30</v>
      </c>
      <c r="H5" s="7">
        <v>31.8</v>
      </c>
      <c r="I5" s="7">
        <v>3.3</v>
      </c>
      <c r="J5" s="8" t="s">
        <v>21</v>
      </c>
      <c r="K5" s="7">
        <v>5</v>
      </c>
      <c r="L5" s="7">
        <v>60</v>
      </c>
      <c r="M5" s="14">
        <f t="shared" si="0"/>
        <v>7.4844000000000008</v>
      </c>
      <c r="N5" s="14">
        <f t="shared" si="1"/>
        <v>10.205999999999998</v>
      </c>
      <c r="O5" s="14">
        <f t="shared" si="2"/>
        <v>17.690399999999997</v>
      </c>
      <c r="P5" s="15">
        <f t="shared" si="3"/>
        <v>0.17690399999999998</v>
      </c>
      <c r="Q5" s="15">
        <f t="shared" si="4"/>
        <v>7.5007295999999988</v>
      </c>
      <c r="R5" s="17">
        <f t="shared" si="5"/>
        <v>1310000</v>
      </c>
      <c r="S5" s="18">
        <f t="shared" si="6"/>
        <v>0.28679428266666673</v>
      </c>
      <c r="T5" s="19">
        <f t="shared" si="7"/>
        <v>1.0065376266666668</v>
      </c>
      <c r="U5" s="17">
        <f t="shared" si="8"/>
        <v>1E-3</v>
      </c>
      <c r="V5" s="19">
        <f t="shared" si="9"/>
        <v>1.2943319093333334</v>
      </c>
      <c r="W5" s="21">
        <f t="shared" si="10"/>
        <v>6.2063976906666651</v>
      </c>
    </row>
    <row r="6" spans="1:23" ht="21" x14ac:dyDescent="0.25">
      <c r="A6" s="7" t="s">
        <v>10</v>
      </c>
      <c r="B6" s="7" t="s">
        <v>22</v>
      </c>
      <c r="C6" s="7">
        <v>150</v>
      </c>
      <c r="D6" s="7">
        <v>47</v>
      </c>
      <c r="E6" s="7">
        <v>50</v>
      </c>
      <c r="F6" s="8" t="s">
        <v>20</v>
      </c>
      <c r="G6" s="7">
        <v>30</v>
      </c>
      <c r="H6" s="7">
        <v>30.4</v>
      </c>
      <c r="I6" s="7">
        <v>3</v>
      </c>
      <c r="J6" s="8" t="s">
        <v>23</v>
      </c>
      <c r="K6" s="7">
        <v>1</v>
      </c>
      <c r="L6" s="7">
        <v>70</v>
      </c>
      <c r="M6" s="14">
        <f t="shared" si="0"/>
        <v>0.70499999999999996</v>
      </c>
      <c r="N6" s="14">
        <f t="shared" si="1"/>
        <v>0.16449999999999998</v>
      </c>
      <c r="O6" s="14">
        <f t="shared" si="2"/>
        <v>0.86949999999999994</v>
      </c>
      <c r="P6" s="15">
        <f t="shared" si="3"/>
        <v>8.6949999999999996E-3</v>
      </c>
      <c r="Q6" s="15">
        <f t="shared" si="4"/>
        <v>0.36866799999999994</v>
      </c>
      <c r="R6" s="17">
        <f t="shared" si="5"/>
        <v>75000</v>
      </c>
      <c r="S6" s="18">
        <f t="shared" si="6"/>
        <v>1.641952E-2</v>
      </c>
      <c r="T6" s="19">
        <f t="shared" si="7"/>
        <v>5.7626200000000002E-2</v>
      </c>
      <c r="U6" s="17">
        <f t="shared" si="8"/>
        <v>1E-4</v>
      </c>
      <c r="V6" s="19">
        <f t="shared" si="9"/>
        <v>7.4145720000000012E-2</v>
      </c>
      <c r="W6" s="21">
        <f t="shared" si="10"/>
        <v>0.29452227999999991</v>
      </c>
    </row>
    <row r="7" spans="1:23" ht="21" x14ac:dyDescent="0.25">
      <c r="A7" s="7" t="s">
        <v>10</v>
      </c>
      <c r="B7" s="7" t="s">
        <v>24</v>
      </c>
      <c r="C7" s="7">
        <v>1490</v>
      </c>
      <c r="D7" s="7">
        <v>1008</v>
      </c>
      <c r="E7" s="7">
        <v>30</v>
      </c>
      <c r="F7" s="8" t="s">
        <v>20</v>
      </c>
      <c r="G7" s="7">
        <v>17</v>
      </c>
      <c r="H7" s="7">
        <v>40</v>
      </c>
      <c r="I7" s="7">
        <v>7.8</v>
      </c>
      <c r="J7" s="8" t="s">
        <v>25</v>
      </c>
      <c r="K7" s="7">
        <v>10</v>
      </c>
      <c r="L7" s="7">
        <v>70</v>
      </c>
      <c r="M7" s="14">
        <f t="shared" si="0"/>
        <v>23.587199999999999</v>
      </c>
      <c r="N7" s="14">
        <f t="shared" si="1"/>
        <v>49.391999999999989</v>
      </c>
      <c r="O7" s="14">
        <f t="shared" si="2"/>
        <v>72.979199999999992</v>
      </c>
      <c r="P7" s="15">
        <f t="shared" si="3"/>
        <v>0.72979199999999989</v>
      </c>
      <c r="Q7" s="15">
        <f t="shared" si="4"/>
        <v>30.943180799999997</v>
      </c>
      <c r="R7" s="17">
        <f t="shared" si="5"/>
        <v>745000</v>
      </c>
      <c r="S7" s="18">
        <f t="shared" si="6"/>
        <v>0.16310056533333336</v>
      </c>
      <c r="T7" s="19">
        <f t="shared" si="7"/>
        <v>0.57242025333333346</v>
      </c>
      <c r="U7" s="17">
        <f t="shared" si="8"/>
        <v>5.9999999999999995E-4</v>
      </c>
      <c r="V7" s="19">
        <f t="shared" si="9"/>
        <v>0.7361208186666669</v>
      </c>
      <c r="W7" s="21">
        <f t="shared" si="10"/>
        <v>30.20705998133333</v>
      </c>
    </row>
    <row r="8" spans="1:23" ht="21" x14ac:dyDescent="0.25">
      <c r="A8" s="7" t="s">
        <v>10</v>
      </c>
      <c r="B8" s="7" t="s">
        <v>26</v>
      </c>
      <c r="C8" s="7">
        <v>3140</v>
      </c>
      <c r="D8" s="7">
        <v>866</v>
      </c>
      <c r="E8" s="7">
        <v>45</v>
      </c>
      <c r="F8" s="8" t="s">
        <v>12</v>
      </c>
      <c r="G8" s="7">
        <v>22</v>
      </c>
      <c r="H8" s="7">
        <v>38.299999999999997</v>
      </c>
      <c r="I8" s="7">
        <v>4.7</v>
      </c>
      <c r="J8" s="8" t="s">
        <v>16</v>
      </c>
      <c r="K8" s="7">
        <v>12</v>
      </c>
      <c r="L8" s="7">
        <v>80</v>
      </c>
      <c r="M8" s="14">
        <f t="shared" si="0"/>
        <v>18.315900000000003</v>
      </c>
      <c r="N8" s="14">
        <f t="shared" si="1"/>
        <v>45.724800000000002</v>
      </c>
      <c r="O8" s="14">
        <f t="shared" si="2"/>
        <v>64.040700000000001</v>
      </c>
      <c r="P8" s="15">
        <f t="shared" si="3"/>
        <v>0.64040700000000006</v>
      </c>
      <c r="Q8" s="15">
        <f t="shared" si="4"/>
        <v>27.153256800000001</v>
      </c>
      <c r="R8" s="17">
        <f t="shared" si="5"/>
        <v>1570000</v>
      </c>
      <c r="S8" s="18">
        <f t="shared" si="6"/>
        <v>0.34371528533333334</v>
      </c>
      <c r="T8" s="19">
        <f t="shared" si="7"/>
        <v>1.2063084533333337</v>
      </c>
      <c r="U8" s="17">
        <f t="shared" si="8"/>
        <v>1.1999999999999999E-3</v>
      </c>
      <c r="V8" s="19">
        <f t="shared" si="9"/>
        <v>1.5512237386666672</v>
      </c>
      <c r="W8" s="21">
        <f t="shared" si="10"/>
        <v>25.602033061333334</v>
      </c>
    </row>
    <row r="9" spans="1:23" ht="21" x14ac:dyDescent="0.25">
      <c r="A9" s="7" t="s">
        <v>27</v>
      </c>
      <c r="B9" s="7" t="s">
        <v>28</v>
      </c>
      <c r="C9" s="7">
        <v>1590</v>
      </c>
      <c r="D9" s="7">
        <v>593</v>
      </c>
      <c r="E9" s="7">
        <v>30</v>
      </c>
      <c r="F9" s="8" t="s">
        <v>20</v>
      </c>
      <c r="G9" s="7">
        <v>30</v>
      </c>
      <c r="H9" s="7">
        <v>31.4</v>
      </c>
      <c r="I9" s="7">
        <v>3.5</v>
      </c>
      <c r="J9" s="8" t="s">
        <v>29</v>
      </c>
      <c r="K9" s="7">
        <v>5</v>
      </c>
      <c r="L9" s="7">
        <v>45</v>
      </c>
      <c r="M9" s="14">
        <f t="shared" si="0"/>
        <v>6.2265000000000006</v>
      </c>
      <c r="N9" s="14">
        <f t="shared" si="1"/>
        <v>9.3397500000000004</v>
      </c>
      <c r="O9" s="14">
        <f t="shared" si="2"/>
        <v>15.56625</v>
      </c>
      <c r="P9" s="15">
        <f t="shared" si="3"/>
        <v>0.15566250000000001</v>
      </c>
      <c r="Q9" s="15">
        <f t="shared" si="4"/>
        <v>6.6000899999999998</v>
      </c>
      <c r="R9" s="17">
        <f t="shared" si="5"/>
        <v>795000</v>
      </c>
      <c r="S9" s="18">
        <f t="shared" si="6"/>
        <v>0.174046912</v>
      </c>
      <c r="T9" s="19">
        <f t="shared" si="7"/>
        <v>0.61083772000000014</v>
      </c>
      <c r="U9" s="17">
        <f t="shared" si="8"/>
        <v>5.9999999999999995E-4</v>
      </c>
      <c r="V9" s="19">
        <f t="shared" si="9"/>
        <v>0.78548463200000018</v>
      </c>
      <c r="W9" s="21">
        <f t="shared" si="10"/>
        <v>5.8146053679999996</v>
      </c>
    </row>
    <row r="10" spans="1:23" ht="21" x14ac:dyDescent="0.25">
      <c r="A10" s="7" t="s">
        <v>30</v>
      </c>
      <c r="B10" s="7" t="s">
        <v>31</v>
      </c>
      <c r="C10" s="7">
        <v>460</v>
      </c>
      <c r="D10" s="7">
        <v>221</v>
      </c>
      <c r="E10" s="7">
        <v>47</v>
      </c>
      <c r="F10" s="8" t="s">
        <v>15</v>
      </c>
      <c r="G10" s="7">
        <v>35</v>
      </c>
      <c r="H10" s="7">
        <v>30</v>
      </c>
      <c r="I10" s="7">
        <v>2.4</v>
      </c>
      <c r="J10" s="8" t="s">
        <v>15</v>
      </c>
      <c r="K10" s="7">
        <v>1</v>
      </c>
      <c r="L10" s="7">
        <v>0</v>
      </c>
      <c r="M10" s="14">
        <f t="shared" si="0"/>
        <v>2.49288</v>
      </c>
      <c r="N10" s="14">
        <f t="shared" si="1"/>
        <v>0</v>
      </c>
      <c r="O10" s="14">
        <f t="shared" si="2"/>
        <v>2.49288</v>
      </c>
      <c r="P10" s="15">
        <f t="shared" si="3"/>
        <v>2.4928800000000001E-2</v>
      </c>
      <c r="Q10" s="15">
        <f t="shared" si="4"/>
        <v>1.0569811199999999</v>
      </c>
      <c r="R10" s="17">
        <f t="shared" si="5"/>
        <v>230000</v>
      </c>
      <c r="S10" s="18">
        <f t="shared" si="6"/>
        <v>5.035319466666667E-2</v>
      </c>
      <c r="T10" s="19">
        <f t="shared" si="7"/>
        <v>0.17672034666666667</v>
      </c>
      <c r="U10" s="17">
        <f t="shared" si="8"/>
        <v>2.0000000000000001E-4</v>
      </c>
      <c r="V10" s="19">
        <f t="shared" si="9"/>
        <v>0.22727354133333336</v>
      </c>
      <c r="W10" s="21">
        <f t="shared" si="10"/>
        <v>0.82970757866666656</v>
      </c>
    </row>
    <row r="11" spans="1:23" ht="21" x14ac:dyDescent="0.25">
      <c r="A11" s="7" t="s">
        <v>30</v>
      </c>
      <c r="B11" s="7" t="s">
        <v>32</v>
      </c>
      <c r="C11" s="7">
        <v>210</v>
      </c>
      <c r="D11" s="7">
        <v>158</v>
      </c>
      <c r="E11" s="7">
        <v>47</v>
      </c>
      <c r="F11" s="8" t="s">
        <v>12</v>
      </c>
      <c r="G11" s="7">
        <v>42</v>
      </c>
      <c r="H11" s="7">
        <v>30</v>
      </c>
      <c r="I11" s="7">
        <v>2.2000000000000002</v>
      </c>
      <c r="J11" s="8" t="s">
        <v>15</v>
      </c>
      <c r="K11" s="7">
        <v>1</v>
      </c>
      <c r="L11" s="7">
        <v>0</v>
      </c>
      <c r="M11" s="14">
        <f t="shared" si="0"/>
        <v>1.6337200000000001</v>
      </c>
      <c r="N11" s="14">
        <f t="shared" si="1"/>
        <v>0</v>
      </c>
      <c r="O11" s="14">
        <f t="shared" si="2"/>
        <v>1.6337200000000001</v>
      </c>
      <c r="P11" s="15">
        <f t="shared" si="3"/>
        <v>1.63372E-2</v>
      </c>
      <c r="Q11" s="15">
        <f t="shared" si="4"/>
        <v>0.69269727999999997</v>
      </c>
      <c r="R11" s="17">
        <f t="shared" si="5"/>
        <v>105000</v>
      </c>
      <c r="S11" s="18">
        <f t="shared" si="6"/>
        <v>2.2987328000000001E-2</v>
      </c>
      <c r="T11" s="19">
        <f t="shared" si="7"/>
        <v>8.0676680000000014E-2</v>
      </c>
      <c r="U11" s="17">
        <f t="shared" si="8"/>
        <v>1E-4</v>
      </c>
      <c r="V11" s="19">
        <f t="shared" si="9"/>
        <v>0.10376400800000002</v>
      </c>
      <c r="W11" s="21">
        <f t="shared" si="10"/>
        <v>0.58893327200000001</v>
      </c>
    </row>
    <row r="12" spans="1:23" ht="21" x14ac:dyDescent="0.25">
      <c r="A12" s="7" t="s">
        <v>30</v>
      </c>
      <c r="B12" s="7" t="s">
        <v>33</v>
      </c>
      <c r="C12" s="7">
        <v>510</v>
      </c>
      <c r="D12" s="7">
        <v>95</v>
      </c>
      <c r="E12" s="7">
        <v>47</v>
      </c>
      <c r="F12" s="8" t="s">
        <v>15</v>
      </c>
      <c r="G12" s="7">
        <v>28</v>
      </c>
      <c r="H12" s="7">
        <v>30.1</v>
      </c>
      <c r="I12" s="7">
        <v>1.9</v>
      </c>
      <c r="J12" s="8" t="s">
        <v>16</v>
      </c>
      <c r="K12" s="7">
        <v>4</v>
      </c>
      <c r="L12" s="7">
        <v>10</v>
      </c>
      <c r="M12" s="14">
        <f t="shared" si="0"/>
        <v>0.84834999999999983</v>
      </c>
      <c r="N12" s="14">
        <f t="shared" si="1"/>
        <v>0.20140000000000002</v>
      </c>
      <c r="O12" s="14">
        <f t="shared" si="2"/>
        <v>1.04975</v>
      </c>
      <c r="P12" s="15">
        <f t="shared" si="3"/>
        <v>1.04975E-2</v>
      </c>
      <c r="Q12" s="15">
        <f t="shared" si="4"/>
        <v>0.44509399999999999</v>
      </c>
      <c r="R12" s="17">
        <f t="shared" si="5"/>
        <v>255000</v>
      </c>
      <c r="S12" s="18">
        <f t="shared" si="6"/>
        <v>5.5826368000000001E-2</v>
      </c>
      <c r="T12" s="19">
        <f t="shared" si="7"/>
        <v>0.19592908000000001</v>
      </c>
      <c r="U12" s="17">
        <f t="shared" si="8"/>
        <v>2.0000000000000001E-4</v>
      </c>
      <c r="V12" s="19">
        <f t="shared" si="9"/>
        <v>0.25195544799999997</v>
      </c>
      <c r="W12" s="21">
        <f t="shared" si="10"/>
        <v>0.19313855200000002</v>
      </c>
    </row>
    <row r="13" spans="1:23" ht="21" x14ac:dyDescent="0.25">
      <c r="A13" s="7" t="s">
        <v>30</v>
      </c>
      <c r="B13" s="7" t="s">
        <v>34</v>
      </c>
      <c r="C13" s="7">
        <v>210</v>
      </c>
      <c r="D13" s="7">
        <v>32</v>
      </c>
      <c r="E13" s="7">
        <v>25</v>
      </c>
      <c r="F13" s="8" t="s">
        <v>15</v>
      </c>
      <c r="G13" s="7">
        <v>15</v>
      </c>
      <c r="H13" s="7">
        <v>30</v>
      </c>
      <c r="I13" s="7">
        <v>3</v>
      </c>
      <c r="J13" s="8" t="s">
        <v>15</v>
      </c>
      <c r="K13" s="7">
        <v>2</v>
      </c>
      <c r="L13" s="7">
        <v>0</v>
      </c>
      <c r="M13" s="14">
        <f t="shared" si="0"/>
        <v>0.24</v>
      </c>
      <c r="N13" s="14">
        <f t="shared" si="1"/>
        <v>0</v>
      </c>
      <c r="O13" s="14">
        <f t="shared" si="2"/>
        <v>0.24</v>
      </c>
      <c r="P13" s="15">
        <f t="shared" si="3"/>
        <v>2.3999999999999998E-3</v>
      </c>
      <c r="Q13" s="15">
        <f t="shared" si="4"/>
        <v>0.10175999999999999</v>
      </c>
      <c r="R13" s="17">
        <f t="shared" si="5"/>
        <v>105000</v>
      </c>
      <c r="S13" s="18">
        <f t="shared" si="6"/>
        <v>2.2987328000000001E-2</v>
      </c>
      <c r="T13" s="19">
        <f t="shared" si="7"/>
        <v>8.0676680000000014E-2</v>
      </c>
      <c r="U13" s="17">
        <f t="shared" si="8"/>
        <v>1E-4</v>
      </c>
      <c r="V13" s="19">
        <f t="shared" si="9"/>
        <v>0.10376400800000002</v>
      </c>
      <c r="W13" s="21">
        <f t="shared" si="10"/>
        <v>-2.0040080000000293E-3</v>
      </c>
    </row>
    <row r="14" spans="1:23" ht="21" x14ac:dyDescent="0.25">
      <c r="A14" s="7" t="s">
        <v>35</v>
      </c>
      <c r="B14" s="7" t="s">
        <v>36</v>
      </c>
      <c r="C14" s="7">
        <v>620</v>
      </c>
      <c r="D14" s="7">
        <v>126</v>
      </c>
      <c r="E14" s="7">
        <v>47</v>
      </c>
      <c r="F14" s="8" t="s">
        <v>20</v>
      </c>
      <c r="G14" s="7">
        <v>35</v>
      </c>
      <c r="H14" s="7">
        <v>30.1</v>
      </c>
      <c r="I14" s="7">
        <v>1.9</v>
      </c>
      <c r="J14" s="8" t="s">
        <v>37</v>
      </c>
      <c r="K14" s="7">
        <v>2</v>
      </c>
      <c r="L14" s="7">
        <v>10</v>
      </c>
      <c r="M14" s="14">
        <f t="shared" si="0"/>
        <v>1.1251799999999998</v>
      </c>
      <c r="N14" s="14">
        <f t="shared" si="1"/>
        <v>0.13356000000000001</v>
      </c>
      <c r="O14" s="14">
        <f t="shared" si="2"/>
        <v>1.25874</v>
      </c>
      <c r="P14" s="15">
        <f t="shared" si="3"/>
        <v>1.25874E-2</v>
      </c>
      <c r="Q14" s="15">
        <f t="shared" si="4"/>
        <v>0.53370575999999992</v>
      </c>
      <c r="R14" s="17">
        <f t="shared" si="5"/>
        <v>310000</v>
      </c>
      <c r="S14" s="18">
        <f t="shared" si="6"/>
        <v>6.7867349333333341E-2</v>
      </c>
      <c r="T14" s="19">
        <f t="shared" si="7"/>
        <v>0.23818829333333336</v>
      </c>
      <c r="U14" s="17">
        <f t="shared" si="8"/>
        <v>2.0000000000000001E-4</v>
      </c>
      <c r="V14" s="19">
        <f t="shared" si="9"/>
        <v>0.30625564266666666</v>
      </c>
      <c r="W14" s="21">
        <f t="shared" si="10"/>
        <v>0.22745011733333326</v>
      </c>
    </row>
    <row r="15" spans="1:23" ht="21" x14ac:dyDescent="0.25">
      <c r="A15" s="7" t="s">
        <v>35</v>
      </c>
      <c r="B15" s="7" t="s">
        <v>35</v>
      </c>
      <c r="C15" s="7">
        <v>2570</v>
      </c>
      <c r="D15" s="7">
        <v>377</v>
      </c>
      <c r="E15" s="7">
        <v>54</v>
      </c>
      <c r="F15" s="8" t="s">
        <v>15</v>
      </c>
      <c r="G15" s="7">
        <v>45</v>
      </c>
      <c r="H15" s="7">
        <v>30.1</v>
      </c>
      <c r="I15" s="7">
        <v>1.9</v>
      </c>
      <c r="J15" s="8" t="s">
        <v>38</v>
      </c>
      <c r="K15" s="7">
        <v>6</v>
      </c>
      <c r="L15" s="7">
        <v>5</v>
      </c>
      <c r="M15" s="14">
        <f t="shared" si="0"/>
        <v>3.86802</v>
      </c>
      <c r="N15" s="14">
        <f t="shared" si="1"/>
        <v>0.52025999999999994</v>
      </c>
      <c r="O15" s="14">
        <f t="shared" si="2"/>
        <v>4.38828</v>
      </c>
      <c r="P15" s="15">
        <f t="shared" si="3"/>
        <v>4.38828E-2</v>
      </c>
      <c r="Q15" s="15">
        <f t="shared" si="4"/>
        <v>1.8606307199999998</v>
      </c>
      <c r="R15" s="17">
        <f t="shared" si="5"/>
        <v>1285000</v>
      </c>
      <c r="S15" s="18">
        <f t="shared" si="6"/>
        <v>0.28132110933333337</v>
      </c>
      <c r="T15" s="19">
        <f t="shared" si="7"/>
        <v>0.9873288933333334</v>
      </c>
      <c r="U15" s="17">
        <f t="shared" si="8"/>
        <v>1E-3</v>
      </c>
      <c r="V15" s="19">
        <f t="shared" si="9"/>
        <v>1.2696500026666666</v>
      </c>
      <c r="W15" s="21">
        <f t="shared" si="10"/>
        <v>0.59098071733333324</v>
      </c>
    </row>
    <row r="16" spans="1:23" ht="21" x14ac:dyDescent="0.25">
      <c r="A16" s="7" t="s">
        <v>39</v>
      </c>
      <c r="B16" s="7" t="s">
        <v>40</v>
      </c>
      <c r="C16" s="7">
        <v>1130</v>
      </c>
      <c r="D16" s="7">
        <v>362</v>
      </c>
      <c r="E16" s="7">
        <v>25</v>
      </c>
      <c r="F16" s="8" t="s">
        <v>12</v>
      </c>
      <c r="G16" s="7">
        <v>37</v>
      </c>
      <c r="H16" s="7">
        <v>30.1</v>
      </c>
      <c r="I16" s="7">
        <v>1.8</v>
      </c>
      <c r="J16" s="8" t="s">
        <v>38</v>
      </c>
      <c r="K16" s="7">
        <v>1</v>
      </c>
      <c r="L16" s="7">
        <v>15</v>
      </c>
      <c r="M16" s="14">
        <f t="shared" si="0"/>
        <v>1.6290000000000002</v>
      </c>
      <c r="N16" s="14">
        <f t="shared" si="1"/>
        <v>0.40725</v>
      </c>
      <c r="O16" s="14">
        <f t="shared" si="2"/>
        <v>2.0362500000000003</v>
      </c>
      <c r="P16" s="15">
        <f t="shared" si="3"/>
        <v>2.0362500000000002E-2</v>
      </c>
      <c r="Q16" s="15">
        <f t="shared" si="4"/>
        <v>0.86337000000000008</v>
      </c>
      <c r="R16" s="17">
        <f t="shared" si="5"/>
        <v>565000</v>
      </c>
      <c r="S16" s="18">
        <f t="shared" si="6"/>
        <v>0.12369371733333334</v>
      </c>
      <c r="T16" s="19">
        <f t="shared" si="7"/>
        <v>0.43411737333333339</v>
      </c>
      <c r="U16" s="17">
        <f t="shared" si="8"/>
        <v>4.0000000000000002E-4</v>
      </c>
      <c r="V16" s="19">
        <f t="shared" si="9"/>
        <v>0.55821109066666663</v>
      </c>
      <c r="W16" s="21">
        <f t="shared" si="10"/>
        <v>0.30515890933333345</v>
      </c>
    </row>
    <row r="17" spans="1:23" ht="21" x14ac:dyDescent="0.25">
      <c r="A17" s="7" t="s">
        <v>39</v>
      </c>
      <c r="B17" s="7" t="s">
        <v>41</v>
      </c>
      <c r="C17" s="7">
        <v>3600</v>
      </c>
      <c r="D17" s="7">
        <v>241</v>
      </c>
      <c r="E17" s="7">
        <v>20</v>
      </c>
      <c r="F17" s="8" t="s">
        <v>12</v>
      </c>
      <c r="G17" s="7">
        <v>31</v>
      </c>
      <c r="H17" s="7">
        <v>30.1</v>
      </c>
      <c r="I17" s="7">
        <v>1.5</v>
      </c>
      <c r="J17" s="8" t="s">
        <v>42</v>
      </c>
      <c r="K17" s="7">
        <v>2</v>
      </c>
      <c r="L17" s="7">
        <v>10</v>
      </c>
      <c r="M17" s="14">
        <f t="shared" si="0"/>
        <v>0.72299999999999998</v>
      </c>
      <c r="N17" s="14">
        <f t="shared" si="1"/>
        <v>0.3856</v>
      </c>
      <c r="O17" s="14">
        <f t="shared" si="2"/>
        <v>1.1086</v>
      </c>
      <c r="P17" s="15">
        <f t="shared" si="3"/>
        <v>1.1086E-2</v>
      </c>
      <c r="Q17" s="15">
        <f t="shared" si="4"/>
        <v>0.47004639999999998</v>
      </c>
      <c r="R17" s="17">
        <f t="shared" si="5"/>
        <v>1800000</v>
      </c>
      <c r="S17" s="18">
        <f t="shared" si="6"/>
        <v>0.39406848</v>
      </c>
      <c r="T17" s="19">
        <f t="shared" si="7"/>
        <v>1.3830288000000002</v>
      </c>
      <c r="U17" s="17">
        <f t="shared" si="8"/>
        <v>1.4E-3</v>
      </c>
      <c r="V17" s="19">
        <f t="shared" si="9"/>
        <v>1.7784972800000003</v>
      </c>
      <c r="W17" s="21">
        <f t="shared" si="10"/>
        <v>-1.3084508800000003</v>
      </c>
    </row>
    <row r="18" spans="1:23" ht="21" x14ac:dyDescent="0.25">
      <c r="A18" s="7" t="s">
        <v>39</v>
      </c>
      <c r="B18" s="7" t="s">
        <v>43</v>
      </c>
      <c r="C18" s="7">
        <v>4630</v>
      </c>
      <c r="D18" s="7">
        <v>482</v>
      </c>
      <c r="E18" s="7">
        <v>25</v>
      </c>
      <c r="F18" s="8" t="s">
        <v>12</v>
      </c>
      <c r="G18" s="7">
        <v>37</v>
      </c>
      <c r="H18" s="7">
        <v>30</v>
      </c>
      <c r="I18" s="7">
        <v>1.8</v>
      </c>
      <c r="J18" s="8" t="s">
        <v>44</v>
      </c>
      <c r="K18" s="7">
        <v>2</v>
      </c>
      <c r="L18" s="7">
        <v>5</v>
      </c>
      <c r="M18" s="14">
        <f t="shared" si="0"/>
        <v>2.169</v>
      </c>
      <c r="N18" s="14">
        <f t="shared" si="1"/>
        <v>0.36149999999999999</v>
      </c>
      <c r="O18" s="14">
        <f t="shared" si="2"/>
        <v>2.5305</v>
      </c>
      <c r="P18" s="15">
        <f t="shared" si="3"/>
        <v>2.5305000000000001E-2</v>
      </c>
      <c r="Q18" s="15">
        <f t="shared" si="4"/>
        <v>1.072932</v>
      </c>
      <c r="R18" s="17">
        <f t="shared" si="5"/>
        <v>2315000</v>
      </c>
      <c r="S18" s="18">
        <f t="shared" si="6"/>
        <v>0.50681585066666668</v>
      </c>
      <c r="T18" s="19">
        <f t="shared" si="7"/>
        <v>1.778728706666667</v>
      </c>
      <c r="U18" s="17">
        <f t="shared" si="8"/>
        <v>1.8E-3</v>
      </c>
      <c r="V18" s="19">
        <f t="shared" si="9"/>
        <v>2.2873445573333337</v>
      </c>
      <c r="W18" s="21">
        <f t="shared" si="10"/>
        <v>-1.2144125573333338</v>
      </c>
    </row>
    <row r="19" spans="1:23" ht="21" x14ac:dyDescent="0.25">
      <c r="A19" s="7" t="s">
        <v>39</v>
      </c>
      <c r="B19" s="7" t="s">
        <v>45</v>
      </c>
      <c r="C19" s="7">
        <v>1290</v>
      </c>
      <c r="D19" s="7">
        <v>844</v>
      </c>
      <c r="E19" s="7">
        <v>25</v>
      </c>
      <c r="F19" s="8" t="s">
        <v>12</v>
      </c>
      <c r="G19" s="7">
        <v>30</v>
      </c>
      <c r="H19" s="7">
        <v>30.2</v>
      </c>
      <c r="I19" s="7">
        <v>1.8</v>
      </c>
      <c r="J19" s="8" t="s">
        <v>38</v>
      </c>
      <c r="K19" s="7">
        <v>5</v>
      </c>
      <c r="L19" s="7">
        <v>10</v>
      </c>
      <c r="M19" s="14">
        <f t="shared" si="0"/>
        <v>3.7980000000000005</v>
      </c>
      <c r="N19" s="14">
        <f t="shared" si="1"/>
        <v>3.1650000000000005</v>
      </c>
      <c r="O19" s="14">
        <f t="shared" si="2"/>
        <v>6.963000000000001</v>
      </c>
      <c r="P19" s="15">
        <f t="shared" si="3"/>
        <v>6.9630000000000011E-2</v>
      </c>
      <c r="Q19" s="15">
        <f t="shared" si="4"/>
        <v>2.9523120000000005</v>
      </c>
      <c r="R19" s="17">
        <f t="shared" si="5"/>
        <v>645000</v>
      </c>
      <c r="S19" s="18">
        <f t="shared" si="6"/>
        <v>0.14120787200000001</v>
      </c>
      <c r="T19" s="19">
        <f t="shared" si="7"/>
        <v>0.49558532000000005</v>
      </c>
      <c r="U19" s="17">
        <f t="shared" si="8"/>
        <v>5.0000000000000001E-4</v>
      </c>
      <c r="V19" s="19">
        <f t="shared" si="9"/>
        <v>0.63729319200000001</v>
      </c>
      <c r="W19" s="21">
        <f t="shared" si="10"/>
        <v>2.3150188080000005</v>
      </c>
    </row>
    <row r="20" spans="1:23" ht="21" x14ac:dyDescent="0.25">
      <c r="A20" s="7" t="s">
        <v>39</v>
      </c>
      <c r="B20" s="7" t="s">
        <v>46</v>
      </c>
      <c r="C20" s="7">
        <v>1440</v>
      </c>
      <c r="D20" s="7">
        <v>482</v>
      </c>
      <c r="E20" s="7">
        <v>37</v>
      </c>
      <c r="F20" s="8" t="s">
        <v>12</v>
      </c>
      <c r="G20" s="7">
        <v>43</v>
      </c>
      <c r="H20" s="7">
        <v>30.4</v>
      </c>
      <c r="I20" s="7">
        <v>3.8</v>
      </c>
      <c r="J20" s="8" t="s">
        <v>15</v>
      </c>
      <c r="K20" s="7">
        <v>5</v>
      </c>
      <c r="L20" s="7">
        <v>10</v>
      </c>
      <c r="M20" s="14">
        <f t="shared" si="0"/>
        <v>6.7769199999999996</v>
      </c>
      <c r="N20" s="14">
        <f t="shared" si="1"/>
        <v>1.5183000000000004</v>
      </c>
      <c r="O20" s="14">
        <f t="shared" si="2"/>
        <v>8.2952200000000005</v>
      </c>
      <c r="P20" s="15">
        <f t="shared" si="3"/>
        <v>8.2952200000000004E-2</v>
      </c>
      <c r="Q20" s="15">
        <f t="shared" si="4"/>
        <v>3.5171732800000002</v>
      </c>
      <c r="R20" s="17">
        <f t="shared" si="5"/>
        <v>720000</v>
      </c>
      <c r="S20" s="18">
        <f t="shared" si="6"/>
        <v>0.15762739200000001</v>
      </c>
      <c r="T20" s="19">
        <f t="shared" si="7"/>
        <v>0.55321152000000007</v>
      </c>
      <c r="U20" s="17">
        <f t="shared" si="8"/>
        <v>5.0000000000000001E-4</v>
      </c>
      <c r="V20" s="19">
        <f t="shared" si="9"/>
        <v>0.71133891199999999</v>
      </c>
      <c r="W20" s="21">
        <f t="shared" si="10"/>
        <v>2.8058343680000002</v>
      </c>
    </row>
    <row r="21" spans="1:23" ht="2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6" t="s">
        <v>50</v>
      </c>
      <c r="M21" s="14">
        <f>SUM(M2:M20)</f>
        <v>95.685569999999998</v>
      </c>
      <c r="N21" s="14">
        <f>SUM(N2:N20)</f>
        <v>149.87253000000001</v>
      </c>
      <c r="O21" s="14">
        <f t="shared" si="2"/>
        <v>245.55810000000002</v>
      </c>
      <c r="P21" s="15">
        <f t="shared" si="3"/>
        <v>2.4555810000000005</v>
      </c>
      <c r="Q21" s="15">
        <f t="shared" si="4"/>
        <v>104.11663440000001</v>
      </c>
      <c r="R21" s="17">
        <f>SUM(R2:R20)</f>
        <v>15555000</v>
      </c>
      <c r="S21" s="18">
        <f t="shared" si="6"/>
        <v>3.4054084479999998</v>
      </c>
      <c r="T21" s="19">
        <f t="shared" si="7"/>
        <v>11.951673880000001</v>
      </c>
      <c r="U21" s="17">
        <f t="shared" si="8"/>
        <v>1.18E-2</v>
      </c>
      <c r="V21" s="19">
        <f t="shared" si="9"/>
        <v>15.368882328</v>
      </c>
      <c r="W21" s="21">
        <f t="shared" si="10"/>
        <v>88.747752072000011</v>
      </c>
    </row>
    <row r="22" spans="1:23" ht="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R22" s="9"/>
    </row>
    <row r="23" spans="1:23" ht="2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Q2a-c</vt:lpstr>
      <vt:lpstr>Q3c</vt:lpstr>
      <vt:lpstr>Q4a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Ayush Agarwal</cp:lastModifiedBy>
  <dcterms:created xsi:type="dcterms:W3CDTF">2023-01-16T18:00:35Z</dcterms:created>
  <dcterms:modified xsi:type="dcterms:W3CDTF">2024-02-09T03:18:08Z</dcterms:modified>
</cp:coreProperties>
</file>