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13_ncr:1_{68F6E396-5709-40F4-9245-B9E8A1944FC1}" xr6:coauthVersionLast="47" xr6:coauthVersionMax="47" xr10:uidLastSave="{00000000-0000-0000-0000-000000000000}"/>
  <bookViews>
    <workbookView xWindow="0" yWindow="0" windowWidth="20490" windowHeight="7545" firstSheet="7" activeTab="7" xr2:uid="{D58A8EC4-D771-43D0-B403-C0DC5128F74D}"/>
  </bookViews>
  <sheets>
    <sheet name="Sheet1" sheetId="1" r:id="rId1"/>
    <sheet name="Sheet7" sheetId="7" r:id="rId2"/>
    <sheet name="3 MONTH SMA" sheetId="2" r:id="rId3"/>
    <sheet name="3 MONTH WMA" sheetId="3" r:id="rId4"/>
    <sheet name="LEAST SQUARE" sheetId="4" r:id="rId5"/>
    <sheet name="EXPONENTIAL" sheetId="5" r:id="rId6"/>
    <sheet name="Holt's" sheetId="6" r:id="rId7"/>
    <sheet name="Holt's Winter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8" l="1"/>
  <c r="E9" i="8"/>
  <c r="E10" i="8"/>
  <c r="E11" i="8"/>
  <c r="E12" i="8"/>
  <c r="E13" i="8"/>
  <c r="E14" i="8"/>
  <c r="E15" i="8"/>
  <c r="E16" i="8"/>
  <c r="E17" i="8"/>
  <c r="E18" i="8"/>
  <c r="E7" i="8"/>
  <c r="D19" i="8" l="1"/>
  <c r="C19" i="8"/>
  <c r="D3" i="6"/>
  <c r="C4" i="6" s="1"/>
  <c r="D4" i="6" l="1"/>
  <c r="E4" i="6" s="1"/>
  <c r="F4" i="6"/>
  <c r="E19" i="8"/>
  <c r="C20" i="8"/>
  <c r="H4" i="6" l="1"/>
  <c r="G4" i="6"/>
  <c r="E20" i="8"/>
  <c r="D20" i="8"/>
  <c r="C21" i="8" s="1"/>
  <c r="C5" i="6"/>
  <c r="D5" i="6" l="1"/>
  <c r="E5" i="6" s="1"/>
  <c r="F5" i="6" s="1"/>
  <c r="D21" i="8"/>
  <c r="F21" i="8"/>
  <c r="G21" i="8" s="1"/>
  <c r="E21" i="8"/>
  <c r="C22" i="8"/>
  <c r="H5" i="6" l="1"/>
  <c r="G5" i="6"/>
  <c r="C6" i="6"/>
  <c r="E22" i="8"/>
  <c r="D22" i="8"/>
  <c r="C23" i="8" s="1"/>
  <c r="I21" i="8"/>
  <c r="H21" i="8"/>
  <c r="D6" i="6" l="1"/>
  <c r="E6" i="6"/>
  <c r="F6" i="6" s="1"/>
  <c r="C7" i="6"/>
  <c r="D23" i="8"/>
  <c r="C24" i="8" s="1"/>
  <c r="E23" i="8"/>
  <c r="F22" i="8"/>
  <c r="G22" i="8" s="1"/>
  <c r="D7" i="6" l="1"/>
  <c r="E7" i="6"/>
  <c r="F7" i="6" s="1"/>
  <c r="H6" i="6"/>
  <c r="G6" i="6"/>
  <c r="C8" i="6"/>
  <c r="F23" i="8"/>
  <c r="G23" i="8" s="1"/>
  <c r="D24" i="8"/>
  <c r="C25" i="8" s="1"/>
  <c r="E24" i="8"/>
  <c r="I22" i="8"/>
  <c r="H22" i="8"/>
  <c r="H23" i="8"/>
  <c r="I23" i="8"/>
  <c r="D8" i="6" l="1"/>
  <c r="E8" i="6"/>
  <c r="F8" i="6" s="1"/>
  <c r="H7" i="6"/>
  <c r="G7" i="6"/>
  <c r="C9" i="6"/>
  <c r="F24" i="8"/>
  <c r="G24" i="8" s="1"/>
  <c r="D25" i="8"/>
  <c r="F25" i="8" s="1"/>
  <c r="G25" i="8" s="1"/>
  <c r="E25" i="8"/>
  <c r="C26" i="8"/>
  <c r="H24" i="8"/>
  <c r="I24" i="8"/>
  <c r="D9" i="6" l="1"/>
  <c r="E9" i="6"/>
  <c r="F9" i="6" s="1"/>
  <c r="H8" i="6"/>
  <c r="G8" i="6"/>
  <c r="C10" i="6"/>
  <c r="D26" i="8"/>
  <c r="F26" i="8" s="1"/>
  <c r="G26" i="8" s="1"/>
  <c r="E26" i="8"/>
  <c r="I25" i="8"/>
  <c r="H25" i="8"/>
  <c r="D10" i="6" l="1"/>
  <c r="E10" i="6"/>
  <c r="F10" i="6" s="1"/>
  <c r="H9" i="6"/>
  <c r="G9" i="6"/>
  <c r="C11" i="6"/>
  <c r="C27" i="8"/>
  <c r="I26" i="8"/>
  <c r="H26" i="8"/>
  <c r="D27" i="8"/>
  <c r="C28" i="8" s="1"/>
  <c r="E27" i="8"/>
  <c r="D11" i="6" l="1"/>
  <c r="E11" i="6"/>
  <c r="F11" i="6" s="1"/>
  <c r="H10" i="6"/>
  <c r="G10" i="6"/>
  <c r="C12" i="6"/>
  <c r="F27" i="8"/>
  <c r="G27" i="8" s="1"/>
  <c r="H27" i="8"/>
  <c r="I27" i="8"/>
  <c r="D28" i="8"/>
  <c r="C29" i="8" s="1"/>
  <c r="E28" i="8"/>
  <c r="D12" i="6" l="1"/>
  <c r="E12" i="6"/>
  <c r="F12" i="6" s="1"/>
  <c r="H11" i="6"/>
  <c r="G11" i="6"/>
  <c r="D29" i="8"/>
  <c r="F29" i="8" s="1"/>
  <c r="G29" i="8" s="1"/>
  <c r="E29" i="8"/>
  <c r="C30" i="8"/>
  <c r="F28" i="8"/>
  <c r="G28" i="8" s="1"/>
  <c r="H12" i="6" l="1"/>
  <c r="G12" i="6"/>
  <c r="C13" i="6"/>
  <c r="D30" i="8"/>
  <c r="F30" i="8" s="1"/>
  <c r="G30" i="8" s="1"/>
  <c r="E30" i="8"/>
  <c r="I29" i="8"/>
  <c r="H29" i="8"/>
  <c r="H28" i="8"/>
  <c r="I28" i="8"/>
  <c r="D13" i="6" l="1"/>
  <c r="E13" i="6"/>
  <c r="F13" i="6" s="1"/>
  <c r="C14" i="6"/>
  <c r="C31" i="8"/>
  <c r="D31" i="8" s="1"/>
  <c r="E31" i="8"/>
  <c r="I30" i="8"/>
  <c r="H30" i="8"/>
  <c r="D14" i="6" l="1"/>
  <c r="E14" i="6"/>
  <c r="F14" i="6" s="1"/>
  <c r="H13" i="6"/>
  <c r="G13" i="6"/>
  <c r="C32" i="8"/>
  <c r="F31" i="8"/>
  <c r="G31" i="8" s="1"/>
  <c r="H31" i="8" s="1"/>
  <c r="D32" i="8"/>
  <c r="C33" i="8" s="1"/>
  <c r="F32" i="8"/>
  <c r="G32" i="8" s="1"/>
  <c r="E32" i="8"/>
  <c r="I31" i="8"/>
  <c r="H14" i="6" l="1"/>
  <c r="G14" i="6"/>
  <c r="C15" i="6"/>
  <c r="D33" i="8"/>
  <c r="F33" i="8"/>
  <c r="G33" i="8" s="1"/>
  <c r="E33" i="8"/>
  <c r="C34" i="8"/>
  <c r="I32" i="8"/>
  <c r="H32" i="8"/>
  <c r="D15" i="6" l="1"/>
  <c r="E15" i="6"/>
  <c r="F15" i="6" s="1"/>
  <c r="D34" i="8"/>
  <c r="F34" i="8"/>
  <c r="G34" i="8" s="1"/>
  <c r="E34" i="8"/>
  <c r="C35" i="8"/>
  <c r="I33" i="8"/>
  <c r="H33" i="8"/>
  <c r="H15" i="6" l="1"/>
  <c r="G15" i="6"/>
  <c r="C16" i="6"/>
  <c r="D35" i="8"/>
  <c r="F35" i="8" s="1"/>
  <c r="G35" i="8" s="1"/>
  <c r="E35" i="8"/>
  <c r="C36" i="8"/>
  <c r="I34" i="8"/>
  <c r="H34" i="8"/>
  <c r="D16" i="6" l="1"/>
  <c r="E16" i="6"/>
  <c r="F16" i="6" s="1"/>
  <c r="C17" i="6"/>
  <c r="D36" i="8"/>
  <c r="F36" i="8" s="1"/>
  <c r="G36" i="8" s="1"/>
  <c r="E36" i="8"/>
  <c r="C37" i="8"/>
  <c r="H35" i="8"/>
  <c r="I35" i="8"/>
  <c r="D17" i="6" l="1"/>
  <c r="E17" i="6"/>
  <c r="F17" i="6" s="1"/>
  <c r="H16" i="6"/>
  <c r="G16" i="6"/>
  <c r="I36" i="8"/>
  <c r="H36" i="8"/>
  <c r="D37" i="8"/>
  <c r="C38" i="8" s="1"/>
  <c r="E37" i="8"/>
  <c r="H17" i="6" l="1"/>
  <c r="G17" i="6"/>
  <c r="C18" i="6"/>
  <c r="F37" i="8"/>
  <c r="G37" i="8" s="1"/>
  <c r="D38" i="8"/>
  <c r="F38" i="8" s="1"/>
  <c r="G38" i="8" s="1"/>
  <c r="C39" i="8"/>
  <c r="E38" i="8"/>
  <c r="I37" i="8"/>
  <c r="H37" i="8"/>
  <c r="D18" i="6" l="1"/>
  <c r="E18" i="6"/>
  <c r="F18" i="6" s="1"/>
  <c r="D39" i="8"/>
  <c r="F39" i="8" s="1"/>
  <c r="G39" i="8" s="1"/>
  <c r="C40" i="8"/>
  <c r="E39" i="8"/>
  <c r="I38" i="8"/>
  <c r="H38" i="8"/>
  <c r="H18" i="6" l="1"/>
  <c r="G18" i="6"/>
  <c r="C19" i="6"/>
  <c r="H39" i="8"/>
  <c r="I39" i="8"/>
  <c r="D40" i="8"/>
  <c r="C41" i="8" s="1"/>
  <c r="E40" i="8"/>
  <c r="D19" i="6" l="1"/>
  <c r="E19" i="6"/>
  <c r="F19" i="6" s="1"/>
  <c r="F40" i="8"/>
  <c r="G40" i="8" s="1"/>
  <c r="D41" i="8"/>
  <c r="F41" i="8" s="1"/>
  <c r="G41" i="8" s="1"/>
  <c r="E41" i="8"/>
  <c r="I40" i="8"/>
  <c r="H40" i="8"/>
  <c r="H19" i="6" l="1"/>
  <c r="G19" i="6"/>
  <c r="C20" i="6"/>
  <c r="C42" i="8"/>
  <c r="D42" i="8" s="1"/>
  <c r="C43" i="8" s="1"/>
  <c r="E42" i="8"/>
  <c r="I41" i="8"/>
  <c r="H41" i="8"/>
  <c r="D20" i="6" l="1"/>
  <c r="E20" i="6"/>
  <c r="F20" i="6" s="1"/>
  <c r="F42" i="8"/>
  <c r="G42" i="8" s="1"/>
  <c r="I42" i="8"/>
  <c r="H42" i="8"/>
  <c r="D43" i="8"/>
  <c r="C44" i="8" s="1"/>
  <c r="E43" i="8"/>
  <c r="H20" i="6" l="1"/>
  <c r="G20" i="6"/>
  <c r="C21" i="6"/>
  <c r="F43" i="8"/>
  <c r="G43" i="8" s="1"/>
  <c r="D44" i="8"/>
  <c r="F44" i="8" s="1"/>
  <c r="G44" i="8" s="1"/>
  <c r="C45" i="8"/>
  <c r="E44" i="8"/>
  <c r="H43" i="8"/>
  <c r="I43" i="8"/>
  <c r="D21" i="6" l="1"/>
  <c r="E21" i="6"/>
  <c r="F21" i="6" s="1"/>
  <c r="C22" i="6"/>
  <c r="D45" i="8"/>
  <c r="F45" i="8" s="1"/>
  <c r="G45" i="8" s="1"/>
  <c r="E45" i="8"/>
  <c r="H44" i="8"/>
  <c r="I44" i="8"/>
  <c r="D22" i="6" l="1"/>
  <c r="E22" i="6"/>
  <c r="F22" i="6" s="1"/>
  <c r="H21" i="6"/>
  <c r="G21" i="6"/>
  <c r="I45" i="8"/>
  <c r="H45" i="8"/>
  <c r="C46" i="8"/>
  <c r="H22" i="6" l="1"/>
  <c r="G22" i="6"/>
  <c r="C23" i="6"/>
  <c r="D46" i="8"/>
  <c r="F46" i="8" s="1"/>
  <c r="G46" i="8" s="1"/>
  <c r="E46" i="8"/>
  <c r="C47" i="8"/>
  <c r="D23" i="6" l="1"/>
  <c r="E23" i="6"/>
  <c r="F23" i="6" s="1"/>
  <c r="C24" i="6"/>
  <c r="D47" i="8"/>
  <c r="F47" i="8" s="1"/>
  <c r="G47" i="8" s="1"/>
  <c r="E47" i="8"/>
  <c r="C48" i="8"/>
  <c r="I46" i="8"/>
  <c r="H46" i="8"/>
  <c r="D24" i="6" l="1"/>
  <c r="E24" i="6"/>
  <c r="F24" i="6" s="1"/>
  <c r="H23" i="6"/>
  <c r="G23" i="6"/>
  <c r="C25" i="6"/>
  <c r="H47" i="8"/>
  <c r="I47" i="8"/>
  <c r="D48" i="8"/>
  <c r="C49" i="8" s="1"/>
  <c r="E48" i="8"/>
  <c r="D25" i="6" l="1"/>
  <c r="E25" i="6"/>
  <c r="F25" i="6" s="1"/>
  <c r="H24" i="6"/>
  <c r="G24" i="6"/>
  <c r="C26" i="6"/>
  <c r="F48" i="8"/>
  <c r="G48" i="8" s="1"/>
  <c r="D49" i="8"/>
  <c r="C50" i="8" s="1"/>
  <c r="E49" i="8"/>
  <c r="I48" i="8"/>
  <c r="H48" i="8"/>
  <c r="D26" i="6" l="1"/>
  <c r="E26" i="6"/>
  <c r="F26" i="6" s="1"/>
  <c r="H25" i="6"/>
  <c r="G25" i="6"/>
  <c r="C27" i="6"/>
  <c r="F49" i="8"/>
  <c r="G49" i="8" s="1"/>
  <c r="D50" i="8"/>
  <c r="F50" i="8" s="1"/>
  <c r="G50" i="8" s="1"/>
  <c r="C51" i="8"/>
  <c r="E50" i="8"/>
  <c r="I49" i="8"/>
  <c r="H49" i="8"/>
  <c r="D27" i="6" l="1"/>
  <c r="E27" i="6"/>
  <c r="F27" i="6" s="1"/>
  <c r="H26" i="6"/>
  <c r="G26" i="6"/>
  <c r="C28" i="6"/>
  <c r="D51" i="8"/>
  <c r="F51" i="8" s="1"/>
  <c r="G51" i="8" s="1"/>
  <c r="E51" i="8"/>
  <c r="I50" i="8"/>
  <c r="H50" i="8"/>
  <c r="D28" i="6" l="1"/>
  <c r="E28" i="6"/>
  <c r="F28" i="6" s="1"/>
  <c r="H27" i="6"/>
  <c r="G27" i="6"/>
  <c r="C29" i="6"/>
  <c r="C52" i="8"/>
  <c r="H51" i="8"/>
  <c r="I51" i="8"/>
  <c r="D52" i="8"/>
  <c r="C53" i="8" s="1"/>
  <c r="E52" i="8"/>
  <c r="D29" i="6" l="1"/>
  <c r="E29" i="6"/>
  <c r="F29" i="6" s="1"/>
  <c r="H28" i="6"/>
  <c r="G28" i="6"/>
  <c r="C30" i="6"/>
  <c r="F52" i="8"/>
  <c r="G52" i="8" s="1"/>
  <c r="H52" i="8" s="1"/>
  <c r="D53" i="8"/>
  <c r="C54" i="8" s="1"/>
  <c r="F53" i="8"/>
  <c r="G53" i="8" s="1"/>
  <c r="E53" i="8"/>
  <c r="D30" i="6" l="1"/>
  <c r="E30" i="6"/>
  <c r="F30" i="6" s="1"/>
  <c r="H29" i="6"/>
  <c r="G29" i="6"/>
  <c r="C31" i="6"/>
  <c r="I52" i="8"/>
  <c r="I53" i="8"/>
  <c r="H53" i="8"/>
  <c r="D54" i="8"/>
  <c r="F54" i="8" s="1"/>
  <c r="G54" i="8" s="1"/>
  <c r="E54" i="8"/>
  <c r="D31" i="6" l="1"/>
  <c r="E31" i="6"/>
  <c r="F31" i="6" s="1"/>
  <c r="H30" i="6"/>
  <c r="G30" i="6"/>
  <c r="C55" i="8"/>
  <c r="D55" i="8" s="1"/>
  <c r="C56" i="8" s="1"/>
  <c r="I54" i="8"/>
  <c r="H54" i="8"/>
  <c r="E55" i="8"/>
  <c r="H31" i="6" l="1"/>
  <c r="G31" i="6"/>
  <c r="C32" i="6"/>
  <c r="F55" i="8"/>
  <c r="G55" i="8" s="1"/>
  <c r="H55" i="8" s="1"/>
  <c r="D56" i="8"/>
  <c r="F56" i="8"/>
  <c r="G56" i="8" s="1"/>
  <c r="E56" i="8"/>
  <c r="C57" i="8"/>
  <c r="D32" i="6" l="1"/>
  <c r="E32" i="6"/>
  <c r="F32" i="6" s="1"/>
  <c r="C33" i="6"/>
  <c r="I55" i="8"/>
  <c r="D57" i="8"/>
  <c r="C58" i="8" s="1"/>
  <c r="F57" i="8"/>
  <c r="G57" i="8" s="1"/>
  <c r="E57" i="8"/>
  <c r="I56" i="8"/>
  <c r="H56" i="8"/>
  <c r="D33" i="6" l="1"/>
  <c r="E33" i="6"/>
  <c r="F33" i="6" s="1"/>
  <c r="H32" i="6"/>
  <c r="G32" i="6"/>
  <c r="C34" i="6"/>
  <c r="D58" i="8"/>
  <c r="F58" i="8" s="1"/>
  <c r="G58" i="8" s="1"/>
  <c r="E58" i="8"/>
  <c r="I57" i="8"/>
  <c r="H57" i="8"/>
  <c r="D34" i="6" l="1"/>
  <c r="E34" i="6"/>
  <c r="F34" i="6" s="1"/>
  <c r="H33" i="6"/>
  <c r="G33" i="6"/>
  <c r="C35" i="6"/>
  <c r="C59" i="8"/>
  <c r="D59" i="8" s="1"/>
  <c r="E59" i="8"/>
  <c r="I58" i="8"/>
  <c r="H58" i="8"/>
  <c r="D35" i="6" l="1"/>
  <c r="E35" i="6"/>
  <c r="F35" i="6" s="1"/>
  <c r="H34" i="6"/>
  <c r="G34" i="6"/>
  <c r="C36" i="6"/>
  <c r="F59" i="8"/>
  <c r="G59" i="8" s="1"/>
  <c r="C60" i="8"/>
  <c r="D60" i="8"/>
  <c r="F60" i="8" s="1"/>
  <c r="G60" i="8" s="1"/>
  <c r="E60" i="8"/>
  <c r="H59" i="8"/>
  <c r="I59" i="8"/>
  <c r="D36" i="6" l="1"/>
  <c r="E36" i="6"/>
  <c r="F36" i="6" s="1"/>
  <c r="H35" i="6"/>
  <c r="G35" i="6"/>
  <c r="H60" i="8"/>
  <c r="I60" i="8"/>
  <c r="C61" i="8"/>
  <c r="C37" i="6"/>
  <c r="D37" i="6" l="1"/>
  <c r="E37" i="6"/>
  <c r="F37" i="6" s="1"/>
  <c r="H36" i="6"/>
  <c r="G36" i="6"/>
  <c r="D61" i="8"/>
  <c r="F61" i="8" s="1"/>
  <c r="G61" i="8" s="1"/>
  <c r="E61" i="8"/>
  <c r="C38" i="6"/>
  <c r="D38" i="6" l="1"/>
  <c r="E38" i="6"/>
  <c r="F38" i="6" s="1"/>
  <c r="H37" i="6"/>
  <c r="G37" i="6"/>
  <c r="C39" i="6"/>
  <c r="C62" i="8"/>
  <c r="D62" i="8" s="1"/>
  <c r="F62" i="8" s="1"/>
  <c r="G62" i="8" s="1"/>
  <c r="I61" i="8"/>
  <c r="H61" i="8"/>
  <c r="D39" i="6" l="1"/>
  <c r="E39" i="6"/>
  <c r="F39" i="6" s="1"/>
  <c r="H38" i="6"/>
  <c r="G38" i="6"/>
  <c r="C63" i="8"/>
  <c r="E62" i="8"/>
  <c r="D63" i="8"/>
  <c r="C64" i="8" s="1"/>
  <c r="F63" i="8"/>
  <c r="G63" i="8" s="1"/>
  <c r="E63" i="8"/>
  <c r="I62" i="8"/>
  <c r="H62" i="8"/>
  <c r="C40" i="6"/>
  <c r="D40" i="6" l="1"/>
  <c r="E40" i="6"/>
  <c r="F40" i="6" s="1"/>
  <c r="H39" i="6"/>
  <c r="G39" i="6"/>
  <c r="D64" i="8"/>
  <c r="F64" i="8" s="1"/>
  <c r="G64" i="8" s="1"/>
  <c r="E64" i="8"/>
  <c r="H63" i="8"/>
  <c r="I63" i="8"/>
  <c r="C41" i="6"/>
  <c r="D41" i="6" l="1"/>
  <c r="E41" i="6"/>
  <c r="F41" i="6" s="1"/>
  <c r="H40" i="6"/>
  <c r="G40" i="6"/>
  <c r="C65" i="8"/>
  <c r="H64" i="8"/>
  <c r="I64" i="8"/>
  <c r="D65" i="8"/>
  <c r="C66" i="8" s="1"/>
  <c r="E65" i="8"/>
  <c r="H41" i="6" l="1"/>
  <c r="G41" i="6"/>
  <c r="F65" i="8"/>
  <c r="G65" i="8" s="1"/>
  <c r="I65" i="8" s="1"/>
  <c r="D66" i="8"/>
  <c r="F66" i="8"/>
  <c r="G66" i="8" s="1"/>
  <c r="C67" i="8"/>
  <c r="E66" i="8"/>
  <c r="H65" i="8"/>
  <c r="C42" i="6"/>
  <c r="D42" i="6" l="1"/>
  <c r="E42" i="6"/>
  <c r="F42" i="6" s="1"/>
  <c r="I66" i="8"/>
  <c r="H66" i="8"/>
  <c r="D67" i="8"/>
  <c r="C68" i="8" s="1"/>
  <c r="E67" i="8"/>
  <c r="C43" i="6"/>
  <c r="D43" i="6" l="1"/>
  <c r="E43" i="6"/>
  <c r="F43" i="6" s="1"/>
  <c r="H42" i="6"/>
  <c r="G42" i="6"/>
  <c r="F67" i="8"/>
  <c r="G67" i="8" s="1"/>
  <c r="H67" i="8" s="1"/>
  <c r="D68" i="8"/>
  <c r="F68" i="8" s="1"/>
  <c r="G68" i="8" s="1"/>
  <c r="E68" i="8"/>
  <c r="I67" i="8"/>
  <c r="C44" i="6"/>
  <c r="D44" i="6" l="1"/>
  <c r="E44" i="6"/>
  <c r="F44" i="6" s="1"/>
  <c r="H43" i="6"/>
  <c r="G43" i="6"/>
  <c r="I68" i="8"/>
  <c r="H68" i="8"/>
  <c r="C69" i="8"/>
  <c r="H44" i="6" l="1"/>
  <c r="G44" i="6"/>
  <c r="C45" i="6"/>
  <c r="D69" i="8"/>
  <c r="F69" i="8" s="1"/>
  <c r="G69" i="8" s="1"/>
  <c r="E69" i="8"/>
  <c r="D45" i="6" l="1"/>
  <c r="E45" i="6"/>
  <c r="F45" i="6" s="1"/>
  <c r="C70" i="8"/>
  <c r="D70" i="8" s="1"/>
  <c r="C71" i="8" s="1"/>
  <c r="I69" i="8"/>
  <c r="H69" i="8"/>
  <c r="E70" i="8"/>
  <c r="C46" i="6"/>
  <c r="D46" i="6" l="1"/>
  <c r="E46" i="6"/>
  <c r="F46" i="6" s="1"/>
  <c r="H45" i="6"/>
  <c r="G45" i="6"/>
  <c r="F70" i="8"/>
  <c r="G70" i="8" s="1"/>
  <c r="I70" i="8" s="1"/>
  <c r="D71" i="8"/>
  <c r="F71" i="8"/>
  <c r="G71" i="8" s="1"/>
  <c r="C72" i="8"/>
  <c r="E71" i="8"/>
  <c r="C47" i="6"/>
  <c r="D47" i="6" l="1"/>
  <c r="E47" i="6"/>
  <c r="F47" i="6" s="1"/>
  <c r="H46" i="6"/>
  <c r="G46" i="6"/>
  <c r="H70" i="8"/>
  <c r="D72" i="8"/>
  <c r="F72" i="8" s="1"/>
  <c r="G72" i="8" s="1"/>
  <c r="C73" i="8"/>
  <c r="E72" i="8"/>
  <c r="H71" i="8"/>
  <c r="I71" i="8"/>
  <c r="C48" i="6"/>
  <c r="D48" i="6" l="1"/>
  <c r="E48" i="6"/>
  <c r="F48" i="6" s="1"/>
  <c r="H47" i="6"/>
  <c r="G47" i="6"/>
  <c r="D73" i="8"/>
  <c r="C74" i="8" s="1"/>
  <c r="F73" i="8"/>
  <c r="G73" i="8" s="1"/>
  <c r="E73" i="8"/>
  <c r="H72" i="8"/>
  <c r="I72" i="8"/>
  <c r="C49" i="6"/>
  <c r="D49" i="6" l="1"/>
  <c r="E49" i="6"/>
  <c r="F49" i="6" s="1"/>
  <c r="H48" i="6"/>
  <c r="G48" i="6"/>
  <c r="D74" i="8"/>
  <c r="F74" i="8" s="1"/>
  <c r="G74" i="8" s="1"/>
  <c r="E74" i="8"/>
  <c r="I73" i="8"/>
  <c r="H73" i="8"/>
  <c r="C50" i="6"/>
  <c r="D50" i="6" l="1"/>
  <c r="E50" i="6"/>
  <c r="F50" i="6" s="1"/>
  <c r="H49" i="6"/>
  <c r="G49" i="6"/>
  <c r="C51" i="6"/>
  <c r="C75" i="8"/>
  <c r="I74" i="8"/>
  <c r="H74" i="8"/>
  <c r="D75" i="8"/>
  <c r="C76" i="8" s="1"/>
  <c r="E75" i="8"/>
  <c r="D51" i="6" l="1"/>
  <c r="E51" i="6"/>
  <c r="F51" i="6" s="1"/>
  <c r="H50" i="6"/>
  <c r="G50" i="6"/>
  <c r="F75" i="8"/>
  <c r="G75" i="8" s="1"/>
  <c r="H75" i="8" s="1"/>
  <c r="D76" i="8"/>
  <c r="C77" i="8" s="1"/>
  <c r="E76" i="8"/>
  <c r="C52" i="6"/>
  <c r="D52" i="6" l="1"/>
  <c r="E52" i="6"/>
  <c r="F52" i="6" s="1"/>
  <c r="H51" i="6"/>
  <c r="G51" i="6"/>
  <c r="I75" i="8"/>
  <c r="F76" i="8"/>
  <c r="G76" i="8" s="1"/>
  <c r="I76" i="8" s="1"/>
  <c r="D77" i="8"/>
  <c r="F77" i="8" s="1"/>
  <c r="G77" i="8" s="1"/>
  <c r="E77" i="8"/>
  <c r="H76" i="8"/>
  <c r="C53" i="6"/>
  <c r="D53" i="6" l="1"/>
  <c r="E53" i="6"/>
  <c r="F53" i="6" s="1"/>
  <c r="H52" i="6"/>
  <c r="G52" i="6"/>
  <c r="C78" i="8"/>
  <c r="D78" i="8" s="1"/>
  <c r="F78" i="8" s="1"/>
  <c r="G78" i="8" s="1"/>
  <c r="I77" i="8"/>
  <c r="H77" i="8"/>
  <c r="C54" i="6"/>
  <c r="D54" i="6" l="1"/>
  <c r="E54" i="6"/>
  <c r="F54" i="6" s="1"/>
  <c r="H53" i="6"/>
  <c r="G53" i="6"/>
  <c r="C55" i="6"/>
  <c r="E78" i="8"/>
  <c r="I78" i="8"/>
  <c r="H78" i="8"/>
  <c r="C79" i="8"/>
  <c r="D55" i="6" l="1"/>
  <c r="E55" i="6"/>
  <c r="F55" i="6" s="1"/>
  <c r="H54" i="6"/>
  <c r="G54" i="6"/>
  <c r="D79" i="8"/>
  <c r="F79" i="8" s="1"/>
  <c r="G79" i="8" s="1"/>
  <c r="C80" i="8"/>
  <c r="E79" i="8"/>
  <c r="C56" i="6"/>
  <c r="D56" i="6" l="1"/>
  <c r="E56" i="6"/>
  <c r="F56" i="6" s="1"/>
  <c r="H55" i="6"/>
  <c r="G55" i="6"/>
  <c r="H79" i="8"/>
  <c r="I79" i="8"/>
  <c r="D80" i="8"/>
  <c r="C81" i="8" s="1"/>
  <c r="E80" i="8"/>
  <c r="H56" i="6" l="1"/>
  <c r="G56" i="6"/>
  <c r="C57" i="6"/>
  <c r="F80" i="8"/>
  <c r="G80" i="8" s="1"/>
  <c r="D81" i="8"/>
  <c r="F81" i="8" s="1"/>
  <c r="G81" i="8" s="1"/>
  <c r="E81" i="8"/>
  <c r="I80" i="8"/>
  <c r="H80" i="8"/>
  <c r="D57" i="6" l="1"/>
  <c r="E57" i="6"/>
  <c r="F57" i="6" s="1"/>
  <c r="C58" i="6"/>
  <c r="C82" i="8"/>
  <c r="D82" i="8" s="1"/>
  <c r="C83" i="8" s="1"/>
  <c r="I81" i="8"/>
  <c r="H81" i="8"/>
  <c r="E82" i="8"/>
  <c r="D58" i="6" l="1"/>
  <c r="E58" i="6"/>
  <c r="F58" i="6" s="1"/>
  <c r="H57" i="6"/>
  <c r="G57" i="6"/>
  <c r="C59" i="6"/>
  <c r="D83" i="8"/>
  <c r="F83" i="8" s="1"/>
  <c r="G83" i="8" s="1"/>
  <c r="E83" i="8"/>
  <c r="C84" i="8"/>
  <c r="F82" i="8"/>
  <c r="G82" i="8" s="1"/>
  <c r="D59" i="6" l="1"/>
  <c r="E59" i="6"/>
  <c r="F59" i="6" s="1"/>
  <c r="H58" i="6"/>
  <c r="G58" i="6"/>
  <c r="C60" i="6"/>
  <c r="H83" i="8"/>
  <c r="I83" i="8"/>
  <c r="D84" i="8"/>
  <c r="C85" i="8" s="1"/>
  <c r="E84" i="8"/>
  <c r="I82" i="8"/>
  <c r="H82" i="8"/>
  <c r="D60" i="6" l="1"/>
  <c r="E60" i="6"/>
  <c r="F60" i="6" s="1"/>
  <c r="H59" i="6"/>
  <c r="G59" i="6"/>
  <c r="C61" i="6"/>
  <c r="F84" i="8"/>
  <c r="G84" i="8" s="1"/>
  <c r="H84" i="8" s="1"/>
  <c r="D85" i="8"/>
  <c r="F85" i="8" s="1"/>
  <c r="G85" i="8" s="1"/>
  <c r="E85" i="8"/>
  <c r="I84" i="8"/>
  <c r="D61" i="6" l="1"/>
  <c r="E61" i="6"/>
  <c r="F61" i="6" s="1"/>
  <c r="H60" i="6"/>
  <c r="G60" i="6"/>
  <c r="C62" i="6"/>
  <c r="C86" i="8"/>
  <c r="D86" i="8"/>
  <c r="F86" i="8" s="1"/>
  <c r="G86" i="8" s="1"/>
  <c r="E86" i="8"/>
  <c r="I85" i="8"/>
  <c r="H85" i="8"/>
  <c r="D62" i="6" l="1"/>
  <c r="E62" i="6"/>
  <c r="F62" i="6" s="1"/>
  <c r="H61" i="6"/>
  <c r="G61" i="6"/>
  <c r="C63" i="6"/>
  <c r="C87" i="8"/>
  <c r="E87" i="8" s="1"/>
  <c r="D87" i="8"/>
  <c r="F87" i="8" s="1"/>
  <c r="G87" i="8" s="1"/>
  <c r="I86" i="8"/>
  <c r="H86" i="8"/>
  <c r="D63" i="6" l="1"/>
  <c r="E63" i="6"/>
  <c r="F63" i="6" s="1"/>
  <c r="H62" i="6"/>
  <c r="G62" i="6"/>
  <c r="C64" i="6"/>
  <c r="C88" i="8"/>
  <c r="H87" i="8"/>
  <c r="I87" i="8"/>
  <c r="D88" i="8"/>
  <c r="C89" i="8" s="1"/>
  <c r="E88" i="8"/>
  <c r="D64" i="6" l="1"/>
  <c r="E64" i="6"/>
  <c r="F64" i="6" s="1"/>
  <c r="H63" i="6"/>
  <c r="G63" i="6"/>
  <c r="C65" i="6"/>
  <c r="F88" i="8"/>
  <c r="G88" i="8" s="1"/>
  <c r="I88" i="8" s="1"/>
  <c r="D89" i="8"/>
  <c r="F89" i="8" s="1"/>
  <c r="G89" i="8" s="1"/>
  <c r="E89" i="8"/>
  <c r="D65" i="6" l="1"/>
  <c r="E65" i="6"/>
  <c r="F65" i="6" s="1"/>
  <c r="H64" i="6"/>
  <c r="G64" i="6"/>
  <c r="C66" i="6"/>
  <c r="H88" i="8"/>
  <c r="C90" i="8"/>
  <c r="E90" i="8" s="1"/>
  <c r="I89" i="8"/>
  <c r="H89" i="8"/>
  <c r="D66" i="6" l="1"/>
  <c r="E66" i="6"/>
  <c r="F66" i="6" s="1"/>
  <c r="H65" i="6"/>
  <c r="G65" i="6"/>
  <c r="C67" i="6"/>
  <c r="D90" i="8"/>
  <c r="C91" i="8" s="1"/>
  <c r="D91" i="8" s="1"/>
  <c r="F91" i="8" s="1"/>
  <c r="G91" i="8" s="1"/>
  <c r="D67" i="6" l="1"/>
  <c r="E67" i="6"/>
  <c r="F67" i="6" s="1"/>
  <c r="H66" i="6"/>
  <c r="G66" i="6"/>
  <c r="C68" i="6"/>
  <c r="E91" i="8"/>
  <c r="F90" i="8"/>
  <c r="G90" i="8" s="1"/>
  <c r="H90" i="8" s="1"/>
  <c r="C92" i="8"/>
  <c r="E92" i="8" s="1"/>
  <c r="H91" i="8"/>
  <c r="I91" i="8"/>
  <c r="D68" i="6" l="1"/>
  <c r="E68" i="6"/>
  <c r="F68" i="6" s="1"/>
  <c r="H67" i="6"/>
  <c r="G67" i="6"/>
  <c r="C69" i="6"/>
  <c r="I90" i="8"/>
  <c r="D92" i="8"/>
  <c r="C93" i="8" s="1"/>
  <c r="D69" i="6" l="1"/>
  <c r="E69" i="6"/>
  <c r="F69" i="6" s="1"/>
  <c r="H68" i="6"/>
  <c r="G68" i="6"/>
  <c r="C70" i="6"/>
  <c r="D93" i="8"/>
  <c r="C94" i="8" s="1"/>
  <c r="D94" i="8" s="1"/>
  <c r="F94" i="8" s="1"/>
  <c r="G94" i="8" s="1"/>
  <c r="F92" i="8"/>
  <c r="G92" i="8" s="1"/>
  <c r="E93" i="8"/>
  <c r="D70" i="6" l="1"/>
  <c r="E70" i="6"/>
  <c r="F70" i="6" s="1"/>
  <c r="H69" i="6"/>
  <c r="G69" i="6"/>
  <c r="C71" i="6"/>
  <c r="I92" i="8"/>
  <c r="H92" i="8"/>
  <c r="E94" i="8"/>
  <c r="C95" i="8"/>
  <c r="E95" i="8" s="1"/>
  <c r="F93" i="8"/>
  <c r="G93" i="8" s="1"/>
  <c r="I94" i="8"/>
  <c r="H94" i="8"/>
  <c r="D95" i="8"/>
  <c r="C96" i="8" s="1"/>
  <c r="D71" i="6" l="1"/>
  <c r="E71" i="6"/>
  <c r="F71" i="6" s="1"/>
  <c r="H70" i="6"/>
  <c r="G70" i="6"/>
  <c r="C72" i="6"/>
  <c r="H93" i="8"/>
  <c r="I93" i="8"/>
  <c r="F95" i="8"/>
  <c r="G95" i="8" s="1"/>
  <c r="I95" i="8" s="1"/>
  <c r="D96" i="8"/>
  <c r="C97" i="8" s="1"/>
  <c r="E96" i="8"/>
  <c r="D72" i="6" l="1"/>
  <c r="E72" i="6"/>
  <c r="F72" i="6" s="1"/>
  <c r="H71" i="6"/>
  <c r="G71" i="6"/>
  <c r="C73" i="6"/>
  <c r="H95" i="8"/>
  <c r="F96" i="8"/>
  <c r="G96" i="8" s="1"/>
  <c r="I96" i="8" s="1"/>
  <c r="D97" i="8"/>
  <c r="C98" i="8" s="1"/>
  <c r="E97" i="8"/>
  <c r="H96" i="8"/>
  <c r="D73" i="6" l="1"/>
  <c r="E73" i="6"/>
  <c r="F73" i="6" s="1"/>
  <c r="H72" i="6"/>
  <c r="G72" i="6"/>
  <c r="C74" i="6"/>
  <c r="F97" i="8"/>
  <c r="G97" i="8" s="1"/>
  <c r="D98" i="8"/>
  <c r="C99" i="8" s="1"/>
  <c r="E98" i="8"/>
  <c r="I97" i="8"/>
  <c r="H97" i="8"/>
  <c r="D74" i="6" l="1"/>
  <c r="E74" i="6"/>
  <c r="F74" i="6" s="1"/>
  <c r="H73" i="6"/>
  <c r="G73" i="6"/>
  <c r="C75" i="6"/>
  <c r="F98" i="8"/>
  <c r="G98" i="8" s="1"/>
  <c r="D99" i="8"/>
  <c r="C100" i="8" s="1"/>
  <c r="E99" i="8"/>
  <c r="I98" i="8"/>
  <c r="H98" i="8"/>
  <c r="D75" i="6" l="1"/>
  <c r="E75" i="6"/>
  <c r="F75" i="6" s="1"/>
  <c r="H74" i="6"/>
  <c r="G74" i="6"/>
  <c r="C76" i="6"/>
  <c r="F99" i="8"/>
  <c r="G99" i="8" s="1"/>
  <c r="H99" i="8"/>
  <c r="I99" i="8"/>
  <c r="D100" i="8"/>
  <c r="C101" i="8" s="1"/>
  <c r="E100" i="8"/>
  <c r="D76" i="6" l="1"/>
  <c r="E76" i="6"/>
  <c r="F76" i="6" s="1"/>
  <c r="H75" i="6"/>
  <c r="G75" i="6"/>
  <c r="C77" i="6"/>
  <c r="F100" i="8"/>
  <c r="G100" i="8" s="1"/>
  <c r="D101" i="8"/>
  <c r="C102" i="8" s="1"/>
  <c r="E101" i="8"/>
  <c r="I100" i="8"/>
  <c r="H100" i="8"/>
  <c r="D77" i="6" l="1"/>
  <c r="E77" i="6"/>
  <c r="F77" i="6" s="1"/>
  <c r="H76" i="6"/>
  <c r="G76" i="6"/>
  <c r="C78" i="6"/>
  <c r="F101" i="8"/>
  <c r="G101" i="8" s="1"/>
  <c r="I101" i="8"/>
  <c r="H101" i="8"/>
  <c r="D102" i="8"/>
  <c r="C103" i="8" s="1"/>
  <c r="E102" i="8"/>
  <c r="D78" i="6" l="1"/>
  <c r="E78" i="6"/>
  <c r="F78" i="6" s="1"/>
  <c r="H77" i="6"/>
  <c r="G77" i="6"/>
  <c r="D103" i="8"/>
  <c r="F103" i="8" s="1"/>
  <c r="G103" i="8" s="1"/>
  <c r="E103" i="8"/>
  <c r="C104" i="8"/>
  <c r="F102" i="8"/>
  <c r="G102" i="8" s="1"/>
  <c r="C79" i="6"/>
  <c r="B244" i="5"/>
  <c r="M4" i="5" s="1"/>
  <c r="M2" i="5"/>
  <c r="B245" i="4"/>
  <c r="O1" i="4" s="1"/>
  <c r="B244" i="4"/>
  <c r="O2" i="4" s="1"/>
  <c r="O5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E244" i="4" l="1"/>
  <c r="O4" i="4" s="1"/>
  <c r="C4" i="5"/>
  <c r="D4" i="5" s="1"/>
  <c r="C6" i="5"/>
  <c r="D6" i="5" s="1"/>
  <c r="F6" i="5" s="1"/>
  <c r="C12" i="5"/>
  <c r="D12" i="5" s="1"/>
  <c r="C14" i="5"/>
  <c r="D14" i="5" s="1"/>
  <c r="F14" i="5" s="1"/>
  <c r="C22" i="5"/>
  <c r="D22" i="5" s="1"/>
  <c r="F22" i="5" s="1"/>
  <c r="C28" i="5"/>
  <c r="D28" i="5" s="1"/>
  <c r="C30" i="5"/>
  <c r="D30" i="5" s="1"/>
  <c r="C36" i="5"/>
  <c r="D36" i="5" s="1"/>
  <c r="C38" i="5"/>
  <c r="D38" i="5" s="1"/>
  <c r="F38" i="5" s="1"/>
  <c r="C44" i="5"/>
  <c r="D44" i="5" s="1"/>
  <c r="C46" i="5"/>
  <c r="D46" i="5" s="1"/>
  <c r="F46" i="5" s="1"/>
  <c r="C54" i="5"/>
  <c r="D54" i="5" s="1"/>
  <c r="F54" i="5" s="1"/>
  <c r="C60" i="5"/>
  <c r="D60" i="5" s="1"/>
  <c r="C62" i="5"/>
  <c r="D62" i="5" s="1"/>
  <c r="C68" i="5"/>
  <c r="D68" i="5" s="1"/>
  <c r="C70" i="5"/>
  <c r="D70" i="5" s="1"/>
  <c r="F70" i="5" s="1"/>
  <c r="C76" i="5"/>
  <c r="D76" i="5" s="1"/>
  <c r="C78" i="5"/>
  <c r="D78" i="5" s="1"/>
  <c r="F78" i="5" s="1"/>
  <c r="C86" i="5"/>
  <c r="D86" i="5" s="1"/>
  <c r="F86" i="5" s="1"/>
  <c r="C92" i="5"/>
  <c r="D92" i="5" s="1"/>
  <c r="C94" i="5"/>
  <c r="D94" i="5" s="1"/>
  <c r="C100" i="5"/>
  <c r="D100" i="5" s="1"/>
  <c r="F100" i="5" s="1"/>
  <c r="C102" i="5"/>
  <c r="D102" i="5" s="1"/>
  <c r="C108" i="5"/>
  <c r="D108" i="5" s="1"/>
  <c r="C110" i="5"/>
  <c r="D110" i="5" s="1"/>
  <c r="C118" i="5"/>
  <c r="D118" i="5" s="1"/>
  <c r="C124" i="5"/>
  <c r="D124" i="5" s="1"/>
  <c r="C126" i="5"/>
  <c r="D126" i="5" s="1"/>
  <c r="C132" i="5"/>
  <c r="D132" i="5" s="1"/>
  <c r="C134" i="5"/>
  <c r="D134" i="5" s="1"/>
  <c r="C140" i="5"/>
  <c r="D140" i="5" s="1"/>
  <c r="C142" i="5"/>
  <c r="D142" i="5" s="1"/>
  <c r="C150" i="5"/>
  <c r="D150" i="5" s="1"/>
  <c r="C156" i="5"/>
  <c r="D156" i="5" s="1"/>
  <c r="C158" i="5"/>
  <c r="D158" i="5" s="1"/>
  <c r="C164" i="5"/>
  <c r="D164" i="5" s="1"/>
  <c r="C166" i="5"/>
  <c r="D166" i="5" s="1"/>
  <c r="C172" i="5"/>
  <c r="D172" i="5" s="1"/>
  <c r="C174" i="5"/>
  <c r="D174" i="5" s="1"/>
  <c r="C182" i="5"/>
  <c r="D182" i="5" s="1"/>
  <c r="C188" i="5"/>
  <c r="D188" i="5" s="1"/>
  <c r="C190" i="5"/>
  <c r="D190" i="5" s="1"/>
  <c r="C196" i="5"/>
  <c r="D196" i="5" s="1"/>
  <c r="C198" i="5"/>
  <c r="D198" i="5" s="1"/>
  <c r="C204" i="5"/>
  <c r="D204" i="5" s="1"/>
  <c r="C206" i="5"/>
  <c r="D206" i="5" s="1"/>
  <c r="C214" i="5"/>
  <c r="D214" i="5" s="1"/>
  <c r="C220" i="5"/>
  <c r="D220" i="5" s="1"/>
  <c r="C222" i="5"/>
  <c r="D222" i="5" s="1"/>
  <c r="C228" i="5"/>
  <c r="D228" i="5" s="1"/>
  <c r="C230" i="5"/>
  <c r="D230" i="5" s="1"/>
  <c r="C236" i="5"/>
  <c r="D236" i="5" s="1"/>
  <c r="C238" i="5"/>
  <c r="D238" i="5" s="1"/>
  <c r="D79" i="6"/>
  <c r="E79" i="6"/>
  <c r="F79" i="6" s="1"/>
  <c r="H78" i="6"/>
  <c r="G78" i="6"/>
  <c r="H103" i="8"/>
  <c r="I103" i="8"/>
  <c r="D104" i="8"/>
  <c r="C105" i="8" s="1"/>
  <c r="E104" i="8"/>
  <c r="I102" i="8"/>
  <c r="H102" i="8"/>
  <c r="C80" i="6"/>
  <c r="D244" i="4"/>
  <c r="O3" i="4" s="1"/>
  <c r="O6" i="4" s="1"/>
  <c r="F62" i="5"/>
  <c r="E62" i="5"/>
  <c r="F30" i="5"/>
  <c r="E30" i="5"/>
  <c r="C7" i="5"/>
  <c r="D7" i="5" s="1"/>
  <c r="C15" i="5"/>
  <c r="D15" i="5" s="1"/>
  <c r="C23" i="5"/>
  <c r="D23" i="5" s="1"/>
  <c r="C31" i="5"/>
  <c r="D31" i="5" s="1"/>
  <c r="C39" i="5"/>
  <c r="D39" i="5" s="1"/>
  <c r="C47" i="5"/>
  <c r="D47" i="5" s="1"/>
  <c r="C55" i="5"/>
  <c r="D55" i="5" s="1"/>
  <c r="E55" i="5" s="1"/>
  <c r="C63" i="5"/>
  <c r="D63" i="5" s="1"/>
  <c r="E63" i="5" s="1"/>
  <c r="C71" i="5"/>
  <c r="D71" i="5" s="1"/>
  <c r="C79" i="5"/>
  <c r="D79" i="5" s="1"/>
  <c r="C87" i="5"/>
  <c r="D87" i="5" s="1"/>
  <c r="C95" i="5"/>
  <c r="D95" i="5" s="1"/>
  <c r="C103" i="5"/>
  <c r="D103" i="5" s="1"/>
  <c r="C111" i="5"/>
  <c r="D111" i="5" s="1"/>
  <c r="C119" i="5"/>
  <c r="D119" i="5" s="1"/>
  <c r="F119" i="5" s="1"/>
  <c r="C127" i="5"/>
  <c r="D127" i="5" s="1"/>
  <c r="F127" i="5" s="1"/>
  <c r="C135" i="5"/>
  <c r="D135" i="5" s="1"/>
  <c r="C143" i="5"/>
  <c r="D143" i="5" s="1"/>
  <c r="E143" i="5" s="1"/>
  <c r="C151" i="5"/>
  <c r="D151" i="5" s="1"/>
  <c r="C159" i="5"/>
  <c r="D159" i="5" s="1"/>
  <c r="C167" i="5"/>
  <c r="D167" i="5" s="1"/>
  <c r="C175" i="5"/>
  <c r="D175" i="5" s="1"/>
  <c r="C183" i="5"/>
  <c r="D183" i="5" s="1"/>
  <c r="E183" i="5" s="1"/>
  <c r="C191" i="5"/>
  <c r="D191" i="5" s="1"/>
  <c r="F191" i="5" s="1"/>
  <c r="C199" i="5"/>
  <c r="D199" i="5" s="1"/>
  <c r="F199" i="5" s="1"/>
  <c r="C207" i="5"/>
  <c r="D207" i="5" s="1"/>
  <c r="C215" i="5"/>
  <c r="D215" i="5" s="1"/>
  <c r="C223" i="5"/>
  <c r="D223" i="5" s="1"/>
  <c r="C231" i="5"/>
  <c r="D231" i="5" s="1"/>
  <c r="C239" i="5"/>
  <c r="D239" i="5" s="1"/>
  <c r="C8" i="5"/>
  <c r="D8" i="5" s="1"/>
  <c r="F8" i="5" s="1"/>
  <c r="C16" i="5"/>
  <c r="D16" i="5" s="1"/>
  <c r="F16" i="5" s="1"/>
  <c r="C24" i="5"/>
  <c r="D24" i="5" s="1"/>
  <c r="C32" i="5"/>
  <c r="D32" i="5" s="1"/>
  <c r="E32" i="5" s="1"/>
  <c r="C40" i="5"/>
  <c r="D40" i="5" s="1"/>
  <c r="C48" i="5"/>
  <c r="D48" i="5" s="1"/>
  <c r="C56" i="5"/>
  <c r="D56" i="5" s="1"/>
  <c r="C64" i="5"/>
  <c r="D64" i="5" s="1"/>
  <c r="C72" i="5"/>
  <c r="D72" i="5" s="1"/>
  <c r="F72" i="5" s="1"/>
  <c r="C80" i="5"/>
  <c r="D80" i="5" s="1"/>
  <c r="F80" i="5" s="1"/>
  <c r="C88" i="5"/>
  <c r="D88" i="5" s="1"/>
  <c r="C96" i="5"/>
  <c r="D96" i="5" s="1"/>
  <c r="F96" i="5" s="1"/>
  <c r="C104" i="5"/>
  <c r="D104" i="5" s="1"/>
  <c r="C112" i="5"/>
  <c r="D112" i="5" s="1"/>
  <c r="C120" i="5"/>
  <c r="D120" i="5" s="1"/>
  <c r="C128" i="5"/>
  <c r="D128" i="5" s="1"/>
  <c r="C136" i="5"/>
  <c r="D136" i="5" s="1"/>
  <c r="F136" i="5" s="1"/>
  <c r="C144" i="5"/>
  <c r="D144" i="5" s="1"/>
  <c r="F144" i="5" s="1"/>
  <c r="C152" i="5"/>
  <c r="D152" i="5" s="1"/>
  <c r="C160" i="5"/>
  <c r="D160" i="5" s="1"/>
  <c r="C168" i="5"/>
  <c r="D168" i="5" s="1"/>
  <c r="C176" i="5"/>
  <c r="D176" i="5" s="1"/>
  <c r="C184" i="5"/>
  <c r="D184" i="5" s="1"/>
  <c r="C192" i="5"/>
  <c r="D192" i="5" s="1"/>
  <c r="C200" i="5"/>
  <c r="D200" i="5" s="1"/>
  <c r="F200" i="5" s="1"/>
  <c r="C208" i="5"/>
  <c r="D208" i="5" s="1"/>
  <c r="F208" i="5" s="1"/>
  <c r="C216" i="5"/>
  <c r="D216" i="5" s="1"/>
  <c r="C224" i="5"/>
  <c r="D224" i="5" s="1"/>
  <c r="C232" i="5"/>
  <c r="D232" i="5" s="1"/>
  <c r="C240" i="5"/>
  <c r="D240" i="5" s="1"/>
  <c r="C9" i="5"/>
  <c r="D9" i="5" s="1"/>
  <c r="C17" i="5"/>
  <c r="D17" i="5" s="1"/>
  <c r="C25" i="5"/>
  <c r="D25" i="5" s="1"/>
  <c r="E25" i="5" s="1"/>
  <c r="C33" i="5"/>
  <c r="D33" i="5" s="1"/>
  <c r="F33" i="5" s="1"/>
  <c r="C41" i="5"/>
  <c r="D41" i="5" s="1"/>
  <c r="C49" i="5"/>
  <c r="D49" i="5" s="1"/>
  <c r="C57" i="5"/>
  <c r="D57" i="5" s="1"/>
  <c r="C65" i="5"/>
  <c r="D65" i="5" s="1"/>
  <c r="C73" i="5"/>
  <c r="D73" i="5" s="1"/>
  <c r="C81" i="5"/>
  <c r="D81" i="5" s="1"/>
  <c r="C89" i="5"/>
  <c r="D89" i="5" s="1"/>
  <c r="C97" i="5"/>
  <c r="D97" i="5" s="1"/>
  <c r="F97" i="5" s="1"/>
  <c r="C105" i="5"/>
  <c r="D105" i="5" s="1"/>
  <c r="F105" i="5" s="1"/>
  <c r="C113" i="5"/>
  <c r="D113" i="5" s="1"/>
  <c r="F113" i="5" s="1"/>
  <c r="C121" i="5"/>
  <c r="D121" i="5" s="1"/>
  <c r="C129" i="5"/>
  <c r="D129" i="5" s="1"/>
  <c r="C137" i="5"/>
  <c r="D137" i="5" s="1"/>
  <c r="C145" i="5"/>
  <c r="D145" i="5" s="1"/>
  <c r="C153" i="5"/>
  <c r="D153" i="5" s="1"/>
  <c r="F153" i="5" s="1"/>
  <c r="C161" i="5"/>
  <c r="D161" i="5" s="1"/>
  <c r="F161" i="5" s="1"/>
  <c r="C169" i="5"/>
  <c r="D169" i="5" s="1"/>
  <c r="C177" i="5"/>
  <c r="D177" i="5" s="1"/>
  <c r="F177" i="5" s="1"/>
  <c r="C185" i="5"/>
  <c r="D185" i="5" s="1"/>
  <c r="C193" i="5"/>
  <c r="D193" i="5" s="1"/>
  <c r="C201" i="5"/>
  <c r="D201" i="5" s="1"/>
  <c r="C209" i="5"/>
  <c r="D209" i="5" s="1"/>
  <c r="C217" i="5"/>
  <c r="D217" i="5" s="1"/>
  <c r="F217" i="5" s="1"/>
  <c r="C225" i="5"/>
  <c r="D225" i="5" s="1"/>
  <c r="F225" i="5" s="1"/>
  <c r="C233" i="5"/>
  <c r="D233" i="5" s="1"/>
  <c r="C241" i="5"/>
  <c r="D241" i="5" s="1"/>
  <c r="F241" i="5" s="1"/>
  <c r="C10" i="5"/>
  <c r="D10" i="5" s="1"/>
  <c r="C18" i="5"/>
  <c r="D18" i="5" s="1"/>
  <c r="C26" i="5"/>
  <c r="D26" i="5" s="1"/>
  <c r="C34" i="5"/>
  <c r="D34" i="5" s="1"/>
  <c r="C42" i="5"/>
  <c r="D42" i="5" s="1"/>
  <c r="F42" i="5" s="1"/>
  <c r="C50" i="5"/>
  <c r="D50" i="5" s="1"/>
  <c r="F50" i="5" s="1"/>
  <c r="C58" i="5"/>
  <c r="D58" i="5" s="1"/>
  <c r="C66" i="5"/>
  <c r="D66" i="5" s="1"/>
  <c r="C74" i="5"/>
  <c r="D74" i="5" s="1"/>
  <c r="C82" i="5"/>
  <c r="D82" i="5" s="1"/>
  <c r="C90" i="5"/>
  <c r="D90" i="5" s="1"/>
  <c r="C98" i="5"/>
  <c r="D98" i="5" s="1"/>
  <c r="C106" i="5"/>
  <c r="D106" i="5" s="1"/>
  <c r="C114" i="5"/>
  <c r="D114" i="5" s="1"/>
  <c r="F114" i="5" s="1"/>
  <c r="C122" i="5"/>
  <c r="D122" i="5" s="1"/>
  <c r="C130" i="5"/>
  <c r="D130" i="5" s="1"/>
  <c r="C138" i="5"/>
  <c r="D138" i="5" s="1"/>
  <c r="C146" i="5"/>
  <c r="D146" i="5" s="1"/>
  <c r="C154" i="5"/>
  <c r="D154" i="5" s="1"/>
  <c r="C162" i="5"/>
  <c r="D162" i="5" s="1"/>
  <c r="C170" i="5"/>
  <c r="D170" i="5" s="1"/>
  <c r="F170" i="5" s="1"/>
  <c r="C178" i="5"/>
  <c r="D178" i="5" s="1"/>
  <c r="E178" i="5" s="1"/>
  <c r="C186" i="5"/>
  <c r="D186" i="5" s="1"/>
  <c r="C194" i="5"/>
  <c r="D194" i="5" s="1"/>
  <c r="F194" i="5" s="1"/>
  <c r="C202" i="5"/>
  <c r="D202" i="5" s="1"/>
  <c r="C210" i="5"/>
  <c r="D210" i="5" s="1"/>
  <c r="C218" i="5"/>
  <c r="D218" i="5" s="1"/>
  <c r="C226" i="5"/>
  <c r="D226" i="5" s="1"/>
  <c r="C234" i="5"/>
  <c r="D234" i="5" s="1"/>
  <c r="F234" i="5" s="1"/>
  <c r="C242" i="5"/>
  <c r="D242" i="5" s="1"/>
  <c r="F242" i="5" s="1"/>
  <c r="C3" i="5"/>
  <c r="D3" i="5" s="1"/>
  <c r="C11" i="5"/>
  <c r="D11" i="5" s="1"/>
  <c r="E11" i="5" s="1"/>
  <c r="C19" i="5"/>
  <c r="D19" i="5" s="1"/>
  <c r="C27" i="5"/>
  <c r="D27" i="5" s="1"/>
  <c r="C35" i="5"/>
  <c r="D35" i="5" s="1"/>
  <c r="C43" i="5"/>
  <c r="D43" i="5" s="1"/>
  <c r="C51" i="5"/>
  <c r="D51" i="5" s="1"/>
  <c r="F51" i="5" s="1"/>
  <c r="C59" i="5"/>
  <c r="D59" i="5" s="1"/>
  <c r="E59" i="5" s="1"/>
  <c r="C67" i="5"/>
  <c r="D67" i="5" s="1"/>
  <c r="C75" i="5"/>
  <c r="D75" i="5" s="1"/>
  <c r="E75" i="5" s="1"/>
  <c r="C83" i="5"/>
  <c r="D83" i="5" s="1"/>
  <c r="C91" i="5"/>
  <c r="D91" i="5" s="1"/>
  <c r="C99" i="5"/>
  <c r="D99" i="5" s="1"/>
  <c r="C107" i="5"/>
  <c r="D107" i="5" s="1"/>
  <c r="C115" i="5"/>
  <c r="D115" i="5" s="1"/>
  <c r="F115" i="5" s="1"/>
  <c r="C123" i="5"/>
  <c r="D123" i="5" s="1"/>
  <c r="F123" i="5" s="1"/>
  <c r="C131" i="5"/>
  <c r="D131" i="5" s="1"/>
  <c r="F131" i="5" s="1"/>
  <c r="C139" i="5"/>
  <c r="D139" i="5" s="1"/>
  <c r="C147" i="5"/>
  <c r="D147" i="5" s="1"/>
  <c r="C155" i="5"/>
  <c r="D155" i="5" s="1"/>
  <c r="C163" i="5"/>
  <c r="D163" i="5" s="1"/>
  <c r="E163" i="5" s="1"/>
  <c r="C171" i="5"/>
  <c r="D171" i="5" s="1"/>
  <c r="C179" i="5"/>
  <c r="D179" i="5" s="1"/>
  <c r="F179" i="5" s="1"/>
  <c r="C187" i="5"/>
  <c r="D187" i="5" s="1"/>
  <c r="E187" i="5" s="1"/>
  <c r="C195" i="5"/>
  <c r="D195" i="5" s="1"/>
  <c r="E195" i="5" s="1"/>
  <c r="C203" i="5"/>
  <c r="D203" i="5" s="1"/>
  <c r="E203" i="5" s="1"/>
  <c r="C211" i="5"/>
  <c r="D211" i="5" s="1"/>
  <c r="C219" i="5"/>
  <c r="D219" i="5" s="1"/>
  <c r="C227" i="5"/>
  <c r="D227" i="5" s="1"/>
  <c r="E227" i="5" s="1"/>
  <c r="C235" i="5"/>
  <c r="D235" i="5" s="1"/>
  <c r="E235" i="5" s="1"/>
  <c r="C243" i="5"/>
  <c r="D243" i="5" s="1"/>
  <c r="F243" i="5" s="1"/>
  <c r="C5" i="5"/>
  <c r="D5" i="5" s="1"/>
  <c r="E5" i="5" s="1"/>
  <c r="C13" i="5"/>
  <c r="D13" i="5" s="1"/>
  <c r="C21" i="5"/>
  <c r="D21" i="5" s="1"/>
  <c r="C29" i="5"/>
  <c r="D29" i="5" s="1"/>
  <c r="C37" i="5"/>
  <c r="D37" i="5" s="1"/>
  <c r="C45" i="5"/>
  <c r="D45" i="5" s="1"/>
  <c r="C53" i="5"/>
  <c r="D53" i="5" s="1"/>
  <c r="C61" i="5"/>
  <c r="D61" i="5" s="1"/>
  <c r="E61" i="5" s="1"/>
  <c r="C69" i="5"/>
  <c r="D69" i="5" s="1"/>
  <c r="F69" i="5" s="1"/>
  <c r="C77" i="5"/>
  <c r="D77" i="5" s="1"/>
  <c r="C85" i="5"/>
  <c r="D85" i="5" s="1"/>
  <c r="E85" i="5" s="1"/>
  <c r="C93" i="5"/>
  <c r="D93" i="5" s="1"/>
  <c r="C101" i="5"/>
  <c r="D101" i="5" s="1"/>
  <c r="C109" i="5"/>
  <c r="D109" i="5" s="1"/>
  <c r="F109" i="5" s="1"/>
  <c r="C117" i="5"/>
  <c r="D117" i="5" s="1"/>
  <c r="F117" i="5" s="1"/>
  <c r="C125" i="5"/>
  <c r="D125" i="5" s="1"/>
  <c r="F125" i="5" s="1"/>
  <c r="C133" i="5"/>
  <c r="D133" i="5" s="1"/>
  <c r="F133" i="5" s="1"/>
  <c r="C141" i="5"/>
  <c r="D141" i="5" s="1"/>
  <c r="F141" i="5" s="1"/>
  <c r="C149" i="5"/>
  <c r="D149" i="5" s="1"/>
  <c r="C157" i="5"/>
  <c r="D157" i="5" s="1"/>
  <c r="C165" i="5"/>
  <c r="D165" i="5" s="1"/>
  <c r="C173" i="5"/>
  <c r="D173" i="5" s="1"/>
  <c r="F173" i="5" s="1"/>
  <c r="C181" i="5"/>
  <c r="D181" i="5" s="1"/>
  <c r="C189" i="5"/>
  <c r="D189" i="5" s="1"/>
  <c r="F189" i="5" s="1"/>
  <c r="C197" i="5"/>
  <c r="D197" i="5" s="1"/>
  <c r="F197" i="5" s="1"/>
  <c r="C205" i="5"/>
  <c r="D205" i="5" s="1"/>
  <c r="F205" i="5" s="1"/>
  <c r="C213" i="5"/>
  <c r="D213" i="5" s="1"/>
  <c r="C221" i="5"/>
  <c r="D221" i="5" s="1"/>
  <c r="E221" i="5" s="1"/>
  <c r="C229" i="5"/>
  <c r="D229" i="5" s="1"/>
  <c r="C237" i="5"/>
  <c r="D237" i="5" s="1"/>
  <c r="F237" i="5" s="1"/>
  <c r="C212" i="5"/>
  <c r="D212" i="5" s="1"/>
  <c r="C180" i="5"/>
  <c r="D180" i="5" s="1"/>
  <c r="C148" i="5"/>
  <c r="D148" i="5" s="1"/>
  <c r="F148" i="5" s="1"/>
  <c r="C116" i="5"/>
  <c r="D116" i="5" s="1"/>
  <c r="C84" i="5"/>
  <c r="D84" i="5" s="1"/>
  <c r="C52" i="5"/>
  <c r="D52" i="5" s="1"/>
  <c r="C20" i="5"/>
  <c r="D20" i="5" s="1"/>
  <c r="E239" i="5"/>
  <c r="F239" i="5"/>
  <c r="E231" i="5"/>
  <c r="F231" i="5"/>
  <c r="F223" i="5"/>
  <c r="E223" i="5"/>
  <c r="E219" i="5"/>
  <c r="F219" i="5"/>
  <c r="E215" i="5"/>
  <c r="F215" i="5"/>
  <c r="F207" i="5"/>
  <c r="E207" i="5"/>
  <c r="F203" i="5"/>
  <c r="E199" i="5"/>
  <c r="F195" i="5"/>
  <c r="E191" i="5"/>
  <c r="F175" i="5"/>
  <c r="E175" i="5"/>
  <c r="E171" i="5"/>
  <c r="F171" i="5"/>
  <c r="E167" i="5"/>
  <c r="F167" i="5"/>
  <c r="F163" i="5"/>
  <c r="F159" i="5"/>
  <c r="E159" i="5"/>
  <c r="E151" i="5"/>
  <c r="F151" i="5"/>
  <c r="F147" i="5"/>
  <c r="E147" i="5"/>
  <c r="F143" i="5"/>
  <c r="F139" i="5"/>
  <c r="E139" i="5"/>
  <c r="F135" i="5"/>
  <c r="E135" i="5"/>
  <c r="E123" i="5"/>
  <c r="F118" i="5"/>
  <c r="E118" i="5"/>
  <c r="F110" i="5"/>
  <c r="E110" i="5"/>
  <c r="F106" i="5"/>
  <c r="E106" i="5"/>
  <c r="F102" i="5"/>
  <c r="E102" i="5"/>
  <c r="F98" i="5"/>
  <c r="E98" i="5"/>
  <c r="F94" i="5"/>
  <c r="E94" i="5"/>
  <c r="F90" i="5"/>
  <c r="E90" i="5"/>
  <c r="E243" i="5"/>
  <c r="F235" i="5"/>
  <c r="F227" i="5"/>
  <c r="E155" i="5"/>
  <c r="F155" i="5"/>
  <c r="E241" i="5"/>
  <c r="F233" i="5"/>
  <c r="E233" i="5"/>
  <c r="F229" i="5"/>
  <c r="E229" i="5"/>
  <c r="F221" i="5"/>
  <c r="F213" i="5"/>
  <c r="E213" i="5"/>
  <c r="F209" i="5"/>
  <c r="E209" i="5"/>
  <c r="F201" i="5"/>
  <c r="E201" i="5"/>
  <c r="E197" i="5"/>
  <c r="F193" i="5"/>
  <c r="E193" i="5"/>
  <c r="F185" i="5"/>
  <c r="E185" i="5"/>
  <c r="F181" i="5"/>
  <c r="E181" i="5"/>
  <c r="E177" i="5"/>
  <c r="F169" i="5"/>
  <c r="E169" i="5"/>
  <c r="F165" i="5"/>
  <c r="E165" i="5"/>
  <c r="F157" i="5"/>
  <c r="E157" i="5"/>
  <c r="F149" i="5"/>
  <c r="E149" i="5"/>
  <c r="F145" i="5"/>
  <c r="E145" i="5"/>
  <c r="F137" i="5"/>
  <c r="E137" i="5"/>
  <c r="E133" i="5"/>
  <c r="F129" i="5"/>
  <c r="E129" i="5"/>
  <c r="F121" i="5"/>
  <c r="E121" i="5"/>
  <c r="F211" i="5"/>
  <c r="E211" i="5"/>
  <c r="F240" i="5"/>
  <c r="E240" i="5"/>
  <c r="F236" i="5"/>
  <c r="E236" i="5"/>
  <c r="F232" i="5"/>
  <c r="E232" i="5"/>
  <c r="F228" i="5"/>
  <c r="E228" i="5"/>
  <c r="F224" i="5"/>
  <c r="E224" i="5"/>
  <c r="F220" i="5"/>
  <c r="E220" i="5"/>
  <c r="F216" i="5"/>
  <c r="E216" i="5"/>
  <c r="F212" i="5"/>
  <c r="E212" i="5"/>
  <c r="F204" i="5"/>
  <c r="E204" i="5"/>
  <c r="F196" i="5"/>
  <c r="E196" i="5"/>
  <c r="F192" i="5"/>
  <c r="E192" i="5"/>
  <c r="F188" i="5"/>
  <c r="E188" i="5"/>
  <c r="F184" i="5"/>
  <c r="E184" i="5"/>
  <c r="F180" i="5"/>
  <c r="E180" i="5"/>
  <c r="F176" i="5"/>
  <c r="E176" i="5"/>
  <c r="F172" i="5"/>
  <c r="E172" i="5"/>
  <c r="F168" i="5"/>
  <c r="E168" i="5"/>
  <c r="F164" i="5"/>
  <c r="E164" i="5"/>
  <c r="F160" i="5"/>
  <c r="E160" i="5"/>
  <c r="F156" i="5"/>
  <c r="E156" i="5"/>
  <c r="F152" i="5"/>
  <c r="E152" i="5"/>
  <c r="E148" i="5"/>
  <c r="F140" i="5"/>
  <c r="E140" i="5"/>
  <c r="F132" i="5"/>
  <c r="E132" i="5"/>
  <c r="F128" i="5"/>
  <c r="E128" i="5"/>
  <c r="F124" i="5"/>
  <c r="E124" i="5"/>
  <c r="F120" i="5"/>
  <c r="E120" i="5"/>
  <c r="F112" i="5"/>
  <c r="E112" i="5"/>
  <c r="F104" i="5"/>
  <c r="E104" i="5"/>
  <c r="F88" i="5"/>
  <c r="E88" i="5"/>
  <c r="F84" i="5"/>
  <c r="E84" i="5"/>
  <c r="F76" i="5"/>
  <c r="E76" i="5"/>
  <c r="F68" i="5"/>
  <c r="E68" i="5"/>
  <c r="F60" i="5"/>
  <c r="E60" i="5"/>
  <c r="F56" i="5"/>
  <c r="E56" i="5"/>
  <c r="F52" i="5"/>
  <c r="E52" i="5"/>
  <c r="F44" i="5"/>
  <c r="E44" i="5"/>
  <c r="F40" i="5"/>
  <c r="E40" i="5"/>
  <c r="F36" i="5"/>
  <c r="E36" i="5"/>
  <c r="F28" i="5"/>
  <c r="E28" i="5"/>
  <c r="F24" i="5"/>
  <c r="E24" i="5"/>
  <c r="F20" i="5"/>
  <c r="E20" i="5"/>
  <c r="F12" i="5"/>
  <c r="E12" i="5"/>
  <c r="F4" i="5"/>
  <c r="E4" i="5"/>
  <c r="E89" i="5"/>
  <c r="F89" i="5"/>
  <c r="F85" i="5"/>
  <c r="E73" i="5"/>
  <c r="F73" i="5"/>
  <c r="E65" i="5"/>
  <c r="F65" i="5"/>
  <c r="E57" i="5"/>
  <c r="F57" i="5"/>
  <c r="E49" i="5"/>
  <c r="F49" i="5"/>
  <c r="E37" i="5"/>
  <c r="F37" i="5"/>
  <c r="E29" i="5"/>
  <c r="F29" i="5"/>
  <c r="E21" i="5"/>
  <c r="F21" i="5"/>
  <c r="E13" i="5"/>
  <c r="F13" i="5"/>
  <c r="F238" i="5"/>
  <c r="E238" i="5"/>
  <c r="E234" i="5"/>
  <c r="F230" i="5"/>
  <c r="E230" i="5"/>
  <c r="F226" i="5"/>
  <c r="E226" i="5"/>
  <c r="F222" i="5"/>
  <c r="E222" i="5"/>
  <c r="F218" i="5"/>
  <c r="E218" i="5"/>
  <c r="F214" i="5"/>
  <c r="E214" i="5"/>
  <c r="F210" i="5"/>
  <c r="E210" i="5"/>
  <c r="F206" i="5"/>
  <c r="E206" i="5"/>
  <c r="F202" i="5"/>
  <c r="E202" i="5"/>
  <c r="F198" i="5"/>
  <c r="E198" i="5"/>
  <c r="F190" i="5"/>
  <c r="E190" i="5"/>
  <c r="F182" i="5"/>
  <c r="E182" i="5"/>
  <c r="F174" i="5"/>
  <c r="E174" i="5"/>
  <c r="F166" i="5"/>
  <c r="E166" i="5"/>
  <c r="F162" i="5"/>
  <c r="E162" i="5"/>
  <c r="F158" i="5"/>
  <c r="E158" i="5"/>
  <c r="F154" i="5"/>
  <c r="E154" i="5"/>
  <c r="F150" i="5"/>
  <c r="E150" i="5"/>
  <c r="F146" i="5"/>
  <c r="E146" i="5"/>
  <c r="F142" i="5"/>
  <c r="E142" i="5"/>
  <c r="F138" i="5"/>
  <c r="E138" i="5"/>
  <c r="F134" i="5"/>
  <c r="E134" i="5"/>
  <c r="F130" i="5"/>
  <c r="E130" i="5"/>
  <c r="F126" i="5"/>
  <c r="E126" i="5"/>
  <c r="F122" i="5"/>
  <c r="E122" i="5"/>
  <c r="F116" i="5"/>
  <c r="E116" i="5"/>
  <c r="F108" i="5"/>
  <c r="E108" i="5"/>
  <c r="F92" i="5"/>
  <c r="E92" i="5"/>
  <c r="F64" i="5"/>
  <c r="E64" i="5"/>
  <c r="F48" i="5"/>
  <c r="E48" i="5"/>
  <c r="F32" i="5"/>
  <c r="E113" i="5"/>
  <c r="E109" i="5"/>
  <c r="E86" i="5"/>
  <c r="E54" i="5"/>
  <c r="E22" i="5"/>
  <c r="E77" i="5"/>
  <c r="F77" i="5"/>
  <c r="E41" i="5"/>
  <c r="F41" i="5"/>
  <c r="F186" i="5"/>
  <c r="E186" i="5"/>
  <c r="E115" i="5"/>
  <c r="F111" i="5"/>
  <c r="E111" i="5"/>
  <c r="F107" i="5"/>
  <c r="E107" i="5"/>
  <c r="F103" i="5"/>
  <c r="E103" i="5"/>
  <c r="F99" i="5"/>
  <c r="E99" i="5"/>
  <c r="F95" i="5"/>
  <c r="E95" i="5"/>
  <c r="F91" i="5"/>
  <c r="E91" i="5"/>
  <c r="F87" i="5"/>
  <c r="E87" i="5"/>
  <c r="F83" i="5"/>
  <c r="E83" i="5"/>
  <c r="F79" i="5"/>
  <c r="E79" i="5"/>
  <c r="F75" i="5"/>
  <c r="F71" i="5"/>
  <c r="E71" i="5"/>
  <c r="F67" i="5"/>
  <c r="E67" i="5"/>
  <c r="F63" i="5"/>
  <c r="E51" i="5"/>
  <c r="F47" i="5"/>
  <c r="E47" i="5"/>
  <c r="F43" i="5"/>
  <c r="E43" i="5"/>
  <c r="F39" i="5"/>
  <c r="E39" i="5"/>
  <c r="F35" i="5"/>
  <c r="E35" i="5"/>
  <c r="F31" i="5"/>
  <c r="E31" i="5"/>
  <c r="F27" i="5"/>
  <c r="E27" i="5"/>
  <c r="F23" i="5"/>
  <c r="E23" i="5"/>
  <c r="F19" i="5"/>
  <c r="E19" i="5"/>
  <c r="F15" i="5"/>
  <c r="E15" i="5"/>
  <c r="F11" i="5"/>
  <c r="F7" i="5"/>
  <c r="E7" i="5"/>
  <c r="F3" i="5"/>
  <c r="E3" i="5"/>
  <c r="E105" i="5"/>
  <c r="E78" i="5"/>
  <c r="E46" i="5"/>
  <c r="E14" i="5"/>
  <c r="E101" i="5"/>
  <c r="F101" i="5"/>
  <c r="E93" i="5"/>
  <c r="F93" i="5"/>
  <c r="E81" i="5"/>
  <c r="F81" i="5"/>
  <c r="E53" i="5"/>
  <c r="F53" i="5"/>
  <c r="E45" i="5"/>
  <c r="F45" i="5"/>
  <c r="E17" i="5"/>
  <c r="F17" i="5"/>
  <c r="E9" i="5"/>
  <c r="F9" i="5"/>
  <c r="F82" i="5"/>
  <c r="E82" i="5"/>
  <c r="F74" i="5"/>
  <c r="E74" i="5"/>
  <c r="F66" i="5"/>
  <c r="E66" i="5"/>
  <c r="F58" i="5"/>
  <c r="E58" i="5"/>
  <c r="E42" i="5"/>
  <c r="F34" i="5"/>
  <c r="E34" i="5"/>
  <c r="F26" i="5"/>
  <c r="E26" i="5"/>
  <c r="F18" i="5"/>
  <c r="E18" i="5"/>
  <c r="F10" i="5"/>
  <c r="E10" i="5"/>
  <c r="E117" i="5"/>
  <c r="E100" i="5"/>
  <c r="E70" i="5"/>
  <c r="E38" i="5"/>
  <c r="E6" i="5"/>
  <c r="D80" i="6" l="1"/>
  <c r="E80" i="6"/>
  <c r="F80" i="6" s="1"/>
  <c r="H79" i="6"/>
  <c r="G79" i="6"/>
  <c r="F104" i="8"/>
  <c r="G104" i="8" s="1"/>
  <c r="I104" i="8" s="1"/>
  <c r="D105" i="8"/>
  <c r="F105" i="8" s="1"/>
  <c r="G105" i="8" s="1"/>
  <c r="E105" i="8"/>
  <c r="H104" i="8"/>
  <c r="C81" i="6"/>
  <c r="F199" i="4"/>
  <c r="G199" i="4" s="1"/>
  <c r="F119" i="4"/>
  <c r="G119" i="4" s="1"/>
  <c r="F20" i="4"/>
  <c r="G20" i="4" s="1"/>
  <c r="F84" i="4"/>
  <c r="G84" i="4" s="1"/>
  <c r="F86" i="4"/>
  <c r="G86" i="4" s="1"/>
  <c r="F77" i="4"/>
  <c r="G77" i="4" s="1"/>
  <c r="F11" i="4"/>
  <c r="G11" i="4" s="1"/>
  <c r="F75" i="4"/>
  <c r="G75" i="4" s="1"/>
  <c r="F50" i="4"/>
  <c r="G50" i="4" s="1"/>
  <c r="F120" i="4"/>
  <c r="G120" i="4" s="1"/>
  <c r="F184" i="4"/>
  <c r="G184" i="4" s="1"/>
  <c r="F233" i="4"/>
  <c r="G233" i="4" s="1"/>
  <c r="F70" i="4"/>
  <c r="G70" i="4" s="1"/>
  <c r="F137" i="4"/>
  <c r="G137" i="4" s="1"/>
  <c r="F201" i="4"/>
  <c r="G201" i="4" s="1"/>
  <c r="F34" i="4"/>
  <c r="G34" i="4" s="1"/>
  <c r="F106" i="4"/>
  <c r="G106" i="4" s="1"/>
  <c r="F170" i="4"/>
  <c r="G170" i="4" s="1"/>
  <c r="F234" i="4"/>
  <c r="G234" i="4" s="1"/>
  <c r="F63" i="4"/>
  <c r="G63" i="4" s="1"/>
  <c r="F131" i="4"/>
  <c r="G131" i="4" s="1"/>
  <c r="F195" i="4"/>
  <c r="G195" i="4" s="1"/>
  <c r="F18" i="4"/>
  <c r="G18" i="4" s="1"/>
  <c r="F92" i="4"/>
  <c r="G92" i="4" s="1"/>
  <c r="F156" i="4"/>
  <c r="G156" i="4" s="1"/>
  <c r="F220" i="4"/>
  <c r="G220" i="4" s="1"/>
  <c r="F110" i="4"/>
  <c r="G110" i="4" s="1"/>
  <c r="F10" i="4"/>
  <c r="G10" i="4" s="1"/>
  <c r="F206" i="4"/>
  <c r="G206" i="4" s="1"/>
  <c r="F223" i="4"/>
  <c r="G223" i="4" s="1"/>
  <c r="F48" i="4"/>
  <c r="G48" i="4" s="1"/>
  <c r="F190" i="4"/>
  <c r="G190" i="4" s="1"/>
  <c r="F47" i="4"/>
  <c r="G47" i="4" s="1"/>
  <c r="F117" i="4"/>
  <c r="G117" i="4" s="1"/>
  <c r="F197" i="4"/>
  <c r="G197" i="4" s="1"/>
  <c r="F57" i="4"/>
  <c r="G57" i="4" s="1"/>
  <c r="F39" i="4"/>
  <c r="G39" i="4" s="1"/>
  <c r="F30" i="4"/>
  <c r="G30" i="4" s="1"/>
  <c r="F19" i="4"/>
  <c r="G19" i="4" s="1"/>
  <c r="F83" i="4"/>
  <c r="G83" i="4" s="1"/>
  <c r="F60" i="4"/>
  <c r="G60" i="4" s="1"/>
  <c r="F128" i="4"/>
  <c r="G128" i="4" s="1"/>
  <c r="F192" i="4"/>
  <c r="G192" i="4" s="1"/>
  <c r="F6" i="4"/>
  <c r="G6" i="4" s="1"/>
  <c r="F79" i="4"/>
  <c r="G79" i="4" s="1"/>
  <c r="F145" i="4"/>
  <c r="G145" i="4" s="1"/>
  <c r="F209" i="4"/>
  <c r="G209" i="4" s="1"/>
  <c r="F44" i="4"/>
  <c r="G44" i="4" s="1"/>
  <c r="F114" i="4"/>
  <c r="G114" i="4" s="1"/>
  <c r="F178" i="4"/>
  <c r="G178" i="4" s="1"/>
  <c r="F242" i="4"/>
  <c r="G242" i="4" s="1"/>
  <c r="F72" i="4"/>
  <c r="G72" i="4" s="1"/>
  <c r="F139" i="4"/>
  <c r="G139" i="4" s="1"/>
  <c r="F203" i="4"/>
  <c r="G203" i="4" s="1"/>
  <c r="F28" i="4"/>
  <c r="G28" i="4" s="1"/>
  <c r="F100" i="4"/>
  <c r="G100" i="4" s="1"/>
  <c r="F164" i="4"/>
  <c r="G164" i="4" s="1"/>
  <c r="F228" i="4"/>
  <c r="G228" i="4" s="1"/>
  <c r="F237" i="4"/>
  <c r="G237" i="4" s="1"/>
  <c r="F230" i="4"/>
  <c r="G230" i="4" s="1"/>
  <c r="F183" i="4"/>
  <c r="G183" i="4" s="1"/>
  <c r="F205" i="4"/>
  <c r="G205" i="4" s="1"/>
  <c r="F22" i="4"/>
  <c r="G22" i="4" s="1"/>
  <c r="F221" i="4"/>
  <c r="G221" i="4" s="1"/>
  <c r="F239" i="4"/>
  <c r="G239" i="4" s="1"/>
  <c r="F40" i="4"/>
  <c r="G40" i="4" s="1"/>
  <c r="F133" i="4"/>
  <c r="G133" i="4" s="1"/>
  <c r="F158" i="4"/>
  <c r="G158" i="4" s="1"/>
  <c r="F13" i="4"/>
  <c r="G13" i="4" s="1"/>
  <c r="F4" i="4"/>
  <c r="G4" i="4" s="1"/>
  <c r="F27" i="4"/>
  <c r="G27" i="4" s="1"/>
  <c r="F91" i="4"/>
  <c r="G91" i="4" s="1"/>
  <c r="F69" i="4"/>
  <c r="G69" i="4" s="1"/>
  <c r="F136" i="4"/>
  <c r="G136" i="4" s="1"/>
  <c r="F200" i="4"/>
  <c r="G200" i="4" s="1"/>
  <c r="F15" i="4"/>
  <c r="G15" i="4" s="1"/>
  <c r="F88" i="4"/>
  <c r="G88" i="4" s="1"/>
  <c r="F153" i="4"/>
  <c r="G153" i="4" s="1"/>
  <c r="F217" i="4"/>
  <c r="G217" i="4" s="1"/>
  <c r="F53" i="4"/>
  <c r="G53" i="4" s="1"/>
  <c r="F122" i="4"/>
  <c r="G122" i="4" s="1"/>
  <c r="F186" i="4"/>
  <c r="G186" i="4" s="1"/>
  <c r="F8" i="4"/>
  <c r="G8" i="4" s="1"/>
  <c r="F81" i="4"/>
  <c r="G81" i="4" s="1"/>
  <c r="F147" i="4"/>
  <c r="G147" i="4" s="1"/>
  <c r="F211" i="4"/>
  <c r="G211" i="4" s="1"/>
  <c r="F37" i="4"/>
  <c r="G37" i="4" s="1"/>
  <c r="F108" i="4"/>
  <c r="G108" i="4" s="1"/>
  <c r="F172" i="4"/>
  <c r="G172" i="4" s="1"/>
  <c r="F236" i="4"/>
  <c r="G236" i="4" s="1"/>
  <c r="F173" i="4"/>
  <c r="G173" i="4" s="1"/>
  <c r="F207" i="4"/>
  <c r="G207" i="4" s="1"/>
  <c r="F165" i="4"/>
  <c r="G165" i="4" s="1"/>
  <c r="F182" i="4"/>
  <c r="G182" i="4" s="1"/>
  <c r="F222" i="4"/>
  <c r="G222" i="4" s="1"/>
  <c r="F235" i="4"/>
  <c r="G235" i="4" s="1"/>
  <c r="F118" i="4"/>
  <c r="G118" i="4" s="1"/>
  <c r="F157" i="4"/>
  <c r="G157" i="4" s="1"/>
  <c r="F65" i="4"/>
  <c r="G65" i="4" s="1"/>
  <c r="F191" i="4"/>
  <c r="G191" i="4" s="1"/>
  <c r="F68" i="4"/>
  <c r="G68" i="4" s="1"/>
  <c r="F127" i="4"/>
  <c r="G127" i="4" s="1"/>
  <c r="F151" i="4"/>
  <c r="G151" i="4" s="1"/>
  <c r="F35" i="4"/>
  <c r="G35" i="4" s="1"/>
  <c r="F5" i="4"/>
  <c r="G5" i="4" s="1"/>
  <c r="F78" i="4"/>
  <c r="G78" i="4" s="1"/>
  <c r="F144" i="4"/>
  <c r="G144" i="4" s="1"/>
  <c r="F208" i="4"/>
  <c r="G208" i="4" s="1"/>
  <c r="F24" i="4"/>
  <c r="G24" i="4" s="1"/>
  <c r="F97" i="4"/>
  <c r="G97" i="4" s="1"/>
  <c r="F161" i="4"/>
  <c r="G161" i="4" s="1"/>
  <c r="F225" i="4"/>
  <c r="G225" i="4" s="1"/>
  <c r="F62" i="4"/>
  <c r="G62" i="4" s="1"/>
  <c r="F130" i="4"/>
  <c r="G130" i="4" s="1"/>
  <c r="F194" i="4"/>
  <c r="G194" i="4" s="1"/>
  <c r="F17" i="4"/>
  <c r="G17" i="4" s="1"/>
  <c r="F90" i="4"/>
  <c r="G90" i="4" s="1"/>
  <c r="F155" i="4"/>
  <c r="G155" i="4" s="1"/>
  <c r="F219" i="4"/>
  <c r="G219" i="4" s="1"/>
  <c r="F46" i="4"/>
  <c r="G46" i="4" s="1"/>
  <c r="F116" i="4"/>
  <c r="G116" i="4" s="1"/>
  <c r="F180" i="4"/>
  <c r="G180" i="4" s="1"/>
  <c r="F181" i="4"/>
  <c r="G181" i="4" s="1"/>
  <c r="F109" i="4"/>
  <c r="G109" i="4" s="1"/>
  <c r="F189" i="4"/>
  <c r="G189" i="4" s="1"/>
  <c r="F142" i="4"/>
  <c r="G142" i="4" s="1"/>
  <c r="F159" i="4"/>
  <c r="G159" i="4" s="1"/>
  <c r="F134" i="4"/>
  <c r="G134" i="4" s="1"/>
  <c r="F214" i="4"/>
  <c r="G214" i="4" s="1"/>
  <c r="F38" i="4"/>
  <c r="G38" i="4" s="1"/>
  <c r="F21" i="4"/>
  <c r="G21" i="4" s="1"/>
  <c r="F85" i="4"/>
  <c r="G85" i="4" s="1"/>
  <c r="F150" i="4"/>
  <c r="G150" i="4" s="1"/>
  <c r="F43" i="4"/>
  <c r="G43" i="4" s="1"/>
  <c r="F14" i="4"/>
  <c r="G14" i="4" s="1"/>
  <c r="F87" i="4"/>
  <c r="G87" i="4" s="1"/>
  <c r="F152" i="4"/>
  <c r="G152" i="4" s="1"/>
  <c r="F216" i="4"/>
  <c r="G216" i="4" s="1"/>
  <c r="F33" i="4"/>
  <c r="G33" i="4" s="1"/>
  <c r="F105" i="4"/>
  <c r="G105" i="4" s="1"/>
  <c r="F169" i="4"/>
  <c r="G169" i="4" s="1"/>
  <c r="F241" i="4"/>
  <c r="G241" i="4" s="1"/>
  <c r="F71" i="4"/>
  <c r="G71" i="4" s="1"/>
  <c r="F138" i="4"/>
  <c r="G138" i="4" s="1"/>
  <c r="F202" i="4"/>
  <c r="G202" i="4" s="1"/>
  <c r="F26" i="4"/>
  <c r="G26" i="4" s="1"/>
  <c r="F99" i="4"/>
  <c r="G99" i="4" s="1"/>
  <c r="F163" i="4"/>
  <c r="G163" i="4" s="1"/>
  <c r="F227" i="4"/>
  <c r="G227" i="4" s="1"/>
  <c r="F55" i="4"/>
  <c r="G55" i="4" s="1"/>
  <c r="F124" i="4"/>
  <c r="G124" i="4" s="1"/>
  <c r="F188" i="4"/>
  <c r="G188" i="4" s="1"/>
  <c r="F94" i="4"/>
  <c r="G94" i="4" s="1"/>
  <c r="F58" i="4"/>
  <c r="G58" i="4" s="1"/>
  <c r="F143" i="4"/>
  <c r="G143" i="4" s="1"/>
  <c r="F101" i="4"/>
  <c r="G101" i="4" s="1"/>
  <c r="F141" i="4"/>
  <c r="G141" i="4" s="1"/>
  <c r="F111" i="4"/>
  <c r="G111" i="4" s="1"/>
  <c r="F231" i="4"/>
  <c r="G231" i="4" s="1"/>
  <c r="F126" i="4"/>
  <c r="G126" i="4" s="1"/>
  <c r="F51" i="4"/>
  <c r="G51" i="4" s="1"/>
  <c r="F23" i="4"/>
  <c r="G23" i="4" s="1"/>
  <c r="F96" i="4"/>
  <c r="G96" i="4" s="1"/>
  <c r="F224" i="4"/>
  <c r="G224" i="4" s="1"/>
  <c r="F42" i="4"/>
  <c r="G42" i="4" s="1"/>
  <c r="F113" i="4"/>
  <c r="G113" i="4" s="1"/>
  <c r="F177" i="4"/>
  <c r="G177" i="4" s="1"/>
  <c r="F80" i="4"/>
  <c r="G80" i="4" s="1"/>
  <c r="F146" i="4"/>
  <c r="G146" i="4" s="1"/>
  <c r="F210" i="4"/>
  <c r="G210" i="4" s="1"/>
  <c r="F36" i="4"/>
  <c r="G36" i="4" s="1"/>
  <c r="F107" i="4"/>
  <c r="G107" i="4" s="1"/>
  <c r="F171" i="4"/>
  <c r="G171" i="4" s="1"/>
  <c r="F64" i="4"/>
  <c r="G64" i="4" s="1"/>
  <c r="F132" i="4"/>
  <c r="G132" i="4" s="1"/>
  <c r="F196" i="4"/>
  <c r="G196" i="4" s="1"/>
  <c r="F12" i="4"/>
  <c r="G12" i="4" s="1"/>
  <c r="F102" i="4"/>
  <c r="G102" i="4" s="1"/>
  <c r="F93" i="4"/>
  <c r="G93" i="4" s="1"/>
  <c r="F135" i="4"/>
  <c r="G135" i="4" s="1"/>
  <c r="F149" i="4"/>
  <c r="G149" i="4" s="1"/>
  <c r="F238" i="4"/>
  <c r="G238" i="4" s="1"/>
  <c r="F31" i="4"/>
  <c r="G31" i="4" s="1"/>
  <c r="F125" i="4"/>
  <c r="G125" i="4" s="1"/>
  <c r="F59" i="4"/>
  <c r="G59" i="4" s="1"/>
  <c r="F32" i="4"/>
  <c r="G32" i="4" s="1"/>
  <c r="F104" i="4"/>
  <c r="G104" i="4" s="1"/>
  <c r="F168" i="4"/>
  <c r="G168" i="4" s="1"/>
  <c r="F232" i="4"/>
  <c r="G232" i="4" s="1"/>
  <c r="F52" i="4"/>
  <c r="G52" i="4" s="1"/>
  <c r="F121" i="4"/>
  <c r="G121" i="4" s="1"/>
  <c r="F185" i="4"/>
  <c r="G185" i="4" s="1"/>
  <c r="F16" i="4"/>
  <c r="G16" i="4" s="1"/>
  <c r="F89" i="4"/>
  <c r="G89" i="4" s="1"/>
  <c r="F154" i="4"/>
  <c r="G154" i="4" s="1"/>
  <c r="F218" i="4"/>
  <c r="G218" i="4" s="1"/>
  <c r="F45" i="4"/>
  <c r="G45" i="4" s="1"/>
  <c r="F115" i="4"/>
  <c r="G115" i="4" s="1"/>
  <c r="F179" i="4"/>
  <c r="G179" i="4" s="1"/>
  <c r="F243" i="4"/>
  <c r="G243" i="4" s="1"/>
  <c r="F73" i="4"/>
  <c r="G73" i="4" s="1"/>
  <c r="F140" i="4"/>
  <c r="G140" i="4" s="1"/>
  <c r="F204" i="4"/>
  <c r="G204" i="4" s="1"/>
  <c r="F175" i="4"/>
  <c r="G175" i="4" s="1"/>
  <c r="F213" i="4"/>
  <c r="G213" i="4" s="1"/>
  <c r="F56" i="4"/>
  <c r="G56" i="4" s="1"/>
  <c r="F49" i="4"/>
  <c r="G49" i="4" s="1"/>
  <c r="F95" i="4"/>
  <c r="G95" i="4" s="1"/>
  <c r="F160" i="4"/>
  <c r="G160" i="4" s="1"/>
  <c r="F76" i="4"/>
  <c r="G76" i="4" s="1"/>
  <c r="F66" i="4"/>
  <c r="G66" i="4" s="1"/>
  <c r="F198" i="4"/>
  <c r="G198" i="4" s="1"/>
  <c r="F103" i="4"/>
  <c r="G103" i="4" s="1"/>
  <c r="F174" i="4"/>
  <c r="G174" i="4" s="1"/>
  <c r="F166" i="4"/>
  <c r="G166" i="4" s="1"/>
  <c r="F3" i="4"/>
  <c r="G3" i="4" s="1"/>
  <c r="F67" i="4"/>
  <c r="G67" i="4" s="1"/>
  <c r="F41" i="4"/>
  <c r="G41" i="4" s="1"/>
  <c r="F112" i="4"/>
  <c r="G112" i="4" s="1"/>
  <c r="F176" i="4"/>
  <c r="G176" i="4" s="1"/>
  <c r="F240" i="4"/>
  <c r="G240" i="4" s="1"/>
  <c r="F61" i="4"/>
  <c r="G61" i="4" s="1"/>
  <c r="F129" i="4"/>
  <c r="G129" i="4" s="1"/>
  <c r="F193" i="4"/>
  <c r="G193" i="4" s="1"/>
  <c r="F25" i="4"/>
  <c r="G25" i="4" s="1"/>
  <c r="F98" i="4"/>
  <c r="G98" i="4" s="1"/>
  <c r="F162" i="4"/>
  <c r="G162" i="4" s="1"/>
  <c r="F226" i="4"/>
  <c r="G226" i="4" s="1"/>
  <c r="F54" i="4"/>
  <c r="G54" i="4" s="1"/>
  <c r="F123" i="4"/>
  <c r="G123" i="4" s="1"/>
  <c r="F187" i="4"/>
  <c r="G187" i="4" s="1"/>
  <c r="F9" i="4"/>
  <c r="G9" i="4" s="1"/>
  <c r="F82" i="4"/>
  <c r="G82" i="4" s="1"/>
  <c r="F148" i="4"/>
  <c r="G148" i="4" s="1"/>
  <c r="F212" i="4"/>
  <c r="G212" i="4" s="1"/>
  <c r="F215" i="4"/>
  <c r="G215" i="4" s="1"/>
  <c r="F167" i="4"/>
  <c r="G167" i="4" s="1"/>
  <c r="F229" i="4"/>
  <c r="G229" i="4" s="1"/>
  <c r="F29" i="4"/>
  <c r="G29" i="4" s="1"/>
  <c r="F74" i="4"/>
  <c r="G74" i="4" s="1"/>
  <c r="F7" i="4"/>
  <c r="G7" i="4" s="1"/>
  <c r="F178" i="5"/>
  <c r="E144" i="5"/>
  <c r="E161" i="5"/>
  <c r="F187" i="5"/>
  <c r="E33" i="5"/>
  <c r="E69" i="5"/>
  <c r="F59" i="5"/>
  <c r="E208" i="5"/>
  <c r="E225" i="5"/>
  <c r="E16" i="5"/>
  <c r="E80" i="5"/>
  <c r="E170" i="5"/>
  <c r="E194" i="5"/>
  <c r="E242" i="5"/>
  <c r="E136" i="5"/>
  <c r="E200" i="5"/>
  <c r="E153" i="5"/>
  <c r="E217" i="5"/>
  <c r="E127" i="5"/>
  <c r="E179" i="5"/>
  <c r="F61" i="5"/>
  <c r="E119" i="5"/>
  <c r="E50" i="5"/>
  <c r="F25" i="5"/>
  <c r="F55" i="5"/>
  <c r="E97" i="5"/>
  <c r="F5" i="5"/>
  <c r="E8" i="5"/>
  <c r="E72" i="5"/>
  <c r="E96" i="5"/>
  <c r="E125" i="5"/>
  <c r="E141" i="5"/>
  <c r="E173" i="5"/>
  <c r="E189" i="5"/>
  <c r="E205" i="5"/>
  <c r="E237" i="5"/>
  <c r="E114" i="5"/>
  <c r="E131" i="5"/>
  <c r="F183" i="5"/>
  <c r="B244" i="3"/>
  <c r="O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F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F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F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F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F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B244" i="2"/>
  <c r="N4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F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F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F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D32" i="2" s="1"/>
  <c r="E32" i="2" s="1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D44" i="2" s="1"/>
  <c r="E44" i="2" s="1"/>
  <c r="C45" i="2"/>
  <c r="D45" i="2" s="1"/>
  <c r="E45" i="2" s="1"/>
  <c r="C46" i="2"/>
  <c r="D46" i="2" s="1"/>
  <c r="E46" i="2" s="1"/>
  <c r="C47" i="2"/>
  <c r="D47" i="2" s="1"/>
  <c r="E47" i="2" s="1"/>
  <c r="C48" i="2"/>
  <c r="D48" i="2" s="1"/>
  <c r="E48" i="2" s="1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D80" i="2" s="1"/>
  <c r="E80" i="2" s="1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E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D120" i="2" s="1"/>
  <c r="E120" i="2" s="1"/>
  <c r="C121" i="2"/>
  <c r="D121" i="2" s="1"/>
  <c r="E121" i="2" s="1"/>
  <c r="C122" i="2"/>
  <c r="D122" i="2" s="1"/>
  <c r="E122" i="2" s="1"/>
  <c r="C123" i="2"/>
  <c r="D123" i="2" s="1"/>
  <c r="E123" i="2" s="1"/>
  <c r="C124" i="2"/>
  <c r="D124" i="2" s="1"/>
  <c r="E124" i="2" s="1"/>
  <c r="C125" i="2"/>
  <c r="D125" i="2" s="1"/>
  <c r="E125" i="2" s="1"/>
  <c r="C126" i="2"/>
  <c r="D126" i="2" s="1"/>
  <c r="E126" i="2" s="1"/>
  <c r="C127" i="2"/>
  <c r="D127" i="2" s="1"/>
  <c r="E127" i="2" s="1"/>
  <c r="C128" i="2"/>
  <c r="D128" i="2" s="1"/>
  <c r="E128" i="2" s="1"/>
  <c r="C129" i="2"/>
  <c r="D129" i="2" s="1"/>
  <c r="E129" i="2" s="1"/>
  <c r="C130" i="2"/>
  <c r="D130" i="2" s="1"/>
  <c r="E130" i="2" s="1"/>
  <c r="C131" i="2"/>
  <c r="D131" i="2" s="1"/>
  <c r="E131" i="2" s="1"/>
  <c r="C132" i="2"/>
  <c r="D132" i="2" s="1"/>
  <c r="E132" i="2" s="1"/>
  <c r="C133" i="2"/>
  <c r="D133" i="2" s="1"/>
  <c r="E133" i="2" s="1"/>
  <c r="C134" i="2"/>
  <c r="D134" i="2" s="1"/>
  <c r="E134" i="2" s="1"/>
  <c r="C135" i="2"/>
  <c r="D135" i="2" s="1"/>
  <c r="E135" i="2" s="1"/>
  <c r="C136" i="2"/>
  <c r="D136" i="2" s="1"/>
  <c r="E136" i="2" s="1"/>
  <c r="C137" i="2"/>
  <c r="D137" i="2" s="1"/>
  <c r="E137" i="2" s="1"/>
  <c r="C138" i="2"/>
  <c r="D138" i="2" s="1"/>
  <c r="E138" i="2" s="1"/>
  <c r="C139" i="2"/>
  <c r="D139" i="2" s="1"/>
  <c r="E139" i="2" s="1"/>
  <c r="C140" i="2"/>
  <c r="D140" i="2" s="1"/>
  <c r="E140" i="2" s="1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E144" i="2" s="1"/>
  <c r="C145" i="2"/>
  <c r="D145" i="2" s="1"/>
  <c r="E145" i="2" s="1"/>
  <c r="C146" i="2"/>
  <c r="D146" i="2" s="1"/>
  <c r="E146" i="2" s="1"/>
  <c r="C147" i="2"/>
  <c r="D147" i="2" s="1"/>
  <c r="E147" i="2" s="1"/>
  <c r="C148" i="2"/>
  <c r="D148" i="2" s="1"/>
  <c r="E148" i="2" s="1"/>
  <c r="C149" i="2"/>
  <c r="D149" i="2" s="1"/>
  <c r="E149" i="2" s="1"/>
  <c r="C150" i="2"/>
  <c r="D150" i="2" s="1"/>
  <c r="E150" i="2" s="1"/>
  <c r="C151" i="2"/>
  <c r="D151" i="2" s="1"/>
  <c r="E151" i="2" s="1"/>
  <c r="C152" i="2"/>
  <c r="D152" i="2" s="1"/>
  <c r="E152" i="2" s="1"/>
  <c r="C153" i="2"/>
  <c r="D153" i="2" s="1"/>
  <c r="E153" i="2" s="1"/>
  <c r="C154" i="2"/>
  <c r="D154" i="2" s="1"/>
  <c r="E154" i="2" s="1"/>
  <c r="C155" i="2"/>
  <c r="D155" i="2" s="1"/>
  <c r="E155" i="2" s="1"/>
  <c r="C156" i="2"/>
  <c r="D156" i="2" s="1"/>
  <c r="E156" i="2" s="1"/>
  <c r="C157" i="2"/>
  <c r="D157" i="2" s="1"/>
  <c r="E157" i="2" s="1"/>
  <c r="C158" i="2"/>
  <c r="D158" i="2" s="1"/>
  <c r="E158" i="2" s="1"/>
  <c r="C159" i="2"/>
  <c r="D159" i="2" s="1"/>
  <c r="E159" i="2" s="1"/>
  <c r="C160" i="2"/>
  <c r="D160" i="2" s="1"/>
  <c r="E160" i="2" s="1"/>
  <c r="C161" i="2"/>
  <c r="D161" i="2" s="1"/>
  <c r="E161" i="2" s="1"/>
  <c r="C162" i="2"/>
  <c r="D162" i="2" s="1"/>
  <c r="E162" i="2" s="1"/>
  <c r="C163" i="2"/>
  <c r="D163" i="2" s="1"/>
  <c r="E163" i="2" s="1"/>
  <c r="C164" i="2"/>
  <c r="D164" i="2" s="1"/>
  <c r="E164" i="2" s="1"/>
  <c r="C165" i="2"/>
  <c r="D165" i="2" s="1"/>
  <c r="E165" i="2" s="1"/>
  <c r="C166" i="2"/>
  <c r="D166" i="2" s="1"/>
  <c r="E166" i="2" s="1"/>
  <c r="C167" i="2"/>
  <c r="D167" i="2" s="1"/>
  <c r="E167" i="2" s="1"/>
  <c r="C168" i="2"/>
  <c r="D168" i="2" s="1"/>
  <c r="E168" i="2" s="1"/>
  <c r="C169" i="2"/>
  <c r="D169" i="2" s="1"/>
  <c r="E169" i="2" s="1"/>
  <c r="C170" i="2"/>
  <c r="D170" i="2" s="1"/>
  <c r="E170" i="2" s="1"/>
  <c r="C171" i="2"/>
  <c r="D171" i="2" s="1"/>
  <c r="E171" i="2" s="1"/>
  <c r="C172" i="2"/>
  <c r="D172" i="2" s="1"/>
  <c r="E172" i="2" s="1"/>
  <c r="C173" i="2"/>
  <c r="D173" i="2" s="1"/>
  <c r="E173" i="2" s="1"/>
  <c r="C174" i="2"/>
  <c r="D174" i="2" s="1"/>
  <c r="E174" i="2" s="1"/>
  <c r="C175" i="2"/>
  <c r="D175" i="2" s="1"/>
  <c r="E175" i="2" s="1"/>
  <c r="C176" i="2"/>
  <c r="D176" i="2" s="1"/>
  <c r="E176" i="2" s="1"/>
  <c r="C177" i="2"/>
  <c r="D177" i="2" s="1"/>
  <c r="E177" i="2" s="1"/>
  <c r="C178" i="2"/>
  <c r="D178" i="2" s="1"/>
  <c r="E178" i="2" s="1"/>
  <c r="C179" i="2"/>
  <c r="D179" i="2" s="1"/>
  <c r="E179" i="2" s="1"/>
  <c r="C180" i="2"/>
  <c r="D180" i="2" s="1"/>
  <c r="E180" i="2" s="1"/>
  <c r="C181" i="2"/>
  <c r="D181" i="2" s="1"/>
  <c r="E181" i="2" s="1"/>
  <c r="C182" i="2"/>
  <c r="D182" i="2" s="1"/>
  <c r="E182" i="2" s="1"/>
  <c r="C183" i="2"/>
  <c r="D183" i="2" s="1"/>
  <c r="E183" i="2" s="1"/>
  <c r="C184" i="2"/>
  <c r="D184" i="2" s="1"/>
  <c r="E184" i="2" s="1"/>
  <c r="C185" i="2"/>
  <c r="D185" i="2" s="1"/>
  <c r="E185" i="2" s="1"/>
  <c r="C186" i="2"/>
  <c r="D186" i="2" s="1"/>
  <c r="E186" i="2" s="1"/>
  <c r="C187" i="2"/>
  <c r="D187" i="2" s="1"/>
  <c r="E187" i="2" s="1"/>
  <c r="C188" i="2"/>
  <c r="D188" i="2" s="1"/>
  <c r="E188" i="2" s="1"/>
  <c r="C189" i="2"/>
  <c r="D189" i="2" s="1"/>
  <c r="E189" i="2" s="1"/>
  <c r="C190" i="2"/>
  <c r="D190" i="2" s="1"/>
  <c r="E190" i="2" s="1"/>
  <c r="C191" i="2"/>
  <c r="D191" i="2" s="1"/>
  <c r="E191" i="2" s="1"/>
  <c r="C192" i="2"/>
  <c r="D192" i="2" s="1"/>
  <c r="E192" i="2" s="1"/>
  <c r="G192" i="2" s="1"/>
  <c r="C193" i="2"/>
  <c r="D193" i="2" s="1"/>
  <c r="E193" i="2" s="1"/>
  <c r="C194" i="2"/>
  <c r="D194" i="2" s="1"/>
  <c r="E194" i="2" s="1"/>
  <c r="C195" i="2"/>
  <c r="D195" i="2" s="1"/>
  <c r="E195" i="2" s="1"/>
  <c r="C196" i="2"/>
  <c r="D196" i="2" s="1"/>
  <c r="E196" i="2" s="1"/>
  <c r="C197" i="2"/>
  <c r="D197" i="2" s="1"/>
  <c r="E197" i="2" s="1"/>
  <c r="C198" i="2"/>
  <c r="D198" i="2" s="1"/>
  <c r="E198" i="2" s="1"/>
  <c r="C199" i="2"/>
  <c r="D199" i="2" s="1"/>
  <c r="E199" i="2" s="1"/>
  <c r="C200" i="2"/>
  <c r="D200" i="2" s="1"/>
  <c r="E200" i="2" s="1"/>
  <c r="C201" i="2"/>
  <c r="D201" i="2" s="1"/>
  <c r="E201" i="2" s="1"/>
  <c r="C202" i="2"/>
  <c r="D202" i="2" s="1"/>
  <c r="E202" i="2" s="1"/>
  <c r="C203" i="2"/>
  <c r="D203" i="2" s="1"/>
  <c r="E203" i="2" s="1"/>
  <c r="C204" i="2"/>
  <c r="D204" i="2" s="1"/>
  <c r="E204" i="2" s="1"/>
  <c r="C205" i="2"/>
  <c r="D205" i="2" s="1"/>
  <c r="E205" i="2" s="1"/>
  <c r="C206" i="2"/>
  <c r="D206" i="2" s="1"/>
  <c r="E206" i="2" s="1"/>
  <c r="C207" i="2"/>
  <c r="D207" i="2" s="1"/>
  <c r="E207" i="2" s="1"/>
  <c r="C208" i="2"/>
  <c r="D208" i="2" s="1"/>
  <c r="E208" i="2" s="1"/>
  <c r="G208" i="2" s="1"/>
  <c r="C209" i="2"/>
  <c r="D209" i="2" s="1"/>
  <c r="E209" i="2" s="1"/>
  <c r="C210" i="2"/>
  <c r="D210" i="2" s="1"/>
  <c r="E210" i="2" s="1"/>
  <c r="C211" i="2"/>
  <c r="D211" i="2" s="1"/>
  <c r="E211" i="2" s="1"/>
  <c r="C212" i="2"/>
  <c r="D212" i="2" s="1"/>
  <c r="E212" i="2" s="1"/>
  <c r="C213" i="2"/>
  <c r="D213" i="2" s="1"/>
  <c r="E213" i="2" s="1"/>
  <c r="C214" i="2"/>
  <c r="D214" i="2" s="1"/>
  <c r="E214" i="2" s="1"/>
  <c r="C215" i="2"/>
  <c r="D215" i="2" s="1"/>
  <c r="E215" i="2" s="1"/>
  <c r="C216" i="2"/>
  <c r="D216" i="2" s="1"/>
  <c r="E216" i="2" s="1"/>
  <c r="C217" i="2"/>
  <c r="D217" i="2" s="1"/>
  <c r="E217" i="2" s="1"/>
  <c r="C218" i="2"/>
  <c r="D218" i="2" s="1"/>
  <c r="E218" i="2" s="1"/>
  <c r="C219" i="2"/>
  <c r="D219" i="2" s="1"/>
  <c r="E219" i="2" s="1"/>
  <c r="C220" i="2"/>
  <c r="D220" i="2" s="1"/>
  <c r="E220" i="2" s="1"/>
  <c r="C221" i="2"/>
  <c r="D221" i="2" s="1"/>
  <c r="E221" i="2" s="1"/>
  <c r="C222" i="2"/>
  <c r="D222" i="2" s="1"/>
  <c r="E222" i="2" s="1"/>
  <c r="C223" i="2"/>
  <c r="D223" i="2" s="1"/>
  <c r="E223" i="2" s="1"/>
  <c r="C224" i="2"/>
  <c r="D224" i="2" s="1"/>
  <c r="E224" i="2" s="1"/>
  <c r="C225" i="2"/>
  <c r="D225" i="2" s="1"/>
  <c r="E225" i="2" s="1"/>
  <c r="C226" i="2"/>
  <c r="D226" i="2" s="1"/>
  <c r="E226" i="2" s="1"/>
  <c r="C227" i="2"/>
  <c r="D227" i="2" s="1"/>
  <c r="E227" i="2" s="1"/>
  <c r="C228" i="2"/>
  <c r="D228" i="2" s="1"/>
  <c r="E228" i="2" s="1"/>
  <c r="C229" i="2"/>
  <c r="D229" i="2" s="1"/>
  <c r="E229" i="2" s="1"/>
  <c r="C230" i="2"/>
  <c r="D230" i="2" s="1"/>
  <c r="E230" i="2" s="1"/>
  <c r="C231" i="2"/>
  <c r="D231" i="2" s="1"/>
  <c r="E231" i="2" s="1"/>
  <c r="C232" i="2"/>
  <c r="D232" i="2" s="1"/>
  <c r="E232" i="2" s="1"/>
  <c r="C233" i="2"/>
  <c r="D233" i="2" s="1"/>
  <c r="E233" i="2" s="1"/>
  <c r="C234" i="2"/>
  <c r="D234" i="2" s="1"/>
  <c r="E234" i="2" s="1"/>
  <c r="C235" i="2"/>
  <c r="D235" i="2" s="1"/>
  <c r="E235" i="2" s="1"/>
  <c r="C236" i="2"/>
  <c r="D236" i="2" s="1"/>
  <c r="E236" i="2" s="1"/>
  <c r="C237" i="2"/>
  <c r="D237" i="2" s="1"/>
  <c r="E237" i="2" s="1"/>
  <c r="C238" i="2"/>
  <c r="D238" i="2" s="1"/>
  <c r="E238" i="2" s="1"/>
  <c r="C239" i="2"/>
  <c r="D239" i="2" s="1"/>
  <c r="E239" i="2" s="1"/>
  <c r="C240" i="2"/>
  <c r="D240" i="2" s="1"/>
  <c r="E240" i="2" s="1"/>
  <c r="G240" i="2" s="1"/>
  <c r="C241" i="2"/>
  <c r="D241" i="2" s="1"/>
  <c r="E241" i="2" s="1"/>
  <c r="C242" i="2"/>
  <c r="D242" i="2" s="1"/>
  <c r="E242" i="2" s="1"/>
  <c r="E244" i="5" l="1"/>
  <c r="M5" i="5" s="1"/>
  <c r="M7" i="5" s="1"/>
  <c r="M8" i="5" s="1"/>
  <c r="F244" i="5"/>
  <c r="M6" i="5" s="1"/>
  <c r="M9" i="5" s="1"/>
  <c r="M10" i="5" s="1"/>
  <c r="D81" i="6"/>
  <c r="E81" i="6"/>
  <c r="F81" i="6" s="1"/>
  <c r="H80" i="6"/>
  <c r="G80" i="6"/>
  <c r="C106" i="8"/>
  <c r="I105" i="8"/>
  <c r="H105" i="8"/>
  <c r="D106" i="8"/>
  <c r="C107" i="8" s="1"/>
  <c r="E106" i="8"/>
  <c r="C82" i="6"/>
  <c r="I61" i="4"/>
  <c r="H61" i="4"/>
  <c r="I113" i="4"/>
  <c r="H113" i="4"/>
  <c r="I155" i="4"/>
  <c r="H155" i="4"/>
  <c r="I145" i="4"/>
  <c r="H145" i="4"/>
  <c r="H74" i="4"/>
  <c r="I74" i="4"/>
  <c r="I9" i="4"/>
  <c r="H9" i="4"/>
  <c r="I193" i="4"/>
  <c r="H193" i="4"/>
  <c r="I3" i="4"/>
  <c r="H3" i="4"/>
  <c r="I95" i="4"/>
  <c r="H95" i="4"/>
  <c r="I243" i="4"/>
  <c r="H243" i="4"/>
  <c r="I185" i="4"/>
  <c r="H185" i="4"/>
  <c r="I125" i="4"/>
  <c r="H125" i="4"/>
  <c r="I196" i="4"/>
  <c r="H196" i="4"/>
  <c r="I80" i="4"/>
  <c r="H80" i="4"/>
  <c r="I126" i="4"/>
  <c r="H126" i="4"/>
  <c r="I188" i="4"/>
  <c r="H188" i="4"/>
  <c r="H138" i="4"/>
  <c r="I138" i="4"/>
  <c r="I87" i="4"/>
  <c r="H87" i="4"/>
  <c r="I134" i="4"/>
  <c r="H134" i="4"/>
  <c r="I46" i="4"/>
  <c r="H46" i="4"/>
  <c r="I225" i="4"/>
  <c r="H225" i="4"/>
  <c r="I35" i="4"/>
  <c r="H35" i="4"/>
  <c r="I235" i="4"/>
  <c r="H235" i="4"/>
  <c r="H108" i="4"/>
  <c r="I108" i="4"/>
  <c r="I53" i="4"/>
  <c r="H53" i="4"/>
  <c r="I91" i="4"/>
  <c r="H91" i="4"/>
  <c r="H221" i="4"/>
  <c r="I221" i="4"/>
  <c r="H100" i="4"/>
  <c r="I100" i="4"/>
  <c r="H44" i="4"/>
  <c r="I44" i="4"/>
  <c r="I83" i="4"/>
  <c r="H83" i="4"/>
  <c r="I190" i="4"/>
  <c r="H190" i="4"/>
  <c r="I92" i="4"/>
  <c r="H92" i="4"/>
  <c r="H34" i="4"/>
  <c r="I34" i="4"/>
  <c r="I75" i="4"/>
  <c r="H75" i="4"/>
  <c r="H229" i="4"/>
  <c r="I229" i="4"/>
  <c r="I115" i="4"/>
  <c r="H115" i="4"/>
  <c r="I241" i="4"/>
  <c r="H241" i="4"/>
  <c r="I182" i="4"/>
  <c r="H182" i="4"/>
  <c r="I4" i="4"/>
  <c r="H4" i="4"/>
  <c r="H223" i="4"/>
  <c r="I223" i="4"/>
  <c r="I29" i="4"/>
  <c r="H29" i="4"/>
  <c r="I187" i="4"/>
  <c r="H187" i="4"/>
  <c r="I129" i="4"/>
  <c r="H129" i="4"/>
  <c r="I166" i="4"/>
  <c r="H166" i="4"/>
  <c r="I49" i="4"/>
  <c r="H49" i="4"/>
  <c r="I179" i="4"/>
  <c r="H179" i="4"/>
  <c r="I121" i="4"/>
  <c r="H121" i="4"/>
  <c r="I31" i="4"/>
  <c r="H31" i="4"/>
  <c r="I132" i="4"/>
  <c r="H132" i="4"/>
  <c r="I177" i="4"/>
  <c r="H177" i="4"/>
  <c r="I231" i="4"/>
  <c r="H231" i="4"/>
  <c r="I124" i="4"/>
  <c r="H124" i="4"/>
  <c r="I71" i="4"/>
  <c r="H71" i="4"/>
  <c r="I14" i="4"/>
  <c r="H14" i="4"/>
  <c r="I159" i="4"/>
  <c r="H159" i="4"/>
  <c r="I219" i="4"/>
  <c r="H219" i="4"/>
  <c r="I161" i="4"/>
  <c r="H161" i="4"/>
  <c r="I151" i="4"/>
  <c r="H151" i="4"/>
  <c r="I222" i="4"/>
  <c r="H222" i="4"/>
  <c r="I37" i="4"/>
  <c r="H37" i="4"/>
  <c r="I217" i="4"/>
  <c r="H217" i="4"/>
  <c r="I27" i="4"/>
  <c r="H27" i="4"/>
  <c r="I22" i="4"/>
  <c r="H22" i="4"/>
  <c r="I28" i="4"/>
  <c r="H28" i="4"/>
  <c r="I209" i="4"/>
  <c r="H209" i="4"/>
  <c r="I19" i="4"/>
  <c r="H19" i="4"/>
  <c r="I48" i="4"/>
  <c r="H48" i="4"/>
  <c r="H18" i="4"/>
  <c r="I18" i="4"/>
  <c r="I201" i="4"/>
  <c r="H201" i="4"/>
  <c r="I11" i="4"/>
  <c r="H11" i="4"/>
  <c r="I123" i="4"/>
  <c r="H123" i="4"/>
  <c r="H52" i="4"/>
  <c r="I52" i="4"/>
  <c r="I55" i="4"/>
  <c r="H55" i="4"/>
  <c r="I127" i="4"/>
  <c r="H127" i="4"/>
  <c r="H205" i="4"/>
  <c r="I205" i="4"/>
  <c r="I30" i="4"/>
  <c r="H30" i="4"/>
  <c r="I167" i="4"/>
  <c r="H167" i="4"/>
  <c r="I103" i="4"/>
  <c r="H103" i="4"/>
  <c r="I213" i="4"/>
  <c r="H213" i="4"/>
  <c r="I45" i="4"/>
  <c r="H45" i="4"/>
  <c r="I232" i="4"/>
  <c r="H232" i="4"/>
  <c r="H42" i="4"/>
  <c r="I42" i="4"/>
  <c r="I227" i="4"/>
  <c r="H227" i="4"/>
  <c r="I169" i="4"/>
  <c r="H169" i="4"/>
  <c r="I150" i="4"/>
  <c r="H150" i="4"/>
  <c r="H189" i="4"/>
  <c r="I189" i="4"/>
  <c r="H90" i="4"/>
  <c r="I90" i="4"/>
  <c r="I24" i="4"/>
  <c r="H24" i="4"/>
  <c r="I68" i="4"/>
  <c r="H68" i="4"/>
  <c r="I165" i="4"/>
  <c r="H165" i="4"/>
  <c r="I147" i="4"/>
  <c r="H147" i="4"/>
  <c r="I88" i="4"/>
  <c r="H88" i="4"/>
  <c r="I13" i="4"/>
  <c r="H13" i="4"/>
  <c r="I183" i="4"/>
  <c r="H183" i="4"/>
  <c r="I139" i="4"/>
  <c r="H139" i="4"/>
  <c r="I79" i="4"/>
  <c r="H79" i="4"/>
  <c r="I39" i="4"/>
  <c r="H39" i="4"/>
  <c r="I206" i="4"/>
  <c r="H206" i="4"/>
  <c r="I131" i="4"/>
  <c r="H131" i="4"/>
  <c r="I70" i="4"/>
  <c r="H70" i="4"/>
  <c r="I86" i="4"/>
  <c r="H86" i="4"/>
  <c r="I215" i="4"/>
  <c r="H215" i="4"/>
  <c r="I226" i="4"/>
  <c r="H226" i="4"/>
  <c r="I176" i="4"/>
  <c r="H176" i="4"/>
  <c r="I198" i="4"/>
  <c r="H198" i="4"/>
  <c r="I175" i="4"/>
  <c r="H175" i="4"/>
  <c r="I218" i="4"/>
  <c r="H218" i="4"/>
  <c r="I168" i="4"/>
  <c r="H168" i="4"/>
  <c r="I135" i="4"/>
  <c r="H135" i="4"/>
  <c r="I107" i="4"/>
  <c r="H107" i="4"/>
  <c r="H224" i="4"/>
  <c r="I224" i="4"/>
  <c r="I101" i="4"/>
  <c r="H101" i="4"/>
  <c r="I163" i="4"/>
  <c r="H163" i="4"/>
  <c r="I105" i="4"/>
  <c r="H105" i="4"/>
  <c r="I85" i="4"/>
  <c r="H85" i="4"/>
  <c r="I109" i="4"/>
  <c r="H109" i="4"/>
  <c r="I17" i="4"/>
  <c r="H17" i="4"/>
  <c r="H208" i="4"/>
  <c r="I208" i="4"/>
  <c r="I191" i="4"/>
  <c r="H191" i="4"/>
  <c r="I207" i="4"/>
  <c r="H207" i="4"/>
  <c r="I81" i="4"/>
  <c r="H81" i="4"/>
  <c r="I15" i="4"/>
  <c r="H15" i="4"/>
  <c r="I158" i="4"/>
  <c r="H158" i="4"/>
  <c r="I230" i="4"/>
  <c r="H230" i="4"/>
  <c r="I72" i="4"/>
  <c r="H72" i="4"/>
  <c r="I6" i="4"/>
  <c r="H6" i="4"/>
  <c r="I57" i="4"/>
  <c r="H57" i="4"/>
  <c r="H10" i="4"/>
  <c r="I10" i="4"/>
  <c r="I63" i="4"/>
  <c r="H63" i="4"/>
  <c r="I233" i="4"/>
  <c r="H233" i="4"/>
  <c r="H84" i="4"/>
  <c r="I84" i="4"/>
  <c r="I64" i="4"/>
  <c r="H64" i="4"/>
  <c r="I97" i="4"/>
  <c r="H97" i="4"/>
  <c r="I137" i="4"/>
  <c r="H137" i="4"/>
  <c r="I149" i="4"/>
  <c r="H149" i="4"/>
  <c r="I212" i="4"/>
  <c r="H212" i="4"/>
  <c r="I162" i="4"/>
  <c r="H162" i="4"/>
  <c r="I112" i="4"/>
  <c r="H112" i="4"/>
  <c r="H66" i="4"/>
  <c r="I66" i="4"/>
  <c r="I204" i="4"/>
  <c r="H204" i="4"/>
  <c r="I154" i="4"/>
  <c r="H154" i="4"/>
  <c r="I104" i="4"/>
  <c r="H104" i="4"/>
  <c r="I93" i="4"/>
  <c r="H93" i="4"/>
  <c r="I36" i="4"/>
  <c r="H36" i="4"/>
  <c r="I96" i="4"/>
  <c r="H96" i="4"/>
  <c r="I143" i="4"/>
  <c r="H143" i="4"/>
  <c r="I99" i="4"/>
  <c r="H99" i="4"/>
  <c r="I33" i="4"/>
  <c r="H33" i="4"/>
  <c r="I21" i="4"/>
  <c r="H21" i="4"/>
  <c r="I181" i="4"/>
  <c r="H181" i="4"/>
  <c r="H194" i="4"/>
  <c r="I194" i="4"/>
  <c r="I144" i="4"/>
  <c r="H144" i="4"/>
  <c r="I65" i="4"/>
  <c r="H65" i="4"/>
  <c r="I173" i="4"/>
  <c r="H173" i="4"/>
  <c r="I8" i="4"/>
  <c r="H8" i="4"/>
  <c r="I200" i="4"/>
  <c r="H200" i="4"/>
  <c r="I133" i="4"/>
  <c r="H133" i="4"/>
  <c r="H237" i="4"/>
  <c r="I237" i="4"/>
  <c r="I242" i="4"/>
  <c r="H242" i="4"/>
  <c r="H192" i="4"/>
  <c r="I192" i="4"/>
  <c r="I197" i="4"/>
  <c r="H197" i="4"/>
  <c r="I110" i="4"/>
  <c r="H110" i="4"/>
  <c r="H234" i="4"/>
  <c r="I234" i="4"/>
  <c r="I184" i="4"/>
  <c r="H184" i="4"/>
  <c r="I20" i="4"/>
  <c r="H20" i="4"/>
  <c r="I174" i="4"/>
  <c r="H174" i="4"/>
  <c r="I238" i="4"/>
  <c r="H238" i="4"/>
  <c r="I43" i="4"/>
  <c r="H43" i="4"/>
  <c r="I153" i="4"/>
  <c r="H153" i="4"/>
  <c r="I195" i="4"/>
  <c r="H195" i="4"/>
  <c r="I240" i="4"/>
  <c r="H240" i="4"/>
  <c r="I141" i="4"/>
  <c r="H141" i="4"/>
  <c r="I148" i="4"/>
  <c r="H148" i="4"/>
  <c r="H98" i="4"/>
  <c r="I98" i="4"/>
  <c r="I41" i="4"/>
  <c r="H41" i="4"/>
  <c r="H76" i="4"/>
  <c r="I76" i="4"/>
  <c r="H140" i="4"/>
  <c r="I140" i="4"/>
  <c r="I89" i="4"/>
  <c r="H89" i="4"/>
  <c r="I32" i="4"/>
  <c r="H32" i="4"/>
  <c r="I102" i="4"/>
  <c r="H102" i="4"/>
  <c r="H210" i="4"/>
  <c r="I210" i="4"/>
  <c r="I23" i="4"/>
  <c r="H23" i="4"/>
  <c r="H58" i="4"/>
  <c r="I58" i="4"/>
  <c r="H26" i="4"/>
  <c r="I26" i="4"/>
  <c r="I216" i="4"/>
  <c r="H216" i="4"/>
  <c r="I38" i="4"/>
  <c r="H38" i="4"/>
  <c r="I180" i="4"/>
  <c r="H180" i="4"/>
  <c r="I130" i="4"/>
  <c r="H130" i="4"/>
  <c r="I78" i="4"/>
  <c r="H78" i="4"/>
  <c r="I157" i="4"/>
  <c r="H157" i="4"/>
  <c r="H236" i="4"/>
  <c r="I236" i="4"/>
  <c r="I186" i="4"/>
  <c r="H186" i="4"/>
  <c r="I136" i="4"/>
  <c r="H136" i="4"/>
  <c r="I40" i="4"/>
  <c r="H40" i="4"/>
  <c r="I228" i="4"/>
  <c r="H228" i="4"/>
  <c r="H178" i="4"/>
  <c r="I178" i="4"/>
  <c r="I128" i="4"/>
  <c r="H128" i="4"/>
  <c r="I117" i="4"/>
  <c r="H117" i="4"/>
  <c r="I220" i="4"/>
  <c r="H220" i="4"/>
  <c r="H170" i="4"/>
  <c r="I170" i="4"/>
  <c r="I120" i="4"/>
  <c r="H120" i="4"/>
  <c r="I119" i="4"/>
  <c r="H119" i="4"/>
  <c r="I56" i="4"/>
  <c r="H56" i="4"/>
  <c r="I111" i="4"/>
  <c r="H111" i="4"/>
  <c r="I142" i="4"/>
  <c r="H142" i="4"/>
  <c r="I211" i="4"/>
  <c r="H211" i="4"/>
  <c r="I203" i="4"/>
  <c r="H203" i="4"/>
  <c r="I77" i="4"/>
  <c r="H77" i="4"/>
  <c r="I54" i="4"/>
  <c r="H54" i="4"/>
  <c r="I171" i="4"/>
  <c r="H171" i="4"/>
  <c r="I7" i="4"/>
  <c r="H7" i="4"/>
  <c r="H82" i="4"/>
  <c r="I82" i="4"/>
  <c r="I25" i="4"/>
  <c r="H25" i="4"/>
  <c r="I67" i="4"/>
  <c r="H67" i="4"/>
  <c r="I160" i="4"/>
  <c r="H160" i="4"/>
  <c r="I73" i="4"/>
  <c r="H73" i="4"/>
  <c r="I16" i="4"/>
  <c r="H16" i="4"/>
  <c r="I59" i="4"/>
  <c r="H59" i="4"/>
  <c r="H12" i="4"/>
  <c r="I12" i="4"/>
  <c r="I146" i="4"/>
  <c r="H146" i="4"/>
  <c r="I51" i="4"/>
  <c r="H51" i="4"/>
  <c r="I94" i="4"/>
  <c r="H94" i="4"/>
  <c r="I202" i="4"/>
  <c r="H202" i="4"/>
  <c r="I152" i="4"/>
  <c r="H152" i="4"/>
  <c r="I214" i="4"/>
  <c r="H214" i="4"/>
  <c r="I116" i="4"/>
  <c r="H116" i="4"/>
  <c r="I62" i="4"/>
  <c r="H62" i="4"/>
  <c r="I5" i="4"/>
  <c r="H5" i="4"/>
  <c r="I118" i="4"/>
  <c r="H118" i="4"/>
  <c r="H172" i="4"/>
  <c r="I172" i="4"/>
  <c r="H122" i="4"/>
  <c r="I122" i="4"/>
  <c r="I69" i="4"/>
  <c r="H69" i="4"/>
  <c r="I239" i="4"/>
  <c r="H239" i="4"/>
  <c r="I164" i="4"/>
  <c r="H164" i="4"/>
  <c r="H114" i="4"/>
  <c r="I114" i="4"/>
  <c r="I60" i="4"/>
  <c r="H60" i="4"/>
  <c r="I47" i="4"/>
  <c r="H47" i="4"/>
  <c r="I156" i="4"/>
  <c r="H156" i="4"/>
  <c r="H106" i="4"/>
  <c r="I106" i="4"/>
  <c r="H50" i="4"/>
  <c r="I50" i="4"/>
  <c r="I199" i="4"/>
  <c r="H199" i="4"/>
  <c r="F237" i="3"/>
  <c r="E237" i="3"/>
  <c r="F225" i="3"/>
  <c r="E225" i="3"/>
  <c r="F201" i="3"/>
  <c r="E201" i="3"/>
  <c r="F100" i="3"/>
  <c r="E100" i="3"/>
  <c r="F92" i="3"/>
  <c r="E92" i="3"/>
  <c r="F88" i="3"/>
  <c r="E88" i="3"/>
  <c r="F84" i="3"/>
  <c r="E84" i="3"/>
  <c r="F76" i="3"/>
  <c r="E76" i="3"/>
  <c r="F72" i="3"/>
  <c r="E72" i="3"/>
  <c r="F68" i="3"/>
  <c r="E68" i="3"/>
  <c r="F60" i="3"/>
  <c r="E60" i="3"/>
  <c r="F56" i="3"/>
  <c r="E56" i="3"/>
  <c r="F52" i="3"/>
  <c r="E52" i="3"/>
  <c r="F44" i="3"/>
  <c r="E44" i="3"/>
  <c r="F40" i="3"/>
  <c r="E40" i="3"/>
  <c r="F36" i="3"/>
  <c r="E36" i="3"/>
  <c r="F28" i="3"/>
  <c r="E28" i="3"/>
  <c r="F24" i="3"/>
  <c r="E24" i="3"/>
  <c r="F20" i="3"/>
  <c r="E20" i="3"/>
  <c r="F12" i="3"/>
  <c r="E12" i="3"/>
  <c r="F8" i="3"/>
  <c r="E8" i="3"/>
  <c r="F4" i="3"/>
  <c r="E4" i="3"/>
  <c r="F229" i="3"/>
  <c r="E229" i="3"/>
  <c r="F217" i="3"/>
  <c r="E217" i="3"/>
  <c r="F205" i="3"/>
  <c r="E205" i="3"/>
  <c r="F224" i="3"/>
  <c r="E224" i="3"/>
  <c r="F216" i="3"/>
  <c r="E216" i="3"/>
  <c r="F208" i="3"/>
  <c r="E208" i="3"/>
  <c r="F200" i="3"/>
  <c r="E200" i="3"/>
  <c r="F192" i="3"/>
  <c r="E192" i="3"/>
  <c r="F184" i="3"/>
  <c r="E184" i="3"/>
  <c r="F172" i="3"/>
  <c r="E172" i="3"/>
  <c r="F156" i="3"/>
  <c r="E156" i="3"/>
  <c r="F148" i="3"/>
  <c r="E148" i="3"/>
  <c r="F136" i="3"/>
  <c r="E136" i="3"/>
  <c r="F124" i="3"/>
  <c r="E124" i="3"/>
  <c r="F120" i="3"/>
  <c r="E120" i="3"/>
  <c r="F116" i="3"/>
  <c r="E116" i="3"/>
  <c r="F104" i="3"/>
  <c r="E104" i="3"/>
  <c r="F239" i="3"/>
  <c r="E239" i="3"/>
  <c r="F235" i="3"/>
  <c r="E235" i="3"/>
  <c r="F231" i="3"/>
  <c r="E231" i="3"/>
  <c r="F227" i="3"/>
  <c r="E227" i="3"/>
  <c r="F223" i="3"/>
  <c r="E223" i="3"/>
  <c r="F219" i="3"/>
  <c r="E219" i="3"/>
  <c r="F215" i="3"/>
  <c r="E215" i="3"/>
  <c r="F211" i="3"/>
  <c r="E211" i="3"/>
  <c r="F207" i="3"/>
  <c r="E207" i="3"/>
  <c r="F203" i="3"/>
  <c r="E203" i="3"/>
  <c r="F241" i="3"/>
  <c r="E241" i="3"/>
  <c r="F233" i="3"/>
  <c r="E233" i="3"/>
  <c r="F221" i="3"/>
  <c r="E221" i="3"/>
  <c r="F213" i="3"/>
  <c r="E213" i="3"/>
  <c r="F209" i="3"/>
  <c r="E209" i="3"/>
  <c r="F240" i="3"/>
  <c r="E240" i="3"/>
  <c r="F236" i="3"/>
  <c r="E236" i="3"/>
  <c r="F232" i="3"/>
  <c r="E232" i="3"/>
  <c r="F228" i="3"/>
  <c r="E228" i="3"/>
  <c r="F220" i="3"/>
  <c r="E220" i="3"/>
  <c r="F212" i="3"/>
  <c r="E212" i="3"/>
  <c r="F204" i="3"/>
  <c r="E204" i="3"/>
  <c r="F196" i="3"/>
  <c r="E196" i="3"/>
  <c r="F188" i="3"/>
  <c r="E188" i="3"/>
  <c r="F180" i="3"/>
  <c r="E180" i="3"/>
  <c r="F168" i="3"/>
  <c r="E168" i="3"/>
  <c r="F164" i="3"/>
  <c r="E164" i="3"/>
  <c r="F152" i="3"/>
  <c r="E152" i="3"/>
  <c r="F140" i="3"/>
  <c r="E140" i="3"/>
  <c r="F132" i="3"/>
  <c r="E132" i="3"/>
  <c r="F108" i="3"/>
  <c r="E108" i="3"/>
  <c r="F242" i="3"/>
  <c r="E242" i="3"/>
  <c r="F238" i="3"/>
  <c r="E238" i="3"/>
  <c r="F234" i="3"/>
  <c r="E234" i="3"/>
  <c r="F230" i="3"/>
  <c r="E230" i="3"/>
  <c r="F226" i="3"/>
  <c r="E226" i="3"/>
  <c r="F222" i="3"/>
  <c r="E222" i="3"/>
  <c r="F218" i="3"/>
  <c r="E218" i="3"/>
  <c r="F214" i="3"/>
  <c r="E214" i="3"/>
  <c r="F210" i="3"/>
  <c r="E210" i="3"/>
  <c r="F206" i="3"/>
  <c r="E206" i="3"/>
  <c r="F202" i="3"/>
  <c r="E202" i="3"/>
  <c r="F198" i="3"/>
  <c r="E198" i="3"/>
  <c r="F190" i="3"/>
  <c r="E190" i="3"/>
  <c r="F182" i="3"/>
  <c r="E182" i="3"/>
  <c r="F185" i="3"/>
  <c r="E185" i="3"/>
  <c r="F173" i="3"/>
  <c r="E173" i="3"/>
  <c r="F165" i="3"/>
  <c r="E165" i="3"/>
  <c r="F157" i="3"/>
  <c r="E157" i="3"/>
  <c r="F141" i="3"/>
  <c r="E141" i="3"/>
  <c r="F129" i="3"/>
  <c r="E129" i="3"/>
  <c r="F117" i="3"/>
  <c r="E117" i="3"/>
  <c r="F105" i="3"/>
  <c r="E105" i="3"/>
  <c r="F93" i="3"/>
  <c r="E93" i="3"/>
  <c r="F81" i="3"/>
  <c r="E81" i="3"/>
  <c r="F73" i="3"/>
  <c r="E73" i="3"/>
  <c r="F65" i="3"/>
  <c r="E65" i="3"/>
  <c r="F57" i="3"/>
  <c r="E57" i="3"/>
  <c r="F49" i="3"/>
  <c r="E49" i="3"/>
  <c r="F41" i="3"/>
  <c r="E41" i="3"/>
  <c r="F33" i="3"/>
  <c r="E33" i="3"/>
  <c r="F25" i="3"/>
  <c r="E25" i="3"/>
  <c r="F17" i="3"/>
  <c r="E17" i="3"/>
  <c r="F9" i="3"/>
  <c r="E9" i="3"/>
  <c r="F194" i="3"/>
  <c r="E194" i="3"/>
  <c r="F186" i="3"/>
  <c r="E186" i="3"/>
  <c r="F96" i="3"/>
  <c r="E96" i="3"/>
  <c r="F80" i="3"/>
  <c r="E80" i="3"/>
  <c r="F64" i="3"/>
  <c r="E64" i="3"/>
  <c r="F48" i="3"/>
  <c r="E48" i="3"/>
  <c r="F32" i="3"/>
  <c r="E32" i="3"/>
  <c r="F16" i="3"/>
  <c r="E16" i="3"/>
  <c r="E176" i="3"/>
  <c r="E160" i="3"/>
  <c r="E144" i="3"/>
  <c r="E128" i="3"/>
  <c r="E112" i="3"/>
  <c r="F197" i="3"/>
  <c r="E197" i="3"/>
  <c r="F189" i="3"/>
  <c r="E189" i="3"/>
  <c r="F177" i="3"/>
  <c r="E177" i="3"/>
  <c r="F169" i="3"/>
  <c r="E169" i="3"/>
  <c r="F153" i="3"/>
  <c r="E153" i="3"/>
  <c r="F145" i="3"/>
  <c r="E145" i="3"/>
  <c r="F133" i="3"/>
  <c r="E133" i="3"/>
  <c r="F121" i="3"/>
  <c r="E121" i="3"/>
  <c r="F109" i="3"/>
  <c r="E109" i="3"/>
  <c r="F97" i="3"/>
  <c r="E97" i="3"/>
  <c r="F89" i="3"/>
  <c r="E89" i="3"/>
  <c r="F77" i="3"/>
  <c r="E77" i="3"/>
  <c r="F69" i="3"/>
  <c r="E69" i="3"/>
  <c r="F61" i="3"/>
  <c r="E61" i="3"/>
  <c r="F45" i="3"/>
  <c r="E45" i="3"/>
  <c r="F37" i="3"/>
  <c r="E37" i="3"/>
  <c r="F29" i="3"/>
  <c r="E29" i="3"/>
  <c r="F21" i="3"/>
  <c r="E21" i="3"/>
  <c r="F13" i="3"/>
  <c r="E13" i="3"/>
  <c r="F5" i="3"/>
  <c r="E5" i="3"/>
  <c r="F199" i="3"/>
  <c r="E199" i="3"/>
  <c r="F195" i="3"/>
  <c r="E195" i="3"/>
  <c r="F191" i="3"/>
  <c r="E191" i="3"/>
  <c r="F187" i="3"/>
  <c r="E187" i="3"/>
  <c r="F183" i="3"/>
  <c r="E183" i="3"/>
  <c r="F179" i="3"/>
  <c r="E179" i="3"/>
  <c r="F175" i="3"/>
  <c r="E175" i="3"/>
  <c r="F171" i="3"/>
  <c r="E171" i="3"/>
  <c r="F167" i="3"/>
  <c r="E167" i="3"/>
  <c r="F163" i="3"/>
  <c r="E163" i="3"/>
  <c r="F159" i="3"/>
  <c r="E159" i="3"/>
  <c r="F155" i="3"/>
  <c r="E155" i="3"/>
  <c r="F151" i="3"/>
  <c r="E151" i="3"/>
  <c r="F147" i="3"/>
  <c r="E147" i="3"/>
  <c r="F143" i="3"/>
  <c r="E143" i="3"/>
  <c r="F139" i="3"/>
  <c r="E139" i="3"/>
  <c r="F135" i="3"/>
  <c r="E135" i="3"/>
  <c r="F131" i="3"/>
  <c r="E131" i="3"/>
  <c r="F127" i="3"/>
  <c r="E127" i="3"/>
  <c r="F123" i="3"/>
  <c r="E123" i="3"/>
  <c r="F119" i="3"/>
  <c r="E119" i="3"/>
  <c r="F115" i="3"/>
  <c r="E115" i="3"/>
  <c r="F111" i="3"/>
  <c r="E111" i="3"/>
  <c r="F107" i="3"/>
  <c r="E107" i="3"/>
  <c r="F103" i="3"/>
  <c r="E103" i="3"/>
  <c r="F99" i="3"/>
  <c r="E99" i="3"/>
  <c r="F95" i="3"/>
  <c r="E95" i="3"/>
  <c r="F91" i="3"/>
  <c r="E91" i="3"/>
  <c r="F87" i="3"/>
  <c r="E87" i="3"/>
  <c r="F83" i="3"/>
  <c r="E83" i="3"/>
  <c r="F79" i="3"/>
  <c r="E79" i="3"/>
  <c r="F75" i="3"/>
  <c r="E75" i="3"/>
  <c r="F71" i="3"/>
  <c r="E71" i="3"/>
  <c r="F67" i="3"/>
  <c r="E67" i="3"/>
  <c r="F63" i="3"/>
  <c r="E63" i="3"/>
  <c r="F59" i="3"/>
  <c r="E59" i="3"/>
  <c r="F55" i="3"/>
  <c r="E55" i="3"/>
  <c r="F51" i="3"/>
  <c r="E51" i="3"/>
  <c r="F47" i="3"/>
  <c r="E47" i="3"/>
  <c r="F43" i="3"/>
  <c r="E43" i="3"/>
  <c r="F39" i="3"/>
  <c r="E39" i="3"/>
  <c r="F35" i="3"/>
  <c r="E35" i="3"/>
  <c r="F31" i="3"/>
  <c r="E31" i="3"/>
  <c r="F27" i="3"/>
  <c r="E27" i="3"/>
  <c r="F23" i="3"/>
  <c r="E23" i="3"/>
  <c r="F19" i="3"/>
  <c r="E19" i="3"/>
  <c r="F15" i="3"/>
  <c r="E15" i="3"/>
  <c r="F11" i="3"/>
  <c r="E11" i="3"/>
  <c r="F7" i="3"/>
  <c r="E7" i="3"/>
  <c r="F193" i="3"/>
  <c r="E193" i="3"/>
  <c r="F181" i="3"/>
  <c r="E181" i="3"/>
  <c r="F161" i="3"/>
  <c r="E161" i="3"/>
  <c r="F149" i="3"/>
  <c r="E149" i="3"/>
  <c r="F137" i="3"/>
  <c r="E137" i="3"/>
  <c r="F125" i="3"/>
  <c r="E125" i="3"/>
  <c r="F113" i="3"/>
  <c r="E113" i="3"/>
  <c r="F101" i="3"/>
  <c r="E101" i="3"/>
  <c r="F85" i="3"/>
  <c r="E85" i="3"/>
  <c r="F53" i="3"/>
  <c r="E53" i="3"/>
  <c r="F178" i="3"/>
  <c r="E178" i="3"/>
  <c r="F174" i="3"/>
  <c r="E174" i="3"/>
  <c r="F170" i="3"/>
  <c r="E170" i="3"/>
  <c r="F166" i="3"/>
  <c r="E166" i="3"/>
  <c r="F162" i="3"/>
  <c r="E162" i="3"/>
  <c r="F158" i="3"/>
  <c r="E158" i="3"/>
  <c r="F154" i="3"/>
  <c r="E154" i="3"/>
  <c r="F150" i="3"/>
  <c r="E150" i="3"/>
  <c r="F146" i="3"/>
  <c r="E146" i="3"/>
  <c r="F142" i="3"/>
  <c r="E142" i="3"/>
  <c r="F138" i="3"/>
  <c r="E138" i="3"/>
  <c r="F134" i="3"/>
  <c r="E134" i="3"/>
  <c r="F130" i="3"/>
  <c r="E130" i="3"/>
  <c r="F126" i="3"/>
  <c r="E126" i="3"/>
  <c r="F122" i="3"/>
  <c r="E122" i="3"/>
  <c r="F118" i="3"/>
  <c r="E118" i="3"/>
  <c r="F114" i="3"/>
  <c r="E114" i="3"/>
  <c r="F110" i="3"/>
  <c r="E110" i="3"/>
  <c r="F106" i="3"/>
  <c r="E106" i="3"/>
  <c r="F102" i="3"/>
  <c r="E102" i="3"/>
  <c r="F98" i="3"/>
  <c r="E98" i="3"/>
  <c r="F94" i="3"/>
  <c r="E94" i="3"/>
  <c r="F90" i="3"/>
  <c r="E90" i="3"/>
  <c r="F86" i="3"/>
  <c r="E86" i="3"/>
  <c r="F82" i="3"/>
  <c r="E82" i="3"/>
  <c r="F78" i="3"/>
  <c r="E78" i="3"/>
  <c r="F74" i="3"/>
  <c r="E74" i="3"/>
  <c r="F70" i="3"/>
  <c r="E70" i="3"/>
  <c r="F66" i="3"/>
  <c r="E66" i="3"/>
  <c r="F62" i="3"/>
  <c r="E62" i="3"/>
  <c r="F58" i="3"/>
  <c r="E58" i="3"/>
  <c r="F54" i="3"/>
  <c r="E54" i="3"/>
  <c r="F50" i="3"/>
  <c r="E50" i="3"/>
  <c r="F46" i="3"/>
  <c r="E46" i="3"/>
  <c r="F42" i="3"/>
  <c r="E42" i="3"/>
  <c r="F38" i="3"/>
  <c r="E38" i="3"/>
  <c r="F34" i="3"/>
  <c r="E34" i="3"/>
  <c r="F30" i="3"/>
  <c r="E30" i="3"/>
  <c r="F26" i="3"/>
  <c r="E26" i="3"/>
  <c r="F22" i="3"/>
  <c r="E22" i="3"/>
  <c r="F18" i="3"/>
  <c r="E18" i="3"/>
  <c r="F14" i="3"/>
  <c r="E14" i="3"/>
  <c r="F10" i="3"/>
  <c r="E10" i="3"/>
  <c r="F6" i="3"/>
  <c r="E6" i="3"/>
  <c r="G224" i="2"/>
  <c r="F224" i="2"/>
  <c r="F234" i="2"/>
  <c r="G234" i="2"/>
  <c r="G222" i="2"/>
  <c r="F222" i="2"/>
  <c r="F210" i="2"/>
  <c r="G210" i="2"/>
  <c r="G198" i="2"/>
  <c r="F198" i="2"/>
  <c r="G190" i="2"/>
  <c r="F190" i="2"/>
  <c r="F178" i="2"/>
  <c r="G178" i="2"/>
  <c r="F170" i="2"/>
  <c r="G170" i="2"/>
  <c r="F162" i="2"/>
  <c r="G162" i="2"/>
  <c r="F154" i="2"/>
  <c r="G154" i="2"/>
  <c r="G150" i="2"/>
  <c r="F150" i="2"/>
  <c r="G142" i="2"/>
  <c r="F142" i="2"/>
  <c r="F138" i="2"/>
  <c r="G138" i="2"/>
  <c r="G134" i="2"/>
  <c r="F134" i="2"/>
  <c r="F130" i="2"/>
  <c r="G130" i="2"/>
  <c r="G126" i="2"/>
  <c r="F126" i="2"/>
  <c r="G118" i="2"/>
  <c r="F118" i="2"/>
  <c r="G110" i="2"/>
  <c r="F110" i="2"/>
  <c r="G102" i="2"/>
  <c r="F102" i="2"/>
  <c r="F94" i="2"/>
  <c r="G94" i="2"/>
  <c r="F90" i="2"/>
  <c r="G90" i="2"/>
  <c r="G82" i="2"/>
  <c r="F82" i="2"/>
  <c r="F74" i="2"/>
  <c r="G74" i="2"/>
  <c r="F66" i="2"/>
  <c r="G66" i="2"/>
  <c r="G62" i="2"/>
  <c r="F62" i="2"/>
  <c r="G54" i="2"/>
  <c r="F54" i="2"/>
  <c r="G46" i="2"/>
  <c r="F46" i="2"/>
  <c r="G38" i="2"/>
  <c r="F38" i="2"/>
  <c r="G156" i="2"/>
  <c r="F156" i="2"/>
  <c r="G140" i="2"/>
  <c r="F140" i="2"/>
  <c r="G108" i="2"/>
  <c r="F108" i="2"/>
  <c r="G92" i="2"/>
  <c r="F92" i="2"/>
  <c r="G76" i="2"/>
  <c r="F76" i="2"/>
  <c r="G60" i="2"/>
  <c r="F60" i="2"/>
  <c r="G44" i="2"/>
  <c r="F44" i="2"/>
  <c r="F241" i="2"/>
  <c r="G241" i="2"/>
  <c r="F233" i="2"/>
  <c r="G233" i="2"/>
  <c r="F225" i="2"/>
  <c r="G225" i="2"/>
  <c r="F217" i="2"/>
  <c r="G217" i="2"/>
  <c r="F209" i="2"/>
  <c r="G209" i="2"/>
  <c r="F201" i="2"/>
  <c r="G201" i="2"/>
  <c r="F193" i="2"/>
  <c r="G193" i="2"/>
  <c r="G181" i="2"/>
  <c r="F181" i="2"/>
  <c r="G173" i="2"/>
  <c r="F173" i="2"/>
  <c r="G165" i="2"/>
  <c r="F165" i="2"/>
  <c r="G157" i="2"/>
  <c r="F157" i="2"/>
  <c r="G149" i="2"/>
  <c r="F149" i="2"/>
  <c r="G141" i="2"/>
  <c r="F141" i="2"/>
  <c r="G133" i="2"/>
  <c r="F133" i="2"/>
  <c r="G125" i="2"/>
  <c r="F125" i="2"/>
  <c r="G117" i="2"/>
  <c r="F117" i="2"/>
  <c r="G109" i="2"/>
  <c r="F109" i="2"/>
  <c r="F105" i="2"/>
  <c r="G105" i="2"/>
  <c r="G97" i="2"/>
  <c r="F97" i="2"/>
  <c r="G85" i="2"/>
  <c r="F85" i="2"/>
  <c r="G77" i="2"/>
  <c r="F77" i="2"/>
  <c r="F73" i="2"/>
  <c r="G73" i="2"/>
  <c r="G65" i="2"/>
  <c r="F65" i="2"/>
  <c r="G61" i="2"/>
  <c r="F61" i="2"/>
  <c r="G57" i="2"/>
  <c r="F57" i="2"/>
  <c r="G53" i="2"/>
  <c r="F53" i="2"/>
  <c r="G49" i="2"/>
  <c r="F49" i="2"/>
  <c r="G41" i="2"/>
  <c r="F41" i="2"/>
  <c r="G37" i="2"/>
  <c r="F37" i="2"/>
  <c r="G33" i="2"/>
  <c r="F33" i="2"/>
  <c r="G29" i="2"/>
  <c r="F29" i="2"/>
  <c r="G25" i="2"/>
  <c r="F25" i="2"/>
  <c r="G21" i="2"/>
  <c r="F21" i="2"/>
  <c r="G17" i="2"/>
  <c r="F17" i="2"/>
  <c r="G13" i="2"/>
  <c r="F13" i="2"/>
  <c r="G9" i="2"/>
  <c r="F9" i="2"/>
  <c r="G5" i="2"/>
  <c r="F5" i="2"/>
  <c r="G232" i="2"/>
  <c r="F232" i="2"/>
  <c r="G216" i="2"/>
  <c r="F216" i="2"/>
  <c r="G200" i="2"/>
  <c r="F200" i="2"/>
  <c r="G184" i="2"/>
  <c r="F184" i="2"/>
  <c r="G168" i="2"/>
  <c r="F168" i="2"/>
  <c r="G152" i="2"/>
  <c r="F152" i="2"/>
  <c r="G136" i="2"/>
  <c r="F136" i="2"/>
  <c r="G120" i="2"/>
  <c r="F120" i="2"/>
  <c r="G104" i="2"/>
  <c r="F104" i="2"/>
  <c r="G88" i="2"/>
  <c r="F88" i="2"/>
  <c r="G72" i="2"/>
  <c r="F72" i="2"/>
  <c r="G56" i="2"/>
  <c r="F56" i="2"/>
  <c r="G40" i="2"/>
  <c r="F40" i="2"/>
  <c r="G19" i="2"/>
  <c r="F19" i="2"/>
  <c r="F208" i="2"/>
  <c r="G238" i="2"/>
  <c r="F238" i="2"/>
  <c r="F226" i="2"/>
  <c r="G226" i="2"/>
  <c r="G214" i="2"/>
  <c r="F214" i="2"/>
  <c r="F202" i="2"/>
  <c r="G202" i="2"/>
  <c r="F194" i="2"/>
  <c r="G194" i="2"/>
  <c r="G182" i="2"/>
  <c r="F182" i="2"/>
  <c r="G174" i="2"/>
  <c r="F174" i="2"/>
  <c r="G166" i="2"/>
  <c r="F166" i="2"/>
  <c r="G158" i="2"/>
  <c r="F158" i="2"/>
  <c r="F146" i="2"/>
  <c r="G146" i="2"/>
  <c r="F122" i="2"/>
  <c r="G122" i="2"/>
  <c r="F114" i="2"/>
  <c r="G114" i="2"/>
  <c r="F106" i="2"/>
  <c r="G106" i="2"/>
  <c r="F98" i="2"/>
  <c r="G98" i="2"/>
  <c r="G86" i="2"/>
  <c r="F86" i="2"/>
  <c r="F78" i="2"/>
  <c r="G78" i="2"/>
  <c r="G70" i="2"/>
  <c r="F70" i="2"/>
  <c r="F58" i="2"/>
  <c r="G58" i="2"/>
  <c r="F50" i="2"/>
  <c r="G50" i="2"/>
  <c r="F42" i="2"/>
  <c r="G42" i="2"/>
  <c r="F34" i="2"/>
  <c r="G34" i="2"/>
  <c r="G236" i="2"/>
  <c r="F236" i="2"/>
  <c r="G220" i="2"/>
  <c r="F220" i="2"/>
  <c r="G204" i="2"/>
  <c r="F204" i="2"/>
  <c r="G188" i="2"/>
  <c r="F188" i="2"/>
  <c r="G172" i="2"/>
  <c r="F172" i="2"/>
  <c r="G124" i="2"/>
  <c r="F124" i="2"/>
  <c r="G237" i="2"/>
  <c r="F237" i="2"/>
  <c r="G229" i="2"/>
  <c r="F229" i="2"/>
  <c r="G221" i="2"/>
  <c r="F221" i="2"/>
  <c r="G213" i="2"/>
  <c r="F213" i="2"/>
  <c r="G205" i="2"/>
  <c r="F205" i="2"/>
  <c r="G197" i="2"/>
  <c r="F197" i="2"/>
  <c r="G189" i="2"/>
  <c r="F189" i="2"/>
  <c r="F185" i="2"/>
  <c r="G185" i="2"/>
  <c r="F177" i="2"/>
  <c r="G177" i="2"/>
  <c r="F169" i="2"/>
  <c r="G169" i="2"/>
  <c r="F161" i="2"/>
  <c r="G161" i="2"/>
  <c r="F153" i="2"/>
  <c r="G153" i="2"/>
  <c r="F145" i="2"/>
  <c r="G145" i="2"/>
  <c r="F137" i="2"/>
  <c r="G137" i="2"/>
  <c r="F129" i="2"/>
  <c r="G129" i="2"/>
  <c r="F121" i="2"/>
  <c r="G121" i="2"/>
  <c r="F113" i="2"/>
  <c r="G113" i="2"/>
  <c r="G101" i="2"/>
  <c r="F101" i="2"/>
  <c r="G93" i="2"/>
  <c r="F93" i="2"/>
  <c r="F89" i="2"/>
  <c r="G89" i="2"/>
  <c r="G81" i="2"/>
  <c r="F81" i="2"/>
  <c r="G69" i="2"/>
  <c r="F69" i="2"/>
  <c r="G45" i="2"/>
  <c r="F45" i="2"/>
  <c r="G28" i="2"/>
  <c r="F28" i="2"/>
  <c r="G228" i="2"/>
  <c r="F228" i="2"/>
  <c r="G212" i="2"/>
  <c r="F212" i="2"/>
  <c r="G196" i="2"/>
  <c r="F196" i="2"/>
  <c r="G180" i="2"/>
  <c r="F180" i="2"/>
  <c r="G164" i="2"/>
  <c r="F164" i="2"/>
  <c r="G148" i="2"/>
  <c r="F148" i="2"/>
  <c r="G132" i="2"/>
  <c r="F132" i="2"/>
  <c r="G116" i="2"/>
  <c r="F116" i="2"/>
  <c r="G100" i="2"/>
  <c r="F100" i="2"/>
  <c r="G84" i="2"/>
  <c r="F84" i="2"/>
  <c r="G68" i="2"/>
  <c r="F68" i="2"/>
  <c r="G52" i="2"/>
  <c r="F52" i="2"/>
  <c r="G36" i="2"/>
  <c r="F36" i="2"/>
  <c r="G11" i="2"/>
  <c r="F11" i="2"/>
  <c r="F192" i="2"/>
  <c r="F242" i="2"/>
  <c r="G242" i="2"/>
  <c r="G230" i="2"/>
  <c r="F230" i="2"/>
  <c r="F218" i="2"/>
  <c r="G218" i="2"/>
  <c r="G206" i="2"/>
  <c r="F206" i="2"/>
  <c r="F186" i="2"/>
  <c r="G186" i="2"/>
  <c r="G27" i="2"/>
  <c r="F27" i="2"/>
  <c r="G239" i="2"/>
  <c r="F239" i="2"/>
  <c r="G235" i="2"/>
  <c r="F235" i="2"/>
  <c r="G231" i="2"/>
  <c r="F231" i="2"/>
  <c r="G227" i="2"/>
  <c r="F227" i="2"/>
  <c r="G223" i="2"/>
  <c r="F223" i="2"/>
  <c r="G219" i="2"/>
  <c r="F219" i="2"/>
  <c r="G215" i="2"/>
  <c r="F215" i="2"/>
  <c r="G211" i="2"/>
  <c r="F211" i="2"/>
  <c r="G207" i="2"/>
  <c r="F207" i="2"/>
  <c r="G203" i="2"/>
  <c r="F203" i="2"/>
  <c r="G199" i="2"/>
  <c r="F199" i="2"/>
  <c r="G195" i="2"/>
  <c r="F195" i="2"/>
  <c r="G191" i="2"/>
  <c r="F191" i="2"/>
  <c r="G187" i="2"/>
  <c r="F187" i="2"/>
  <c r="G183" i="2"/>
  <c r="F183" i="2"/>
  <c r="G179" i="2"/>
  <c r="F179" i="2"/>
  <c r="G175" i="2"/>
  <c r="F175" i="2"/>
  <c r="G171" i="2"/>
  <c r="F171" i="2"/>
  <c r="G167" i="2"/>
  <c r="F167" i="2"/>
  <c r="G163" i="2"/>
  <c r="F163" i="2"/>
  <c r="G159" i="2"/>
  <c r="F159" i="2"/>
  <c r="G155" i="2"/>
  <c r="F155" i="2"/>
  <c r="G151" i="2"/>
  <c r="F151" i="2"/>
  <c r="G147" i="2"/>
  <c r="F147" i="2"/>
  <c r="G143" i="2"/>
  <c r="F143" i="2"/>
  <c r="G139" i="2"/>
  <c r="F139" i="2"/>
  <c r="G135" i="2"/>
  <c r="F135" i="2"/>
  <c r="G131" i="2"/>
  <c r="F131" i="2"/>
  <c r="G127" i="2"/>
  <c r="F127" i="2"/>
  <c r="G123" i="2"/>
  <c r="F123" i="2"/>
  <c r="G119" i="2"/>
  <c r="F119" i="2"/>
  <c r="G115" i="2"/>
  <c r="F115" i="2"/>
  <c r="G111" i="2"/>
  <c r="F111" i="2"/>
  <c r="G107" i="2"/>
  <c r="F107" i="2"/>
  <c r="G103" i="2"/>
  <c r="F103" i="2"/>
  <c r="G99" i="2"/>
  <c r="F99" i="2"/>
  <c r="G95" i="2"/>
  <c r="F95" i="2"/>
  <c r="G91" i="2"/>
  <c r="F91" i="2"/>
  <c r="G87" i="2"/>
  <c r="F87" i="2"/>
  <c r="G83" i="2"/>
  <c r="F83" i="2"/>
  <c r="G79" i="2"/>
  <c r="F79" i="2"/>
  <c r="G75" i="2"/>
  <c r="F75" i="2"/>
  <c r="G71" i="2"/>
  <c r="F71" i="2"/>
  <c r="G67" i="2"/>
  <c r="F67" i="2"/>
  <c r="G63" i="2"/>
  <c r="F63" i="2"/>
  <c r="G59" i="2"/>
  <c r="F59" i="2"/>
  <c r="G55" i="2"/>
  <c r="F55" i="2"/>
  <c r="G51" i="2"/>
  <c r="F51" i="2"/>
  <c r="G47" i="2"/>
  <c r="F47" i="2"/>
  <c r="G43" i="2"/>
  <c r="F43" i="2"/>
  <c r="G39" i="2"/>
  <c r="F39" i="2"/>
  <c r="G35" i="2"/>
  <c r="F35" i="2"/>
  <c r="G31" i="2"/>
  <c r="F31" i="2"/>
  <c r="G23" i="2"/>
  <c r="F23" i="2"/>
  <c r="G15" i="2"/>
  <c r="F15" i="2"/>
  <c r="G7" i="2"/>
  <c r="F7" i="2"/>
  <c r="G176" i="2"/>
  <c r="F176" i="2"/>
  <c r="G160" i="2"/>
  <c r="F160" i="2"/>
  <c r="G144" i="2"/>
  <c r="F144" i="2"/>
  <c r="G128" i="2"/>
  <c r="F128" i="2"/>
  <c r="G112" i="2"/>
  <c r="F112" i="2"/>
  <c r="G96" i="2"/>
  <c r="F96" i="2"/>
  <c r="G80" i="2"/>
  <c r="F80" i="2"/>
  <c r="G64" i="2"/>
  <c r="F64" i="2"/>
  <c r="G48" i="2"/>
  <c r="F48" i="2"/>
  <c r="G32" i="2"/>
  <c r="F32" i="2"/>
  <c r="F240" i="2"/>
  <c r="G24" i="2"/>
  <c r="F24" i="2"/>
  <c r="G20" i="2"/>
  <c r="F20" i="2"/>
  <c r="G16" i="2"/>
  <c r="F16" i="2"/>
  <c r="G12" i="2"/>
  <c r="F12" i="2"/>
  <c r="G8" i="2"/>
  <c r="F8" i="2"/>
  <c r="G4" i="2"/>
  <c r="F4" i="2"/>
  <c r="G26" i="2"/>
  <c r="G18" i="2"/>
  <c r="G30" i="2"/>
  <c r="F30" i="2"/>
  <c r="G22" i="2"/>
  <c r="F22" i="2"/>
  <c r="G14" i="2"/>
  <c r="F14" i="2"/>
  <c r="G6" i="2"/>
  <c r="F6" i="2"/>
  <c r="G10" i="2"/>
  <c r="D82" i="6" l="1"/>
  <c r="E82" i="6"/>
  <c r="F82" i="6" s="1"/>
  <c r="H81" i="6"/>
  <c r="G81" i="6"/>
  <c r="F106" i="8"/>
  <c r="G106" i="8" s="1"/>
  <c r="D107" i="8"/>
  <c r="F107" i="8" s="1"/>
  <c r="G107" i="8" s="1"/>
  <c r="E107" i="8"/>
  <c r="I106" i="8"/>
  <c r="H106" i="8"/>
  <c r="C83" i="6"/>
  <c r="H244" i="4"/>
  <c r="O8" i="4" s="1"/>
  <c r="O10" i="4" s="1"/>
  <c r="O11" i="4" s="1"/>
  <c r="E244" i="3"/>
  <c r="O4" i="3" s="1"/>
  <c r="O6" i="3" s="1"/>
  <c r="O7" i="3" s="1"/>
  <c r="I244" i="4"/>
  <c r="O9" i="4" s="1"/>
  <c r="O12" i="4" s="1"/>
  <c r="O13" i="4" s="1"/>
  <c r="F244" i="3"/>
  <c r="O5" i="3" s="1"/>
  <c r="O8" i="3" s="1"/>
  <c r="O9" i="3" s="1"/>
  <c r="G244" i="2"/>
  <c r="N6" i="2" s="1"/>
  <c r="N9" i="2" s="1"/>
  <c r="N10" i="2" s="1"/>
  <c r="F244" i="2"/>
  <c r="N5" i="2" s="1"/>
  <c r="N7" i="2" s="1"/>
  <c r="N8" i="2" s="1"/>
  <c r="D83" i="6" l="1"/>
  <c r="E83" i="6"/>
  <c r="F83" i="6" s="1"/>
  <c r="H82" i="6"/>
  <c r="G82" i="6"/>
  <c r="C84" i="6"/>
  <c r="C108" i="8"/>
  <c r="E108" i="8" s="1"/>
  <c r="H107" i="8"/>
  <c r="I107" i="8"/>
  <c r="D84" i="6" l="1"/>
  <c r="E84" i="6"/>
  <c r="F84" i="6" s="1"/>
  <c r="H83" i="6"/>
  <c r="G83" i="6"/>
  <c r="D108" i="8"/>
  <c r="C109" i="8" s="1"/>
  <c r="D109" i="8" s="1"/>
  <c r="C110" i="8" s="1"/>
  <c r="F108" i="8"/>
  <c r="G108" i="8" s="1"/>
  <c r="I108" i="8" s="1"/>
  <c r="C85" i="6"/>
  <c r="D85" i="6" l="1"/>
  <c r="E85" i="6"/>
  <c r="F85" i="6" s="1"/>
  <c r="H84" i="6"/>
  <c r="G84" i="6"/>
  <c r="C86" i="6"/>
  <c r="E109" i="8"/>
  <c r="F109" i="8"/>
  <c r="G109" i="8" s="1"/>
  <c r="H108" i="8"/>
  <c r="D110" i="8"/>
  <c r="C111" i="8" s="1"/>
  <c r="E110" i="8"/>
  <c r="I109" i="8"/>
  <c r="H109" i="8"/>
  <c r="D86" i="6" l="1"/>
  <c r="E86" i="6"/>
  <c r="F86" i="6" s="1"/>
  <c r="H85" i="6"/>
  <c r="G85" i="6"/>
  <c r="F110" i="8"/>
  <c r="G110" i="8" s="1"/>
  <c r="I110" i="8" s="1"/>
  <c r="D111" i="8"/>
  <c r="F111" i="8" s="1"/>
  <c r="G111" i="8" s="1"/>
  <c r="E111" i="8"/>
  <c r="C87" i="6"/>
  <c r="D87" i="6" l="1"/>
  <c r="E87" i="6"/>
  <c r="F87" i="6" s="1"/>
  <c r="H86" i="6"/>
  <c r="G86" i="6"/>
  <c r="H110" i="8"/>
  <c r="C112" i="8"/>
  <c r="D112" i="8" s="1"/>
  <c r="C113" i="8" s="1"/>
  <c r="H111" i="8"/>
  <c r="I111" i="8"/>
  <c r="E112" i="8"/>
  <c r="H87" i="6" l="1"/>
  <c r="G87" i="6"/>
  <c r="C88" i="6"/>
  <c r="F112" i="8"/>
  <c r="G112" i="8" s="1"/>
  <c r="D113" i="8"/>
  <c r="C114" i="8" s="1"/>
  <c r="E113" i="8"/>
  <c r="I112" i="8"/>
  <c r="H112" i="8"/>
  <c r="D88" i="6" l="1"/>
  <c r="E88" i="6"/>
  <c r="F88" i="6" s="1"/>
  <c r="C89" i="6"/>
  <c r="F113" i="8"/>
  <c r="G113" i="8" s="1"/>
  <c r="D114" i="8"/>
  <c r="F114" i="8" s="1"/>
  <c r="G114" i="8" s="1"/>
  <c r="E114" i="8"/>
  <c r="I113" i="8"/>
  <c r="H113" i="8"/>
  <c r="D89" i="6" l="1"/>
  <c r="E89" i="6"/>
  <c r="F89" i="6" s="1"/>
  <c r="H88" i="6"/>
  <c r="G88" i="6"/>
  <c r="C90" i="6"/>
  <c r="C115" i="8"/>
  <c r="I114" i="8"/>
  <c r="H114" i="8"/>
  <c r="D115" i="8"/>
  <c r="C116" i="8" s="1"/>
  <c r="E115" i="8"/>
  <c r="D90" i="6" l="1"/>
  <c r="E90" i="6"/>
  <c r="F90" i="6" s="1"/>
  <c r="H89" i="6"/>
  <c r="G89" i="6"/>
  <c r="C91" i="6"/>
  <c r="F115" i="8"/>
  <c r="G115" i="8" s="1"/>
  <c r="D116" i="8"/>
  <c r="F116" i="8" s="1"/>
  <c r="G116" i="8" s="1"/>
  <c r="E116" i="8"/>
  <c r="C117" i="8"/>
  <c r="H115" i="8"/>
  <c r="I115" i="8"/>
  <c r="D91" i="6" l="1"/>
  <c r="E91" i="6"/>
  <c r="F91" i="6" s="1"/>
  <c r="H90" i="6"/>
  <c r="G90" i="6"/>
  <c r="C92" i="6"/>
  <c r="D117" i="8"/>
  <c r="F117" i="8"/>
  <c r="G117" i="8" s="1"/>
  <c r="E117" i="8"/>
  <c r="C118" i="8"/>
  <c r="I116" i="8"/>
  <c r="H116" i="8"/>
  <c r="D92" i="6" l="1"/>
  <c r="E92" i="6"/>
  <c r="F92" i="6" s="1"/>
  <c r="H91" i="6"/>
  <c r="G91" i="6"/>
  <c r="I117" i="8"/>
  <c r="H117" i="8"/>
  <c r="D118" i="8"/>
  <c r="C119" i="8" s="1"/>
  <c r="E118" i="8"/>
  <c r="H92" i="6" l="1"/>
  <c r="G92" i="6"/>
  <c r="C93" i="6"/>
  <c r="F118" i="8"/>
  <c r="G118" i="8" s="1"/>
  <c r="H118" i="8" s="1"/>
  <c r="D119" i="8"/>
  <c r="C120" i="8" s="1"/>
  <c r="F119" i="8"/>
  <c r="G119" i="8" s="1"/>
  <c r="E119" i="8"/>
  <c r="D93" i="6" l="1"/>
  <c r="E93" i="6"/>
  <c r="F93" i="6" s="1"/>
  <c r="C94" i="6"/>
  <c r="I118" i="8"/>
  <c r="D120" i="8"/>
  <c r="F120" i="8" s="1"/>
  <c r="G120" i="8" s="1"/>
  <c r="C121" i="8"/>
  <c r="E120" i="8"/>
  <c r="H119" i="8"/>
  <c r="I119" i="8"/>
  <c r="D94" i="6" l="1"/>
  <c r="E94" i="6"/>
  <c r="F94" i="6" s="1"/>
  <c r="H93" i="6"/>
  <c r="G93" i="6"/>
  <c r="C95" i="6"/>
  <c r="I120" i="8"/>
  <c r="H120" i="8"/>
  <c r="D121" i="8"/>
  <c r="C122" i="8" s="1"/>
  <c r="E121" i="8"/>
  <c r="D95" i="6" l="1"/>
  <c r="E95" i="6"/>
  <c r="F95" i="6" s="1"/>
  <c r="H94" i="6"/>
  <c r="G94" i="6"/>
  <c r="C96" i="6"/>
  <c r="F121" i="8"/>
  <c r="G121" i="8" s="1"/>
  <c r="D122" i="8"/>
  <c r="C123" i="8" s="1"/>
  <c r="E122" i="8"/>
  <c r="I121" i="8"/>
  <c r="H121" i="8"/>
  <c r="D96" i="6" l="1"/>
  <c r="E96" i="6"/>
  <c r="F96" i="6" s="1"/>
  <c r="H95" i="6"/>
  <c r="G95" i="6"/>
  <c r="C97" i="6"/>
  <c r="F122" i="8"/>
  <c r="G122" i="8" s="1"/>
  <c r="I122" i="8"/>
  <c r="H122" i="8"/>
  <c r="D123" i="8"/>
  <c r="C124" i="8" s="1"/>
  <c r="E123" i="8"/>
  <c r="D97" i="6" l="1"/>
  <c r="E97" i="6"/>
  <c r="F97" i="6" s="1"/>
  <c r="H96" i="6"/>
  <c r="G96" i="6"/>
  <c r="C98" i="6"/>
  <c r="F123" i="8"/>
  <c r="G123" i="8" s="1"/>
  <c r="D124" i="8"/>
  <c r="F124" i="8" s="1"/>
  <c r="G124" i="8" s="1"/>
  <c r="E124" i="8"/>
  <c r="H123" i="8"/>
  <c r="I123" i="8"/>
  <c r="D98" i="6" l="1"/>
  <c r="E98" i="6"/>
  <c r="F98" i="6" s="1"/>
  <c r="H97" i="6"/>
  <c r="G97" i="6"/>
  <c r="C99" i="6"/>
  <c r="H124" i="8"/>
  <c r="I124" i="8"/>
  <c r="C125" i="8"/>
  <c r="D99" i="6" l="1"/>
  <c r="E99" i="6"/>
  <c r="F99" i="6" s="1"/>
  <c r="H98" i="6"/>
  <c r="G98" i="6"/>
  <c r="C100" i="6"/>
  <c r="D125" i="8"/>
  <c r="F125" i="8"/>
  <c r="G125" i="8" s="1"/>
  <c r="E125" i="8"/>
  <c r="C126" i="8"/>
  <c r="D100" i="6" l="1"/>
  <c r="E100" i="6"/>
  <c r="F100" i="6" s="1"/>
  <c r="H99" i="6"/>
  <c r="G99" i="6"/>
  <c r="C101" i="6"/>
  <c r="D126" i="8"/>
  <c r="F126" i="8"/>
  <c r="G126" i="8" s="1"/>
  <c r="E126" i="8"/>
  <c r="C127" i="8"/>
  <c r="I125" i="8"/>
  <c r="H125" i="8"/>
  <c r="D101" i="6" l="1"/>
  <c r="E101" i="6"/>
  <c r="F101" i="6" s="1"/>
  <c r="H100" i="6"/>
  <c r="G100" i="6"/>
  <c r="C102" i="6"/>
  <c r="D127" i="8"/>
  <c r="F127" i="8"/>
  <c r="G127" i="8" s="1"/>
  <c r="E127" i="8"/>
  <c r="C128" i="8"/>
  <c r="I126" i="8"/>
  <c r="H126" i="8"/>
  <c r="D102" i="6" l="1"/>
  <c r="E102" i="6"/>
  <c r="F102" i="6" s="1"/>
  <c r="H101" i="6"/>
  <c r="G101" i="6"/>
  <c r="C103" i="6"/>
  <c r="D128" i="8"/>
  <c r="F128" i="8"/>
  <c r="G128" i="8" s="1"/>
  <c r="C129" i="8"/>
  <c r="E128" i="8"/>
  <c r="H127" i="8"/>
  <c r="I127" i="8"/>
  <c r="D103" i="6" l="1"/>
  <c r="E103" i="6"/>
  <c r="F103" i="6" s="1"/>
  <c r="H102" i="6"/>
  <c r="G102" i="6"/>
  <c r="C104" i="6"/>
  <c r="D129" i="8"/>
  <c r="F129" i="8" s="1"/>
  <c r="G129" i="8" s="1"/>
  <c r="E129" i="8"/>
  <c r="C130" i="8"/>
  <c r="H128" i="8"/>
  <c r="I128" i="8"/>
  <c r="D104" i="6" l="1"/>
  <c r="E104" i="6"/>
  <c r="F104" i="6" s="1"/>
  <c r="H103" i="6"/>
  <c r="G103" i="6"/>
  <c r="C105" i="6"/>
  <c r="I129" i="8"/>
  <c r="H129" i="8"/>
  <c r="D130" i="8"/>
  <c r="C131" i="8" s="1"/>
  <c r="E130" i="8"/>
  <c r="D105" i="6" l="1"/>
  <c r="E105" i="6"/>
  <c r="F105" i="6" s="1"/>
  <c r="H104" i="6"/>
  <c r="G104" i="6"/>
  <c r="F130" i="8"/>
  <c r="G130" i="8" s="1"/>
  <c r="D131" i="8"/>
  <c r="F131" i="8" s="1"/>
  <c r="G131" i="8" s="1"/>
  <c r="E131" i="8"/>
  <c r="I130" i="8"/>
  <c r="H130" i="8"/>
  <c r="C106" i="6"/>
  <c r="D106" i="6" l="1"/>
  <c r="E106" i="6"/>
  <c r="F106" i="6" s="1"/>
  <c r="H105" i="6"/>
  <c r="G105" i="6"/>
  <c r="C107" i="6"/>
  <c r="H131" i="8"/>
  <c r="I131" i="8"/>
  <c r="C132" i="8"/>
  <c r="D107" i="6" l="1"/>
  <c r="E107" i="6"/>
  <c r="F107" i="6" s="1"/>
  <c r="H106" i="6"/>
  <c r="G106" i="6"/>
  <c r="D132" i="8"/>
  <c r="F132" i="8" s="1"/>
  <c r="G132" i="8" s="1"/>
  <c r="E132" i="8"/>
  <c r="C108" i="6"/>
  <c r="D108" i="6" l="1"/>
  <c r="E108" i="6"/>
  <c r="F108" i="6" s="1"/>
  <c r="H107" i="6"/>
  <c r="G107" i="6"/>
  <c r="C109" i="6"/>
  <c r="I132" i="8"/>
  <c r="H132" i="8"/>
  <c r="C133" i="8"/>
  <c r="D109" i="6" l="1"/>
  <c r="E109" i="6"/>
  <c r="F109" i="6" s="1"/>
  <c r="H108" i="6"/>
  <c r="G108" i="6"/>
  <c r="D133" i="8"/>
  <c r="C134" i="8" s="1"/>
  <c r="F133" i="8"/>
  <c r="G133" i="8" s="1"/>
  <c r="E133" i="8"/>
  <c r="H109" i="6" l="1"/>
  <c r="G109" i="6"/>
  <c r="C110" i="6"/>
  <c r="D134" i="8"/>
  <c r="F134" i="8" s="1"/>
  <c r="G134" i="8" s="1"/>
  <c r="E134" i="8"/>
  <c r="C135" i="8"/>
  <c r="I133" i="8"/>
  <c r="H133" i="8"/>
  <c r="D110" i="6" l="1"/>
  <c r="E110" i="6"/>
  <c r="F110" i="6" s="1"/>
  <c r="D135" i="8"/>
  <c r="F135" i="8"/>
  <c r="G135" i="8" s="1"/>
  <c r="C136" i="8"/>
  <c r="E135" i="8"/>
  <c r="I134" i="8"/>
  <c r="H134" i="8"/>
  <c r="H110" i="6" l="1"/>
  <c r="G110" i="6"/>
  <c r="C111" i="6"/>
  <c r="D136" i="8"/>
  <c r="F136" i="8"/>
  <c r="G136" i="8" s="1"/>
  <c r="C137" i="8"/>
  <c r="E136" i="8"/>
  <c r="I135" i="8"/>
  <c r="H135" i="8"/>
  <c r="D111" i="6" l="1"/>
  <c r="E111" i="6"/>
  <c r="F111" i="6" s="1"/>
  <c r="C112" i="6"/>
  <c r="D137" i="8"/>
  <c r="F137" i="8" s="1"/>
  <c r="G137" i="8" s="1"/>
  <c r="C138" i="8"/>
  <c r="E137" i="8"/>
  <c r="I136" i="8"/>
  <c r="H136" i="8"/>
  <c r="D112" i="6" l="1"/>
  <c r="E112" i="6"/>
  <c r="F112" i="6" s="1"/>
  <c r="H111" i="6"/>
  <c r="G111" i="6"/>
  <c r="C113" i="6"/>
  <c r="D138" i="8"/>
  <c r="F138" i="8"/>
  <c r="G138" i="8" s="1"/>
  <c r="E138" i="8"/>
  <c r="C139" i="8"/>
  <c r="I137" i="8"/>
  <c r="H137" i="8"/>
  <c r="D113" i="6" l="1"/>
  <c r="E113" i="6"/>
  <c r="F113" i="6" s="1"/>
  <c r="H112" i="6"/>
  <c r="G112" i="6"/>
  <c r="C114" i="6"/>
  <c r="D139" i="8"/>
  <c r="F139" i="8" s="1"/>
  <c r="G139" i="8" s="1"/>
  <c r="E139" i="8"/>
  <c r="I138" i="8"/>
  <c r="H138" i="8"/>
  <c r="D114" i="6" l="1"/>
  <c r="E114" i="6"/>
  <c r="F114" i="6" s="1"/>
  <c r="H113" i="6"/>
  <c r="G113" i="6"/>
  <c r="C115" i="6"/>
  <c r="C140" i="8"/>
  <c r="D140" i="8"/>
  <c r="C141" i="8" s="1"/>
  <c r="E140" i="8"/>
  <c r="H139" i="8"/>
  <c r="I139" i="8"/>
  <c r="D115" i="6" l="1"/>
  <c r="E115" i="6"/>
  <c r="F115" i="6" s="1"/>
  <c r="H114" i="6"/>
  <c r="G114" i="6"/>
  <c r="C116" i="6"/>
  <c r="F140" i="8"/>
  <c r="G140" i="8" s="1"/>
  <c r="D141" i="8"/>
  <c r="F141" i="8" s="1"/>
  <c r="G141" i="8" s="1"/>
  <c r="E141" i="8"/>
  <c r="I140" i="8"/>
  <c r="H140" i="8"/>
  <c r="D116" i="6" l="1"/>
  <c r="E116" i="6"/>
  <c r="F116" i="6" s="1"/>
  <c r="H115" i="6"/>
  <c r="G115" i="6"/>
  <c r="C142" i="8"/>
  <c r="D142" i="8"/>
  <c r="F142" i="8" s="1"/>
  <c r="G142" i="8" s="1"/>
  <c r="E142" i="8"/>
  <c r="I141" i="8"/>
  <c r="H141" i="8"/>
  <c r="H116" i="6" l="1"/>
  <c r="G116" i="6"/>
  <c r="C117" i="6"/>
  <c r="C143" i="8"/>
  <c r="D143" i="8"/>
  <c r="F143" i="8" s="1"/>
  <c r="G143" i="8" s="1"/>
  <c r="E143" i="8"/>
  <c r="I142" i="8"/>
  <c r="H142" i="8"/>
  <c r="D117" i="6" l="1"/>
  <c r="E117" i="6"/>
  <c r="F117" i="6" s="1"/>
  <c r="C118" i="6"/>
  <c r="C144" i="8"/>
  <c r="D144" i="8"/>
  <c r="C145" i="8" s="1"/>
  <c r="E144" i="8"/>
  <c r="I143" i="8"/>
  <c r="H143" i="8"/>
  <c r="D118" i="6" l="1"/>
  <c r="E118" i="6"/>
  <c r="F118" i="6" s="1"/>
  <c r="H117" i="6"/>
  <c r="G117" i="6"/>
  <c r="C119" i="6"/>
  <c r="F144" i="8"/>
  <c r="G144" i="8" s="1"/>
  <c r="D145" i="8"/>
  <c r="F145" i="8" s="1"/>
  <c r="G145" i="8" s="1"/>
  <c r="E145" i="8"/>
  <c r="I144" i="8"/>
  <c r="H144" i="8"/>
  <c r="D119" i="6" l="1"/>
  <c r="E119" i="6"/>
  <c r="F119" i="6" s="1"/>
  <c r="H118" i="6"/>
  <c r="G118" i="6"/>
  <c r="C120" i="6"/>
  <c r="C146" i="8"/>
  <c r="D146" i="8" s="1"/>
  <c r="E146" i="8"/>
  <c r="I145" i="8"/>
  <c r="H145" i="8"/>
  <c r="D120" i="6" l="1"/>
  <c r="E120" i="6"/>
  <c r="F120" i="6" s="1"/>
  <c r="H119" i="6"/>
  <c r="G119" i="6"/>
  <c r="C147" i="8"/>
  <c r="F146" i="8"/>
  <c r="G146" i="8" s="1"/>
  <c r="I146" i="8" s="1"/>
  <c r="D147" i="8"/>
  <c r="C148" i="8" s="1"/>
  <c r="F147" i="8"/>
  <c r="G147" i="8" s="1"/>
  <c r="E147" i="8"/>
  <c r="H120" i="6" l="1"/>
  <c r="G120" i="6"/>
  <c r="C121" i="6"/>
  <c r="H146" i="8"/>
  <c r="I147" i="8"/>
  <c r="H147" i="8"/>
  <c r="D148" i="8"/>
  <c r="C149" i="8" s="1"/>
  <c r="E148" i="8"/>
  <c r="D121" i="6" l="1"/>
  <c r="E121" i="6"/>
  <c r="F121" i="6" s="1"/>
  <c r="F148" i="8"/>
  <c r="G148" i="8" s="1"/>
  <c r="D149" i="8"/>
  <c r="F149" i="8" s="1"/>
  <c r="G149" i="8" s="1"/>
  <c r="E149" i="8"/>
  <c r="I148" i="8"/>
  <c r="H148" i="8"/>
  <c r="H121" i="6" l="1"/>
  <c r="G121" i="6"/>
  <c r="C122" i="6"/>
  <c r="C150" i="8"/>
  <c r="I149" i="8"/>
  <c r="H149" i="8"/>
  <c r="D150" i="8"/>
  <c r="C151" i="8" s="1"/>
  <c r="E150" i="8"/>
  <c r="D122" i="6" l="1"/>
  <c r="E122" i="6"/>
  <c r="F122" i="6" s="1"/>
  <c r="C123" i="6"/>
  <c r="F150" i="8"/>
  <c r="G150" i="8" s="1"/>
  <c r="I150" i="8" s="1"/>
  <c r="D151" i="8"/>
  <c r="C152" i="8" s="1"/>
  <c r="E151" i="8"/>
  <c r="H150" i="8"/>
  <c r="D123" i="6" l="1"/>
  <c r="E123" i="6"/>
  <c r="F123" i="6" s="1"/>
  <c r="H122" i="6"/>
  <c r="G122" i="6"/>
  <c r="F151" i="8"/>
  <c r="G151" i="8" s="1"/>
  <c r="D152" i="8"/>
  <c r="F152" i="8" s="1"/>
  <c r="G152" i="8" s="1"/>
  <c r="E152" i="8"/>
  <c r="I151" i="8"/>
  <c r="H151" i="8"/>
  <c r="H123" i="6" l="1"/>
  <c r="G123" i="6"/>
  <c r="C124" i="6"/>
  <c r="C153" i="8"/>
  <c r="E153" i="8" s="1"/>
  <c r="H152" i="8"/>
  <c r="I152" i="8"/>
  <c r="D124" i="6" l="1"/>
  <c r="E124" i="6"/>
  <c r="F124" i="6" s="1"/>
  <c r="C125" i="6"/>
  <c r="D153" i="8"/>
  <c r="D125" i="6" l="1"/>
  <c r="E125" i="6"/>
  <c r="F125" i="6" s="1"/>
  <c r="H124" i="6"/>
  <c r="G124" i="6"/>
  <c r="C154" i="8"/>
  <c r="F153" i="8"/>
  <c r="G153" i="8" s="1"/>
  <c r="H125" i="6" l="1"/>
  <c r="G125" i="6"/>
  <c r="C126" i="6"/>
  <c r="E154" i="8"/>
  <c r="D154" i="8"/>
  <c r="F154" i="8" s="1"/>
  <c r="G154" i="8" s="1"/>
  <c r="I153" i="8"/>
  <c r="H153" i="8"/>
  <c r="D126" i="6" l="1"/>
  <c r="E126" i="6"/>
  <c r="F126" i="6" s="1"/>
  <c r="C127" i="6"/>
  <c r="C155" i="8"/>
  <c r="E155" i="8"/>
  <c r="D155" i="8"/>
  <c r="C156" i="8" s="1"/>
  <c r="I154" i="8"/>
  <c r="H154" i="8"/>
  <c r="D127" i="6" l="1"/>
  <c r="E127" i="6"/>
  <c r="F127" i="6" s="1"/>
  <c r="H126" i="6"/>
  <c r="G126" i="6"/>
  <c r="C128" i="6"/>
  <c r="F155" i="8"/>
  <c r="G155" i="8" s="1"/>
  <c r="I155" i="8" s="1"/>
  <c r="D156" i="8"/>
  <c r="F156" i="8" s="1"/>
  <c r="G156" i="8" s="1"/>
  <c r="E156" i="8"/>
  <c r="D128" i="6" l="1"/>
  <c r="E128" i="6"/>
  <c r="F128" i="6" s="1"/>
  <c r="H127" i="6"/>
  <c r="G127" i="6"/>
  <c r="C129" i="6"/>
  <c r="H155" i="8"/>
  <c r="C157" i="8"/>
  <c r="I156" i="8"/>
  <c r="H156" i="8"/>
  <c r="D129" i="6" l="1"/>
  <c r="E129" i="6"/>
  <c r="F129" i="6" s="1"/>
  <c r="H128" i="6"/>
  <c r="G128" i="6"/>
  <c r="C130" i="6"/>
  <c r="D157" i="8"/>
  <c r="F157" i="8" s="1"/>
  <c r="G157" i="8" s="1"/>
  <c r="E157" i="8"/>
  <c r="D130" i="6" l="1"/>
  <c r="E130" i="6"/>
  <c r="F130" i="6" s="1"/>
  <c r="H129" i="6"/>
  <c r="G129" i="6"/>
  <c r="I157" i="8"/>
  <c r="H157" i="8"/>
  <c r="C158" i="8"/>
  <c r="H130" i="6" l="1"/>
  <c r="G130" i="6"/>
  <c r="C131" i="6"/>
  <c r="D158" i="8"/>
  <c r="F158" i="8" s="1"/>
  <c r="G158" i="8" s="1"/>
  <c r="E158" i="8"/>
  <c r="D131" i="6" l="1"/>
  <c r="E131" i="6"/>
  <c r="F131" i="6" s="1"/>
  <c r="C132" i="6"/>
  <c r="C159" i="8"/>
  <c r="D159" i="8" s="1"/>
  <c r="H158" i="8"/>
  <c r="I158" i="8"/>
  <c r="D132" i="6" l="1"/>
  <c r="E132" i="6"/>
  <c r="F132" i="6" s="1"/>
  <c r="H131" i="6"/>
  <c r="G131" i="6"/>
  <c r="C133" i="6"/>
  <c r="E159" i="8"/>
  <c r="F159" i="8"/>
  <c r="G159" i="8" s="1"/>
  <c r="C160" i="8"/>
  <c r="D133" i="6" l="1"/>
  <c r="E133" i="6"/>
  <c r="F133" i="6" s="1"/>
  <c r="H132" i="6"/>
  <c r="G132" i="6"/>
  <c r="C134" i="6"/>
  <c r="D160" i="8"/>
  <c r="E160" i="8"/>
  <c r="C161" i="8"/>
  <c r="F160" i="8"/>
  <c r="G160" i="8" s="1"/>
  <c r="I159" i="8"/>
  <c r="H159" i="8"/>
  <c r="D134" i="6" l="1"/>
  <c r="E134" i="6"/>
  <c r="F134" i="6" s="1"/>
  <c r="H133" i="6"/>
  <c r="G133" i="6"/>
  <c r="C135" i="6"/>
  <c r="D161" i="8"/>
  <c r="F161" i="8" s="1"/>
  <c r="G161" i="8" s="1"/>
  <c r="E161" i="8"/>
  <c r="I160" i="8"/>
  <c r="H160" i="8"/>
  <c r="D135" i="6" l="1"/>
  <c r="E135" i="6"/>
  <c r="F135" i="6" s="1"/>
  <c r="H134" i="6"/>
  <c r="G134" i="6"/>
  <c r="C136" i="6"/>
  <c r="C162" i="8"/>
  <c r="H161" i="8"/>
  <c r="I161" i="8"/>
  <c r="D136" i="6" l="1"/>
  <c r="E136" i="6"/>
  <c r="F136" i="6" s="1"/>
  <c r="H135" i="6"/>
  <c r="G135" i="6"/>
  <c r="C137" i="6"/>
  <c r="E162" i="8"/>
  <c r="D162" i="8"/>
  <c r="F162" i="8" s="1"/>
  <c r="G162" i="8" s="1"/>
  <c r="D137" i="6" l="1"/>
  <c r="E137" i="6"/>
  <c r="F137" i="6" s="1"/>
  <c r="H136" i="6"/>
  <c r="G136" i="6"/>
  <c r="C138" i="6"/>
  <c r="I162" i="8"/>
  <c r="H162" i="8"/>
  <c r="C163" i="8"/>
  <c r="D138" i="6" l="1"/>
  <c r="E138" i="6"/>
  <c r="F138" i="6" s="1"/>
  <c r="H137" i="6"/>
  <c r="G137" i="6"/>
  <c r="C139" i="6"/>
  <c r="D163" i="8"/>
  <c r="C164" i="8" s="1"/>
  <c r="E163" i="8"/>
  <c r="D139" i="6" l="1"/>
  <c r="E139" i="6"/>
  <c r="F139" i="6" s="1"/>
  <c r="H138" i="6"/>
  <c r="G138" i="6"/>
  <c r="C140" i="6"/>
  <c r="F163" i="8"/>
  <c r="G163" i="8" s="1"/>
  <c r="E164" i="8"/>
  <c r="D164" i="8"/>
  <c r="F164" i="8" s="1"/>
  <c r="G164" i="8" s="1"/>
  <c r="D140" i="6" l="1"/>
  <c r="E140" i="6"/>
  <c r="F140" i="6" s="1"/>
  <c r="H139" i="6"/>
  <c r="G139" i="6"/>
  <c r="C141" i="6"/>
  <c r="H164" i="8"/>
  <c r="I164" i="8"/>
  <c r="C165" i="8"/>
  <c r="I163" i="8"/>
  <c r="H163" i="8"/>
  <c r="D141" i="6" l="1"/>
  <c r="E141" i="6"/>
  <c r="F141" i="6" s="1"/>
  <c r="H140" i="6"/>
  <c r="G140" i="6"/>
  <c r="C142" i="6"/>
  <c r="E165" i="8"/>
  <c r="D165" i="8"/>
  <c r="F165" i="8" s="1"/>
  <c r="G165" i="8" s="1"/>
  <c r="D142" i="6" l="1"/>
  <c r="E142" i="6"/>
  <c r="F142" i="6" s="1"/>
  <c r="H141" i="6"/>
  <c r="G141" i="6"/>
  <c r="C143" i="6"/>
  <c r="H165" i="8"/>
  <c r="I165" i="8"/>
  <c r="C166" i="8"/>
  <c r="D143" i="6" l="1"/>
  <c r="E143" i="6"/>
  <c r="F143" i="6" s="1"/>
  <c r="H142" i="6"/>
  <c r="G142" i="6"/>
  <c r="C144" i="6"/>
  <c r="E166" i="8"/>
  <c r="D166" i="8"/>
  <c r="F166" i="8" s="1"/>
  <c r="G166" i="8" s="1"/>
  <c r="D144" i="6" l="1"/>
  <c r="E144" i="6"/>
  <c r="F144" i="6" s="1"/>
  <c r="H143" i="6"/>
  <c r="G143" i="6"/>
  <c r="C145" i="6"/>
  <c r="C167" i="8"/>
  <c r="I166" i="8"/>
  <c r="H166" i="8"/>
  <c r="D145" i="6" l="1"/>
  <c r="E145" i="6"/>
  <c r="F145" i="6" s="1"/>
  <c r="H144" i="6"/>
  <c r="G144" i="6"/>
  <c r="C146" i="6"/>
  <c r="D167" i="8"/>
  <c r="F167" i="8" s="1"/>
  <c r="G167" i="8" s="1"/>
  <c r="C168" i="8"/>
  <c r="E167" i="8"/>
  <c r="D146" i="6" l="1"/>
  <c r="E146" i="6"/>
  <c r="F146" i="6" s="1"/>
  <c r="H145" i="6"/>
  <c r="G145" i="6"/>
  <c r="C147" i="6"/>
  <c r="I167" i="8"/>
  <c r="H167" i="8"/>
  <c r="D168" i="8"/>
  <c r="C169" i="8" s="1"/>
  <c r="E168" i="8"/>
  <c r="D147" i="6" l="1"/>
  <c r="E147" i="6"/>
  <c r="F147" i="6" s="1"/>
  <c r="H146" i="6"/>
  <c r="G146" i="6"/>
  <c r="E169" i="8"/>
  <c r="D169" i="8"/>
  <c r="C170" i="8" s="1"/>
  <c r="F168" i="8"/>
  <c r="G168" i="8" s="1"/>
  <c r="H147" i="6" l="1"/>
  <c r="G147" i="6"/>
  <c r="C148" i="6"/>
  <c r="E170" i="8"/>
  <c r="D170" i="8"/>
  <c r="C171" i="8" s="1"/>
  <c r="F169" i="8"/>
  <c r="G169" i="8" s="1"/>
  <c r="H168" i="8"/>
  <c r="I168" i="8"/>
  <c r="D148" i="6" l="1"/>
  <c r="E148" i="6"/>
  <c r="F148" i="6" s="1"/>
  <c r="F170" i="8"/>
  <c r="G170" i="8" s="1"/>
  <c r="D171" i="8"/>
  <c r="C172" i="8" s="1"/>
  <c r="E171" i="8"/>
  <c r="I170" i="8"/>
  <c r="H170" i="8"/>
  <c r="H169" i="8"/>
  <c r="I169" i="8"/>
  <c r="H148" i="6" l="1"/>
  <c r="G148" i="6"/>
  <c r="C149" i="6"/>
  <c r="F171" i="8"/>
  <c r="G171" i="8" s="1"/>
  <c r="H171" i="8"/>
  <c r="I171" i="8"/>
  <c r="D172" i="8"/>
  <c r="F172" i="8" s="1"/>
  <c r="G172" i="8" s="1"/>
  <c r="E172" i="8"/>
  <c r="C173" i="8"/>
  <c r="D149" i="6" l="1"/>
  <c r="E149" i="6"/>
  <c r="F149" i="6" s="1"/>
  <c r="C150" i="6"/>
  <c r="I172" i="8"/>
  <c r="H172" i="8"/>
  <c r="D173" i="8"/>
  <c r="F173" i="8" s="1"/>
  <c r="G173" i="8" s="1"/>
  <c r="E173" i="8"/>
  <c r="D150" i="6" l="1"/>
  <c r="E150" i="6"/>
  <c r="F150" i="6" s="1"/>
  <c r="H149" i="6"/>
  <c r="G149" i="6"/>
  <c r="C151" i="6"/>
  <c r="I173" i="8"/>
  <c r="H173" i="8"/>
  <c r="C174" i="8"/>
  <c r="D151" i="6" l="1"/>
  <c r="E151" i="6"/>
  <c r="F151" i="6" s="1"/>
  <c r="H150" i="6"/>
  <c r="G150" i="6"/>
  <c r="C152" i="6"/>
  <c r="D174" i="8"/>
  <c r="C175" i="8" s="1"/>
  <c r="E174" i="8"/>
  <c r="D152" i="6" l="1"/>
  <c r="E152" i="6"/>
  <c r="F152" i="6" s="1"/>
  <c r="H151" i="6"/>
  <c r="G151" i="6"/>
  <c r="C153" i="6"/>
  <c r="F174" i="8"/>
  <c r="G174" i="8" s="1"/>
  <c r="D175" i="8"/>
  <c r="C176" i="8" s="1"/>
  <c r="E175" i="8"/>
  <c r="D153" i="6" l="1"/>
  <c r="E153" i="6"/>
  <c r="F153" i="6" s="1"/>
  <c r="H152" i="6"/>
  <c r="G152" i="6"/>
  <c r="C154" i="6"/>
  <c r="F175" i="8"/>
  <c r="G175" i="8" s="1"/>
  <c r="D176" i="8"/>
  <c r="C177" i="8" s="1"/>
  <c r="E176" i="8"/>
  <c r="H175" i="8"/>
  <c r="I175" i="8"/>
  <c r="I174" i="8"/>
  <c r="H174" i="8"/>
  <c r="D154" i="6" l="1"/>
  <c r="E154" i="6"/>
  <c r="F154" i="6" s="1"/>
  <c r="H153" i="6"/>
  <c r="G153" i="6"/>
  <c r="C155" i="6"/>
  <c r="D177" i="8"/>
  <c r="C178" i="8" s="1"/>
  <c r="E177" i="8"/>
  <c r="F177" i="8"/>
  <c r="G177" i="8" s="1"/>
  <c r="F176" i="8"/>
  <c r="G176" i="8" s="1"/>
  <c r="D155" i="6" l="1"/>
  <c r="E155" i="6"/>
  <c r="F155" i="6" s="1"/>
  <c r="H154" i="6"/>
  <c r="G154" i="6"/>
  <c r="I176" i="8"/>
  <c r="H176" i="8"/>
  <c r="H177" i="8"/>
  <c r="I177" i="8"/>
  <c r="D178" i="8"/>
  <c r="F178" i="8" s="1"/>
  <c r="G178" i="8" s="1"/>
  <c r="E178" i="8"/>
  <c r="C179" i="8"/>
  <c r="H155" i="6" l="1"/>
  <c r="G155" i="6"/>
  <c r="C156" i="6"/>
  <c r="I178" i="8"/>
  <c r="H178" i="8"/>
  <c r="E179" i="8"/>
  <c r="D179" i="8"/>
  <c r="F179" i="8" l="1"/>
  <c r="G179" i="8" s="1"/>
  <c r="C180" i="8"/>
  <c r="D156" i="6"/>
  <c r="E156" i="6"/>
  <c r="F156" i="6" s="1"/>
  <c r="E180" i="8"/>
  <c r="D180" i="8"/>
  <c r="C181" i="8" s="1"/>
  <c r="I179" i="8"/>
  <c r="H179" i="8"/>
  <c r="H156" i="6" l="1"/>
  <c r="G156" i="6"/>
  <c r="C157" i="6"/>
  <c r="F180" i="8"/>
  <c r="G180" i="8" s="1"/>
  <c r="H180" i="8"/>
  <c r="I180" i="8"/>
  <c r="D181" i="8"/>
  <c r="F181" i="8" s="1"/>
  <c r="G181" i="8" s="1"/>
  <c r="E181" i="8"/>
  <c r="D157" i="6" l="1"/>
  <c r="E157" i="6"/>
  <c r="F157" i="6" s="1"/>
  <c r="C158" i="6"/>
  <c r="I181" i="8"/>
  <c r="H181" i="8"/>
  <c r="C182" i="8"/>
  <c r="D158" i="6" l="1"/>
  <c r="E158" i="6"/>
  <c r="F158" i="6" s="1"/>
  <c r="H157" i="6"/>
  <c r="G157" i="6"/>
  <c r="C159" i="6"/>
  <c r="E182" i="8"/>
  <c r="D182" i="8"/>
  <c r="C183" i="8" s="1"/>
  <c r="F182" i="8"/>
  <c r="G182" i="8" s="1"/>
  <c r="D159" i="6" l="1"/>
  <c r="E159" i="6"/>
  <c r="F159" i="6" s="1"/>
  <c r="H158" i="6"/>
  <c r="G158" i="6"/>
  <c r="C160" i="6"/>
  <c r="I182" i="8"/>
  <c r="H182" i="8"/>
  <c r="D183" i="8"/>
  <c r="C184" i="8" s="1"/>
  <c r="F183" i="8"/>
  <c r="G183" i="8" s="1"/>
  <c r="E183" i="8"/>
  <c r="D160" i="6" l="1"/>
  <c r="E160" i="6"/>
  <c r="F160" i="6" s="1"/>
  <c r="H159" i="6"/>
  <c r="G159" i="6"/>
  <c r="D184" i="8"/>
  <c r="F184" i="8" s="1"/>
  <c r="G184" i="8" s="1"/>
  <c r="E184" i="8"/>
  <c r="C185" i="8"/>
  <c r="I183" i="8"/>
  <c r="H183" i="8"/>
  <c r="H160" i="6" l="1"/>
  <c r="G160" i="6"/>
  <c r="C161" i="6"/>
  <c r="D185" i="8"/>
  <c r="F185" i="8" s="1"/>
  <c r="G185" i="8" s="1"/>
  <c r="E185" i="8"/>
  <c r="C186" i="8"/>
  <c r="I184" i="8"/>
  <c r="H184" i="8"/>
  <c r="D161" i="6" l="1"/>
  <c r="E161" i="6"/>
  <c r="F161" i="6" s="1"/>
  <c r="C162" i="6"/>
  <c r="D186" i="8"/>
  <c r="C187" i="8" s="1"/>
  <c r="F186" i="8"/>
  <c r="G186" i="8" s="1"/>
  <c r="E186" i="8"/>
  <c r="I185" i="8"/>
  <c r="H185" i="8"/>
  <c r="D162" i="6" l="1"/>
  <c r="E162" i="6"/>
  <c r="F162" i="6" s="1"/>
  <c r="H161" i="6"/>
  <c r="G161" i="6"/>
  <c r="C163" i="6"/>
  <c r="I186" i="8"/>
  <c r="H186" i="8"/>
  <c r="E187" i="8"/>
  <c r="D187" i="8"/>
  <c r="F187" i="8" s="1"/>
  <c r="G187" i="8" s="1"/>
  <c r="D163" i="6" l="1"/>
  <c r="E163" i="6"/>
  <c r="F163" i="6" s="1"/>
  <c r="H162" i="6"/>
  <c r="G162" i="6"/>
  <c r="C164" i="6"/>
  <c r="H187" i="8"/>
  <c r="I187" i="8"/>
  <c r="C188" i="8"/>
  <c r="D164" i="6" l="1"/>
  <c r="E164" i="6"/>
  <c r="F164" i="6" s="1"/>
  <c r="H163" i="6"/>
  <c r="G163" i="6"/>
  <c r="D188" i="8"/>
  <c r="F188" i="8" s="1"/>
  <c r="G188" i="8" s="1"/>
  <c r="E188" i="8"/>
  <c r="C189" i="8"/>
  <c r="H164" i="6" l="1"/>
  <c r="G164" i="6"/>
  <c r="C165" i="6"/>
  <c r="D189" i="8"/>
  <c r="C190" i="8" s="1"/>
  <c r="E189" i="8"/>
  <c r="I188" i="8"/>
  <c r="H188" i="8"/>
  <c r="D165" i="6" l="1"/>
  <c r="E165" i="6"/>
  <c r="F165" i="6" s="1"/>
  <c r="C166" i="6"/>
  <c r="F189" i="8"/>
  <c r="G189" i="8" s="1"/>
  <c r="D190" i="8"/>
  <c r="C191" i="8" s="1"/>
  <c r="E190" i="8"/>
  <c r="F190" i="8"/>
  <c r="G190" i="8" s="1"/>
  <c r="D166" i="6" l="1"/>
  <c r="E166" i="6"/>
  <c r="F166" i="6" s="1"/>
  <c r="H165" i="6"/>
  <c r="G165" i="6"/>
  <c r="C167" i="6"/>
  <c r="H190" i="8"/>
  <c r="I190" i="8"/>
  <c r="E191" i="8"/>
  <c r="D191" i="8"/>
  <c r="F191" i="8" s="1"/>
  <c r="G191" i="8" s="1"/>
  <c r="I189" i="8"/>
  <c r="H189" i="8"/>
  <c r="D167" i="6" l="1"/>
  <c r="E167" i="6"/>
  <c r="F167" i="6" s="1"/>
  <c r="H166" i="6"/>
  <c r="G166" i="6"/>
  <c r="C168" i="6"/>
  <c r="I191" i="8"/>
  <c r="H191" i="8"/>
  <c r="C192" i="8"/>
  <c r="D168" i="6" l="1"/>
  <c r="E168" i="6"/>
  <c r="F168" i="6" s="1"/>
  <c r="H167" i="6"/>
  <c r="G167" i="6"/>
  <c r="C169" i="6"/>
  <c r="E192" i="8"/>
  <c r="D192" i="8"/>
  <c r="C193" i="8" s="1"/>
  <c r="D169" i="6" l="1"/>
  <c r="E169" i="6"/>
  <c r="F169" i="6" s="1"/>
  <c r="H168" i="6"/>
  <c r="G168" i="6"/>
  <c r="C170" i="6"/>
  <c r="E193" i="8"/>
  <c r="D193" i="8"/>
  <c r="C194" i="8" s="1"/>
  <c r="F192" i="8"/>
  <c r="G192" i="8" s="1"/>
  <c r="D170" i="6" l="1"/>
  <c r="E170" i="6"/>
  <c r="F170" i="6" s="1"/>
  <c r="H169" i="6"/>
  <c r="G169" i="6"/>
  <c r="E194" i="8"/>
  <c r="D194" i="8"/>
  <c r="C195" i="8" s="1"/>
  <c r="I192" i="8"/>
  <c r="H192" i="8"/>
  <c r="F193" i="8"/>
  <c r="G193" i="8" s="1"/>
  <c r="H170" i="6" l="1"/>
  <c r="G170" i="6"/>
  <c r="C171" i="6"/>
  <c r="F194" i="8"/>
  <c r="G194" i="8" s="1"/>
  <c r="E195" i="8"/>
  <c r="D195" i="8"/>
  <c r="C196" i="8" s="1"/>
  <c r="F195" i="8"/>
  <c r="G195" i="8" s="1"/>
  <c r="I194" i="8"/>
  <c r="H194" i="8"/>
  <c r="H193" i="8"/>
  <c r="I193" i="8"/>
  <c r="D171" i="6" l="1"/>
  <c r="E171" i="6"/>
  <c r="F171" i="6" s="1"/>
  <c r="C172" i="6"/>
  <c r="E196" i="8"/>
  <c r="D196" i="8"/>
  <c r="F196" i="8" s="1"/>
  <c r="G196" i="8" s="1"/>
  <c r="H195" i="8"/>
  <c r="I195" i="8"/>
  <c r="D172" i="6" l="1"/>
  <c r="E172" i="6"/>
  <c r="F172" i="6" s="1"/>
  <c r="H171" i="6"/>
  <c r="G171" i="6"/>
  <c r="C173" i="6"/>
  <c r="C197" i="8"/>
  <c r="I196" i="8"/>
  <c r="H196" i="8"/>
  <c r="D197" i="8"/>
  <c r="F197" i="8" s="1"/>
  <c r="G197" i="8" s="1"/>
  <c r="E197" i="8"/>
  <c r="D173" i="6" l="1"/>
  <c r="E173" i="6"/>
  <c r="F173" i="6" s="1"/>
  <c r="H172" i="6"/>
  <c r="G172" i="6"/>
  <c r="C174" i="6"/>
  <c r="C198" i="8"/>
  <c r="H197" i="8"/>
  <c r="I197" i="8"/>
  <c r="D198" i="8"/>
  <c r="C199" i="8" s="1"/>
  <c r="E198" i="8"/>
  <c r="D174" i="6" l="1"/>
  <c r="E174" i="6"/>
  <c r="F174" i="6" s="1"/>
  <c r="H173" i="6"/>
  <c r="G173" i="6"/>
  <c r="C175" i="6"/>
  <c r="E199" i="8"/>
  <c r="D199" i="8"/>
  <c r="C200" i="8" s="1"/>
  <c r="F198" i="8"/>
  <c r="G198" i="8" s="1"/>
  <c r="D175" i="6" l="1"/>
  <c r="E175" i="6"/>
  <c r="F175" i="6" s="1"/>
  <c r="H174" i="6"/>
  <c r="G174" i="6"/>
  <c r="C176" i="6"/>
  <c r="D200" i="8"/>
  <c r="C201" i="8" s="1"/>
  <c r="E200" i="8"/>
  <c r="F199" i="8"/>
  <c r="G199" i="8" s="1"/>
  <c r="I198" i="8"/>
  <c r="H198" i="8"/>
  <c r="D176" i="6" l="1"/>
  <c r="E176" i="6"/>
  <c r="F176" i="6" s="1"/>
  <c r="H175" i="6"/>
  <c r="G175" i="6"/>
  <c r="C177" i="6"/>
  <c r="H199" i="8"/>
  <c r="I199" i="8"/>
  <c r="F200" i="8"/>
  <c r="G200" i="8" s="1"/>
  <c r="E201" i="8"/>
  <c r="D201" i="8"/>
  <c r="F201" i="8" s="1"/>
  <c r="G201" i="8" s="1"/>
  <c r="D177" i="6" l="1"/>
  <c r="E177" i="6"/>
  <c r="F177" i="6" s="1"/>
  <c r="H176" i="6"/>
  <c r="G176" i="6"/>
  <c r="C178" i="6"/>
  <c r="H201" i="8"/>
  <c r="I201" i="8"/>
  <c r="I200" i="8"/>
  <c r="H200" i="8"/>
  <c r="C202" i="8"/>
  <c r="D178" i="6" l="1"/>
  <c r="E178" i="6"/>
  <c r="F178" i="6" s="1"/>
  <c r="H177" i="6"/>
  <c r="G177" i="6"/>
  <c r="C179" i="6"/>
  <c r="D202" i="8"/>
  <c r="F202" i="8" s="1"/>
  <c r="G202" i="8" s="1"/>
  <c r="E202" i="8"/>
  <c r="C203" i="8"/>
  <c r="D179" i="6" l="1"/>
  <c r="E179" i="6"/>
  <c r="F179" i="6" s="1"/>
  <c r="H178" i="6"/>
  <c r="G178" i="6"/>
  <c r="E203" i="8"/>
  <c r="D203" i="8"/>
  <c r="F203" i="8" s="1"/>
  <c r="G203" i="8" s="1"/>
  <c r="C204" i="8"/>
  <c r="I202" i="8"/>
  <c r="H202" i="8"/>
  <c r="H179" i="6" l="1"/>
  <c r="G179" i="6"/>
  <c r="C180" i="6"/>
  <c r="D204" i="8"/>
  <c r="F204" i="8" s="1"/>
  <c r="G204" i="8" s="1"/>
  <c r="E204" i="8"/>
  <c r="C205" i="8"/>
  <c r="H203" i="8"/>
  <c r="I203" i="8"/>
  <c r="D180" i="6" l="1"/>
  <c r="E180" i="6"/>
  <c r="F180" i="6" s="1"/>
  <c r="C181" i="6"/>
  <c r="E205" i="8"/>
  <c r="D205" i="8"/>
  <c r="F205" i="8" s="1"/>
  <c r="G205" i="8" s="1"/>
  <c r="I204" i="8"/>
  <c r="H204" i="8"/>
  <c r="D181" i="6" l="1"/>
  <c r="E181" i="6"/>
  <c r="F181" i="6" s="1"/>
  <c r="H180" i="6"/>
  <c r="G180" i="6"/>
  <c r="C182" i="6"/>
  <c r="H205" i="8"/>
  <c r="I205" i="8"/>
  <c r="C206" i="8"/>
  <c r="D182" i="6" l="1"/>
  <c r="E182" i="6"/>
  <c r="F182" i="6" s="1"/>
  <c r="H181" i="6"/>
  <c r="G181" i="6"/>
  <c r="C183" i="6"/>
  <c r="E206" i="8"/>
  <c r="D206" i="8"/>
  <c r="F206" i="8" s="1"/>
  <c r="G206" i="8" s="1"/>
  <c r="D183" i="6" l="1"/>
  <c r="E183" i="6"/>
  <c r="F183" i="6" s="1"/>
  <c r="H182" i="6"/>
  <c r="G182" i="6"/>
  <c r="C184" i="6"/>
  <c r="C207" i="8"/>
  <c r="D207" i="8"/>
  <c r="C208" i="8" s="1"/>
  <c r="E207" i="8"/>
  <c r="H206" i="8"/>
  <c r="I206" i="8"/>
  <c r="D184" i="6" l="1"/>
  <c r="E184" i="6"/>
  <c r="F184" i="6" s="1"/>
  <c r="H183" i="6"/>
  <c r="G183" i="6"/>
  <c r="C185" i="6"/>
  <c r="F207" i="8"/>
  <c r="G207" i="8" s="1"/>
  <c r="I207" i="8"/>
  <c r="H207" i="8"/>
  <c r="E208" i="8"/>
  <c r="D208" i="8"/>
  <c r="F208" i="8" s="1"/>
  <c r="G208" i="8" s="1"/>
  <c r="D185" i="6" l="1"/>
  <c r="E185" i="6"/>
  <c r="F185" i="6" s="1"/>
  <c r="H184" i="6"/>
  <c r="G184" i="6"/>
  <c r="C186" i="6"/>
  <c r="C209" i="8"/>
  <c r="I208" i="8"/>
  <c r="H208" i="8"/>
  <c r="D186" i="6" l="1"/>
  <c r="E186" i="6"/>
  <c r="F186" i="6" s="1"/>
  <c r="H185" i="6"/>
  <c r="G185" i="6"/>
  <c r="C187" i="6"/>
  <c r="D209" i="8"/>
  <c r="C210" i="8" s="1"/>
  <c r="E209" i="8"/>
  <c r="D187" i="6" l="1"/>
  <c r="E187" i="6"/>
  <c r="F187" i="6" s="1"/>
  <c r="H186" i="6"/>
  <c r="G186" i="6"/>
  <c r="C188" i="6"/>
  <c r="D210" i="8"/>
  <c r="C211" i="8" s="1"/>
  <c r="E210" i="8"/>
  <c r="F209" i="8"/>
  <c r="G209" i="8" s="1"/>
  <c r="D188" i="6" l="1"/>
  <c r="E188" i="6"/>
  <c r="F188" i="6" s="1"/>
  <c r="H187" i="6"/>
  <c r="G187" i="6"/>
  <c r="C189" i="6"/>
  <c r="I209" i="8"/>
  <c r="H209" i="8"/>
  <c r="F210" i="8"/>
  <c r="G210" i="8" s="1"/>
  <c r="E211" i="8"/>
  <c r="D211" i="8"/>
  <c r="F211" i="8" s="1"/>
  <c r="G211" i="8" s="1"/>
  <c r="D189" i="6" l="1"/>
  <c r="E189" i="6"/>
  <c r="F189" i="6" s="1"/>
  <c r="H188" i="6"/>
  <c r="G188" i="6"/>
  <c r="C190" i="6"/>
  <c r="I210" i="8"/>
  <c r="H210" i="8"/>
  <c r="C212" i="8"/>
  <c r="H211" i="8"/>
  <c r="I211" i="8"/>
  <c r="D190" i="6" l="1"/>
  <c r="E190" i="6"/>
  <c r="F190" i="6" s="1"/>
  <c r="H189" i="6"/>
  <c r="G189" i="6"/>
  <c r="C191" i="6"/>
  <c r="E212" i="8"/>
  <c r="D212" i="8"/>
  <c r="F212" i="8" s="1"/>
  <c r="G212" i="8" s="1"/>
  <c r="D191" i="6" l="1"/>
  <c r="E191" i="6"/>
  <c r="F191" i="6" s="1"/>
  <c r="H190" i="6"/>
  <c r="G190" i="6"/>
  <c r="C192" i="6"/>
  <c r="C213" i="8"/>
  <c r="I212" i="8"/>
  <c r="H212" i="8"/>
  <c r="E213" i="8"/>
  <c r="D213" i="8"/>
  <c r="F213" i="8" s="1"/>
  <c r="G213" i="8" s="1"/>
  <c r="D192" i="6" l="1"/>
  <c r="E192" i="6"/>
  <c r="F192" i="6" s="1"/>
  <c r="H191" i="6"/>
  <c r="G191" i="6"/>
  <c r="C193" i="6"/>
  <c r="I213" i="8"/>
  <c r="H213" i="8"/>
  <c r="C214" i="8"/>
  <c r="D193" i="6" l="1"/>
  <c r="E193" i="6"/>
  <c r="F193" i="6" s="1"/>
  <c r="H192" i="6"/>
  <c r="G192" i="6"/>
  <c r="C194" i="6"/>
  <c r="D214" i="8"/>
  <c r="F214" i="8" s="1"/>
  <c r="G214" i="8" s="1"/>
  <c r="E214" i="8"/>
  <c r="C215" i="8"/>
  <c r="D194" i="6" l="1"/>
  <c r="E194" i="6"/>
  <c r="F194" i="6" s="1"/>
  <c r="H193" i="6"/>
  <c r="G193" i="6"/>
  <c r="C195" i="6"/>
  <c r="D215" i="8"/>
  <c r="F215" i="8" s="1"/>
  <c r="G215" i="8" s="1"/>
  <c r="E215" i="8"/>
  <c r="C216" i="8"/>
  <c r="I214" i="8"/>
  <c r="H214" i="8"/>
  <c r="D195" i="6" l="1"/>
  <c r="E195" i="6"/>
  <c r="F195" i="6" s="1"/>
  <c r="H194" i="6"/>
  <c r="G194" i="6"/>
  <c r="C196" i="6"/>
  <c r="D216" i="8"/>
  <c r="F216" i="8" s="1"/>
  <c r="G216" i="8" s="1"/>
  <c r="E216" i="8"/>
  <c r="H215" i="8"/>
  <c r="I215" i="8"/>
  <c r="D196" i="6" l="1"/>
  <c r="E196" i="6"/>
  <c r="F196" i="6" s="1"/>
  <c r="H195" i="6"/>
  <c r="G195" i="6"/>
  <c r="C197" i="6"/>
  <c r="C217" i="8"/>
  <c r="H216" i="8"/>
  <c r="I216" i="8"/>
  <c r="D197" i="6" l="1"/>
  <c r="E197" i="6"/>
  <c r="F197" i="6" s="1"/>
  <c r="H196" i="6"/>
  <c r="G196" i="6"/>
  <c r="C198" i="6"/>
  <c r="E217" i="8"/>
  <c r="D217" i="8"/>
  <c r="F217" i="8" s="1"/>
  <c r="G217" i="8" s="1"/>
  <c r="D198" i="6" l="1"/>
  <c r="E198" i="6"/>
  <c r="F198" i="6" s="1"/>
  <c r="H197" i="6"/>
  <c r="G197" i="6"/>
  <c r="C199" i="6"/>
  <c r="C218" i="8"/>
  <c r="I217" i="8"/>
  <c r="H217" i="8"/>
  <c r="D199" i="6" l="1"/>
  <c r="E199" i="6"/>
  <c r="F199" i="6" s="1"/>
  <c r="H198" i="6"/>
  <c r="G198" i="6"/>
  <c r="C200" i="6"/>
  <c r="D218" i="8"/>
  <c r="C219" i="8" s="1"/>
  <c r="E218" i="8"/>
  <c r="D200" i="6" l="1"/>
  <c r="E200" i="6"/>
  <c r="F200" i="6" s="1"/>
  <c r="H199" i="6"/>
  <c r="G199" i="6"/>
  <c r="D219" i="8"/>
  <c r="F219" i="8" s="1"/>
  <c r="G219" i="8" s="1"/>
  <c r="E219" i="8"/>
  <c r="C220" i="8"/>
  <c r="F218" i="8"/>
  <c r="G218" i="8" s="1"/>
  <c r="H200" i="6" l="1"/>
  <c r="G200" i="6"/>
  <c r="C201" i="6"/>
  <c r="H218" i="8"/>
  <c r="I218" i="8"/>
  <c r="E220" i="8"/>
  <c r="D220" i="8"/>
  <c r="H219" i="8"/>
  <c r="I219" i="8"/>
  <c r="F220" i="8" l="1"/>
  <c r="G220" i="8" s="1"/>
  <c r="C221" i="8"/>
  <c r="D201" i="6"/>
  <c r="E201" i="6"/>
  <c r="F201" i="6" s="1"/>
  <c r="C202" i="6"/>
  <c r="D221" i="8"/>
  <c r="F221" i="8" s="1"/>
  <c r="G221" i="8" s="1"/>
  <c r="E221" i="8"/>
  <c r="C222" i="8"/>
  <c r="H220" i="8"/>
  <c r="I220" i="8"/>
  <c r="D202" i="6" l="1"/>
  <c r="E202" i="6"/>
  <c r="F202" i="6" s="1"/>
  <c r="H201" i="6"/>
  <c r="G201" i="6"/>
  <c r="C203" i="6"/>
  <c r="D222" i="8"/>
  <c r="C223" i="8" s="1"/>
  <c r="F222" i="8"/>
  <c r="G222" i="8" s="1"/>
  <c r="E222" i="8"/>
  <c r="H221" i="8"/>
  <c r="I221" i="8"/>
  <c r="D203" i="6" l="1"/>
  <c r="E203" i="6"/>
  <c r="F203" i="6" s="1"/>
  <c r="H202" i="6"/>
  <c r="G202" i="6"/>
  <c r="C204" i="6"/>
  <c r="D223" i="8"/>
  <c r="F223" i="8" s="1"/>
  <c r="G223" i="8" s="1"/>
  <c r="E223" i="8"/>
  <c r="H222" i="8"/>
  <c r="I222" i="8"/>
  <c r="D204" i="6" l="1"/>
  <c r="E204" i="6"/>
  <c r="F204" i="6" s="1"/>
  <c r="H203" i="6"/>
  <c r="G203" i="6"/>
  <c r="C205" i="6"/>
  <c r="C224" i="8"/>
  <c r="I223" i="8"/>
  <c r="H223" i="8"/>
  <c r="D205" i="6" l="1"/>
  <c r="E205" i="6"/>
  <c r="F205" i="6" s="1"/>
  <c r="H204" i="6"/>
  <c r="G204" i="6"/>
  <c r="C206" i="6"/>
  <c r="E224" i="8"/>
  <c r="D224" i="8"/>
  <c r="F224" i="8" s="1"/>
  <c r="G224" i="8" s="1"/>
  <c r="C225" i="8"/>
  <c r="D206" i="6" l="1"/>
  <c r="E206" i="6"/>
  <c r="F206" i="6" s="1"/>
  <c r="H205" i="6"/>
  <c r="G205" i="6"/>
  <c r="C207" i="6"/>
  <c r="D225" i="8"/>
  <c r="C226" i="8" s="1"/>
  <c r="E225" i="8"/>
  <c r="H224" i="8"/>
  <c r="I224" i="8"/>
  <c r="D207" i="6" l="1"/>
  <c r="E207" i="6"/>
  <c r="F207" i="6" s="1"/>
  <c r="H206" i="6"/>
  <c r="G206" i="6"/>
  <c r="C208" i="6"/>
  <c r="E226" i="8"/>
  <c r="D226" i="8"/>
  <c r="C227" i="8" s="1"/>
  <c r="F226" i="8"/>
  <c r="G226" i="8" s="1"/>
  <c r="F225" i="8"/>
  <c r="G225" i="8" s="1"/>
  <c r="D208" i="6" l="1"/>
  <c r="E208" i="6"/>
  <c r="F208" i="6" s="1"/>
  <c r="H207" i="6"/>
  <c r="G207" i="6"/>
  <c r="C209" i="6"/>
  <c r="I226" i="8"/>
  <c r="H226" i="8"/>
  <c r="H225" i="8"/>
  <c r="I225" i="8"/>
  <c r="D227" i="8"/>
  <c r="F227" i="8" s="1"/>
  <c r="G227" i="8" s="1"/>
  <c r="E227" i="8"/>
  <c r="C228" i="8"/>
  <c r="D209" i="6" l="1"/>
  <c r="E209" i="6"/>
  <c r="F209" i="6" s="1"/>
  <c r="H208" i="6"/>
  <c r="G208" i="6"/>
  <c r="C210" i="6"/>
  <c r="D228" i="8"/>
  <c r="F228" i="8" s="1"/>
  <c r="G228" i="8" s="1"/>
  <c r="E228" i="8"/>
  <c r="H227" i="8"/>
  <c r="I227" i="8"/>
  <c r="D210" i="6" l="1"/>
  <c r="E210" i="6"/>
  <c r="F210" i="6" s="1"/>
  <c r="H209" i="6"/>
  <c r="G209" i="6"/>
  <c r="C211" i="6"/>
  <c r="C229" i="8"/>
  <c r="I228" i="8"/>
  <c r="H228" i="8"/>
  <c r="D211" i="6" l="1"/>
  <c r="E211" i="6"/>
  <c r="F211" i="6" s="1"/>
  <c r="H210" i="6"/>
  <c r="G210" i="6"/>
  <c r="C212" i="6"/>
  <c r="E229" i="8"/>
  <c r="D229" i="8"/>
  <c r="C230" i="8" s="1"/>
  <c r="D212" i="6" l="1"/>
  <c r="E212" i="6"/>
  <c r="F212" i="6" s="1"/>
  <c r="H211" i="6"/>
  <c r="G211" i="6"/>
  <c r="C213" i="6"/>
  <c r="D230" i="8"/>
  <c r="F230" i="8" s="1"/>
  <c r="G230" i="8" s="1"/>
  <c r="E230" i="8"/>
  <c r="C231" i="8"/>
  <c r="F229" i="8"/>
  <c r="G229" i="8" s="1"/>
  <c r="D213" i="6" l="1"/>
  <c r="E213" i="6"/>
  <c r="F213" i="6" s="1"/>
  <c r="H212" i="6"/>
  <c r="G212" i="6"/>
  <c r="C214" i="6"/>
  <c r="D231" i="8"/>
  <c r="F231" i="8" s="1"/>
  <c r="G231" i="8" s="1"/>
  <c r="C232" i="8"/>
  <c r="E231" i="8"/>
  <c r="I229" i="8"/>
  <c r="H229" i="8"/>
  <c r="I230" i="8"/>
  <c r="H230" i="8"/>
  <c r="D214" i="6" l="1"/>
  <c r="E214" i="6"/>
  <c r="F214" i="6" s="1"/>
  <c r="H213" i="6"/>
  <c r="G213" i="6"/>
  <c r="C215" i="6"/>
  <c r="D232" i="8"/>
  <c r="F232" i="8" s="1"/>
  <c r="G232" i="8" s="1"/>
  <c r="E232" i="8"/>
  <c r="C233" i="8"/>
  <c r="H231" i="8"/>
  <c r="I231" i="8"/>
  <c r="D215" i="6" l="1"/>
  <c r="E215" i="6"/>
  <c r="F215" i="6" s="1"/>
  <c r="H214" i="6"/>
  <c r="G214" i="6"/>
  <c r="C216" i="6"/>
  <c r="E233" i="8"/>
  <c r="D233" i="8"/>
  <c r="F233" i="8" s="1"/>
  <c r="G233" i="8" s="1"/>
  <c r="H232" i="8"/>
  <c r="I232" i="8"/>
  <c r="D216" i="6" l="1"/>
  <c r="E216" i="6"/>
  <c r="F216" i="6" s="1"/>
  <c r="H215" i="6"/>
  <c r="G215" i="6"/>
  <c r="C217" i="6"/>
  <c r="I233" i="8"/>
  <c r="H233" i="8"/>
  <c r="C234" i="8"/>
  <c r="D217" i="6" l="1"/>
  <c r="E217" i="6"/>
  <c r="F217" i="6" s="1"/>
  <c r="H216" i="6"/>
  <c r="G216" i="6"/>
  <c r="C218" i="6"/>
  <c r="E234" i="8"/>
  <c r="D234" i="8"/>
  <c r="C235" i="8" s="1"/>
  <c r="D218" i="6" l="1"/>
  <c r="E218" i="6"/>
  <c r="F218" i="6" s="1"/>
  <c r="H217" i="6"/>
  <c r="G217" i="6"/>
  <c r="C219" i="6"/>
  <c r="E235" i="8"/>
  <c r="D235" i="8"/>
  <c r="C236" i="8" s="1"/>
  <c r="F235" i="8"/>
  <c r="G235" i="8" s="1"/>
  <c r="F234" i="8"/>
  <c r="G234" i="8" s="1"/>
  <c r="D219" i="6" l="1"/>
  <c r="E219" i="6"/>
  <c r="F219" i="6" s="1"/>
  <c r="H218" i="6"/>
  <c r="G218" i="6"/>
  <c r="C220" i="6"/>
  <c r="I235" i="8"/>
  <c r="H235" i="8"/>
  <c r="E236" i="8"/>
  <c r="D236" i="8"/>
  <c r="F236" i="8" s="1"/>
  <c r="G236" i="8" s="1"/>
  <c r="I234" i="8"/>
  <c r="H234" i="8"/>
  <c r="D220" i="6" l="1"/>
  <c r="E220" i="6"/>
  <c r="F220" i="6" s="1"/>
  <c r="H219" i="6"/>
  <c r="G219" i="6"/>
  <c r="C221" i="6"/>
  <c r="C237" i="8"/>
  <c r="E237" i="8"/>
  <c r="D237" i="8"/>
  <c r="C238" i="8" s="1"/>
  <c r="I236" i="8"/>
  <c r="H236" i="8"/>
  <c r="D221" i="6" l="1"/>
  <c r="E221" i="6"/>
  <c r="F221" i="6" s="1"/>
  <c r="H220" i="6"/>
  <c r="G220" i="6"/>
  <c r="C222" i="6"/>
  <c r="D238" i="8"/>
  <c r="F238" i="8" s="1"/>
  <c r="G238" i="8" s="1"/>
  <c r="E238" i="8"/>
  <c r="C239" i="8"/>
  <c r="F237" i="8"/>
  <c r="G237" i="8" s="1"/>
  <c r="D222" i="6" l="1"/>
  <c r="E222" i="6"/>
  <c r="F222" i="6" s="1"/>
  <c r="H221" i="6"/>
  <c r="G221" i="6"/>
  <c r="C223" i="6"/>
  <c r="I237" i="8"/>
  <c r="H237" i="8"/>
  <c r="D239" i="8"/>
  <c r="F239" i="8" s="1"/>
  <c r="G239" i="8" s="1"/>
  <c r="E239" i="8"/>
  <c r="I238" i="8"/>
  <c r="H238" i="8"/>
  <c r="D223" i="6" l="1"/>
  <c r="E223" i="6"/>
  <c r="F223" i="6" s="1"/>
  <c r="H222" i="6"/>
  <c r="G222" i="6"/>
  <c r="H239" i="8"/>
  <c r="I239" i="8"/>
  <c r="C240" i="8"/>
  <c r="H223" i="6" l="1"/>
  <c r="G223" i="6"/>
  <c r="C224" i="6"/>
  <c r="D240" i="8"/>
  <c r="F240" i="8" s="1"/>
  <c r="G240" i="8" s="1"/>
  <c r="E240" i="8"/>
  <c r="C241" i="8"/>
  <c r="D224" i="6" l="1"/>
  <c r="E224" i="6"/>
  <c r="F224" i="6" s="1"/>
  <c r="I240" i="8"/>
  <c r="H240" i="8"/>
  <c r="E241" i="8"/>
  <c r="D241" i="8"/>
  <c r="C242" i="8" s="1"/>
  <c r="H224" i="6" l="1"/>
  <c r="G224" i="6"/>
  <c r="C225" i="6"/>
  <c r="D242" i="8"/>
  <c r="F242" i="8" s="1"/>
  <c r="G242" i="8" s="1"/>
  <c r="E242" i="8"/>
  <c r="C243" i="8"/>
  <c r="F241" i="8"/>
  <c r="G241" i="8" s="1"/>
  <c r="D225" i="6" l="1"/>
  <c r="E225" i="6"/>
  <c r="F225" i="6" s="1"/>
  <c r="E243" i="8"/>
  <c r="D243" i="8"/>
  <c r="F243" i="8" s="1"/>
  <c r="G243" i="8" s="1"/>
  <c r="H241" i="8"/>
  <c r="I241" i="8"/>
  <c r="I242" i="8"/>
  <c r="H242" i="8"/>
  <c r="H225" i="6" l="1"/>
  <c r="G225" i="6"/>
  <c r="C226" i="6"/>
  <c r="H243" i="8"/>
  <c r="I243" i="8"/>
  <c r="C244" i="8"/>
  <c r="D226" i="6" l="1"/>
  <c r="E226" i="6"/>
  <c r="F226" i="6" s="1"/>
  <c r="C227" i="6"/>
  <c r="E244" i="8"/>
  <c r="D244" i="8"/>
  <c r="F244" i="8" s="1"/>
  <c r="G244" i="8" s="1"/>
  <c r="D227" i="6" l="1"/>
  <c r="E227" i="6"/>
  <c r="F227" i="6" s="1"/>
  <c r="H226" i="6"/>
  <c r="G226" i="6"/>
  <c r="C228" i="6"/>
  <c r="I244" i="8"/>
  <c r="H244" i="8"/>
  <c r="C245" i="8"/>
  <c r="D228" i="6" l="1"/>
  <c r="E228" i="6"/>
  <c r="F228" i="6" s="1"/>
  <c r="H227" i="6"/>
  <c r="G227" i="6"/>
  <c r="C229" i="6"/>
  <c r="E245" i="8"/>
  <c r="D245" i="8"/>
  <c r="C246" i="8" s="1"/>
  <c r="D229" i="6" l="1"/>
  <c r="E229" i="6"/>
  <c r="F229" i="6" s="1"/>
  <c r="H228" i="6"/>
  <c r="G228" i="6"/>
  <c r="E246" i="8"/>
  <c r="D246" i="8"/>
  <c r="C247" i="8" s="1"/>
  <c r="F246" i="8"/>
  <c r="G246" i="8" s="1"/>
  <c r="F245" i="8"/>
  <c r="G245" i="8" s="1"/>
  <c r="H229" i="6" l="1"/>
  <c r="G229" i="6"/>
  <c r="C230" i="6"/>
  <c r="I246" i="8"/>
  <c r="H246" i="8"/>
  <c r="B248" i="8"/>
  <c r="P1" i="8" s="1"/>
  <c r="E247" i="8"/>
  <c r="D247" i="8"/>
  <c r="F247" i="8" s="1"/>
  <c r="G247" i="8" s="1"/>
  <c r="H245" i="8"/>
  <c r="I245" i="8"/>
  <c r="D230" i="6" l="1"/>
  <c r="E230" i="6"/>
  <c r="F230" i="6" s="1"/>
  <c r="C231" i="6"/>
  <c r="H247" i="8"/>
  <c r="H248" i="8" s="1"/>
  <c r="P2" i="8" s="1"/>
  <c r="P4" i="8" s="1"/>
  <c r="P5" i="8" s="1"/>
  <c r="I247" i="8"/>
  <c r="I248" i="8" s="1"/>
  <c r="P3" i="8" s="1"/>
  <c r="P6" i="8" s="1"/>
  <c r="P7" i="8" s="1"/>
  <c r="D231" i="6" l="1"/>
  <c r="E231" i="6"/>
  <c r="F231" i="6" s="1"/>
  <c r="H230" i="6"/>
  <c r="G230" i="6"/>
  <c r="C232" i="6"/>
  <c r="D232" i="6" l="1"/>
  <c r="E232" i="6"/>
  <c r="F232" i="6" s="1"/>
  <c r="H231" i="6"/>
  <c r="G231" i="6"/>
  <c r="C233" i="6"/>
  <c r="D233" i="6" l="1"/>
  <c r="E233" i="6"/>
  <c r="F233" i="6" s="1"/>
  <c r="H232" i="6"/>
  <c r="G232" i="6"/>
  <c r="C234" i="6"/>
  <c r="D234" i="6" l="1"/>
  <c r="E234" i="6"/>
  <c r="F234" i="6" s="1"/>
  <c r="H233" i="6"/>
  <c r="G233" i="6"/>
  <c r="C235" i="6"/>
  <c r="D235" i="6" l="1"/>
  <c r="E235" i="6"/>
  <c r="F235" i="6" s="1"/>
  <c r="H234" i="6"/>
  <c r="G234" i="6"/>
  <c r="C236" i="6"/>
  <c r="D236" i="6" l="1"/>
  <c r="E236" i="6"/>
  <c r="F236" i="6" s="1"/>
  <c r="H235" i="6"/>
  <c r="G235" i="6"/>
  <c r="C237" i="6"/>
  <c r="D237" i="6" l="1"/>
  <c r="E237" i="6"/>
  <c r="F237" i="6" s="1"/>
  <c r="H236" i="6"/>
  <c r="G236" i="6"/>
  <c r="C238" i="6"/>
  <c r="D238" i="6" l="1"/>
  <c r="E238" i="6"/>
  <c r="F238" i="6" s="1"/>
  <c r="H237" i="6"/>
  <c r="G237" i="6"/>
  <c r="C239" i="6"/>
  <c r="D239" i="6" l="1"/>
  <c r="E239" i="6"/>
  <c r="F239" i="6" s="1"/>
  <c r="H238" i="6"/>
  <c r="G238" i="6"/>
  <c r="C240" i="6"/>
  <c r="D240" i="6" l="1"/>
  <c r="E240" i="6"/>
  <c r="F240" i="6" s="1"/>
  <c r="H239" i="6"/>
  <c r="G239" i="6"/>
  <c r="C241" i="6"/>
  <c r="D241" i="6" l="1"/>
  <c r="E241" i="6"/>
  <c r="F241" i="6" s="1"/>
  <c r="H240" i="6"/>
  <c r="G240" i="6"/>
  <c r="C242" i="6"/>
  <c r="D242" i="6" l="1"/>
  <c r="E242" i="6"/>
  <c r="F242" i="6" s="1"/>
  <c r="H241" i="6"/>
  <c r="G241" i="6"/>
  <c r="B243" i="6"/>
  <c r="H242" i="6" l="1"/>
  <c r="G242" i="6"/>
  <c r="H243" i="6"/>
  <c r="L5" i="6" s="1"/>
  <c r="L9" i="6" s="1"/>
  <c r="L10" i="6" s="1"/>
  <c r="G243" i="6"/>
  <c r="L4" i="6" s="1"/>
  <c r="L7" i="6" s="1"/>
  <c r="L8" i="6" s="1"/>
</calcChain>
</file>

<file path=xl/sharedStrings.xml><?xml version="1.0" encoding="utf-8"?>
<sst xmlns="http://schemas.openxmlformats.org/spreadsheetml/2006/main" count="1315" uniqueCount="1185">
  <si>
    <t>Date</t>
  </si>
  <si>
    <t>Open</t>
  </si>
  <si>
    <t>High</t>
  </si>
  <si>
    <t>Low</t>
  </si>
  <si>
    <t>Close</t>
  </si>
  <si>
    <t>Jan 2023</t>
  </si>
  <si>
    <t>330.90</t>
  </si>
  <si>
    <t>355.00</t>
  </si>
  <si>
    <t>326.00</t>
  </si>
  <si>
    <t>352.35</t>
  </si>
  <si>
    <t>Dec 2022</t>
  </si>
  <si>
    <t>341.70</t>
  </si>
  <si>
    <t>347.35</t>
  </si>
  <si>
    <t>325.35</t>
  </si>
  <si>
    <t>331.55</t>
  </si>
  <si>
    <t>Nov 2022</t>
  </si>
  <si>
    <t>349.25</t>
  </si>
  <si>
    <t>361.45</t>
  </si>
  <si>
    <t>334.40</t>
  </si>
  <si>
    <t>340.00</t>
  </si>
  <si>
    <t>Oct 2022</t>
  </si>
  <si>
    <t>332.90</t>
  </si>
  <si>
    <t>353.20</t>
  </si>
  <si>
    <t>323.25</t>
  </si>
  <si>
    <t>348.70</t>
  </si>
  <si>
    <t>Sep 2022</t>
  </si>
  <si>
    <t>319.50</t>
  </si>
  <si>
    <t>349.55</t>
  </si>
  <si>
    <t>316.00</t>
  </si>
  <si>
    <t>332.20</t>
  </si>
  <si>
    <t>Aug 2022</t>
  </si>
  <si>
    <t>304.00</t>
  </si>
  <si>
    <t>321.40</t>
  </si>
  <si>
    <t>303.10</t>
  </si>
  <si>
    <t>320.50</t>
  </si>
  <si>
    <t>July 2022</t>
  </si>
  <si>
    <t>273.50</t>
  </si>
  <si>
    <t>305.90</t>
  </si>
  <si>
    <t>271.20</t>
  </si>
  <si>
    <t>303.05</t>
  </si>
  <si>
    <t>June 2022</t>
  </si>
  <si>
    <t>270.65</t>
  </si>
  <si>
    <t>275.80</t>
  </si>
  <si>
    <t>258.55</t>
  </si>
  <si>
    <t>May 2022</t>
  </si>
  <si>
    <t>258.00</t>
  </si>
  <si>
    <t>282.35</t>
  </si>
  <si>
    <t>249.15</t>
  </si>
  <si>
    <t>Apr 2022</t>
  </si>
  <si>
    <t>250.00</t>
  </si>
  <si>
    <t>273.15</t>
  </si>
  <si>
    <t>248.80</t>
  </si>
  <si>
    <t>259.55</t>
  </si>
  <si>
    <t>Mar 2022</t>
  </si>
  <si>
    <t>214.40</t>
  </si>
  <si>
    <t>212.45</t>
  </si>
  <si>
    <t>250.65</t>
  </si>
  <si>
    <t>Feb 2022</t>
  </si>
  <si>
    <t>221.00</t>
  </si>
  <si>
    <t>238.50</t>
  </si>
  <si>
    <t>207.00</t>
  </si>
  <si>
    <t>215.85</t>
  </si>
  <si>
    <t>Jan 2022</t>
  </si>
  <si>
    <t>218.05</t>
  </si>
  <si>
    <t>227.30</t>
  </si>
  <si>
    <t>209.55</t>
  </si>
  <si>
    <t>220.20</t>
  </si>
  <si>
    <t>Dec 2021</t>
  </si>
  <si>
    <t>222.00</t>
  </si>
  <si>
    <t>238.95</t>
  </si>
  <si>
    <t>209.80</t>
  </si>
  <si>
    <t>Nov 2021</t>
  </si>
  <si>
    <t>224.15</t>
  </si>
  <si>
    <t>245.25</t>
  </si>
  <si>
    <t>220.00</t>
  </si>
  <si>
    <t>221.15</t>
  </si>
  <si>
    <t>Oct 2021</t>
  </si>
  <si>
    <t>235.20</t>
  </si>
  <si>
    <t>265.30</t>
  </si>
  <si>
    <t>222.30</t>
  </si>
  <si>
    <t>223.20</t>
  </si>
  <si>
    <t>Sep 2021</t>
  </si>
  <si>
    <t>211.00</t>
  </si>
  <si>
    <t>245.80</t>
  </si>
  <si>
    <t>209.00</t>
  </si>
  <si>
    <t>236.15</t>
  </si>
  <si>
    <t>Aug 2021</t>
  </si>
  <si>
    <t>206.45</t>
  </si>
  <si>
    <t>217.15</t>
  </si>
  <si>
    <t>204.35</t>
  </si>
  <si>
    <t>211.30</t>
  </si>
  <si>
    <t>July 2021</t>
  </si>
  <si>
    <t>202.90</t>
  </si>
  <si>
    <t>215.35</t>
  </si>
  <si>
    <t>200.90</t>
  </si>
  <si>
    <t>204.95</t>
  </si>
  <si>
    <t>June 2021</t>
  </si>
  <si>
    <t>218.00</t>
  </si>
  <si>
    <t>219.40</t>
  </si>
  <si>
    <t>202.40</t>
  </si>
  <si>
    <t>202.70</t>
  </si>
  <si>
    <t>May 2021</t>
  </si>
  <si>
    <t>201.20</t>
  </si>
  <si>
    <t>217.90</t>
  </si>
  <si>
    <t>199.10</t>
  </si>
  <si>
    <t>216.60</t>
  </si>
  <si>
    <t>Apr 2021</t>
  </si>
  <si>
    <t>220.60</t>
  </si>
  <si>
    <t>200.55</t>
  </si>
  <si>
    <t>202.60</t>
  </si>
  <si>
    <t>Mar 2021</t>
  </si>
  <si>
    <t>205.45</t>
  </si>
  <si>
    <t>228.10</t>
  </si>
  <si>
    <t>201.60</t>
  </si>
  <si>
    <t>218.50</t>
  </si>
  <si>
    <t>Feb 2021</t>
  </si>
  <si>
    <t>204.00</t>
  </si>
  <si>
    <t>239.20</t>
  </si>
  <si>
    <t>201.80</t>
  </si>
  <si>
    <t>203.85</t>
  </si>
  <si>
    <t>Jan 2021</t>
  </si>
  <si>
    <t>209.90</t>
  </si>
  <si>
    <t>200.25</t>
  </si>
  <si>
    <t>203.25</t>
  </si>
  <si>
    <t>Dec 2020</t>
  </si>
  <si>
    <t>195.00</t>
  </si>
  <si>
    <t>218.60</t>
  </si>
  <si>
    <t>192.40</t>
  </si>
  <si>
    <t>Nov 2020</t>
  </si>
  <si>
    <t>166.80</t>
  </si>
  <si>
    <t>197.95</t>
  </si>
  <si>
    <t>164.45</t>
  </si>
  <si>
    <t>193.65</t>
  </si>
  <si>
    <t>Oct 2020</t>
  </si>
  <si>
    <t>174.50</t>
  </si>
  <si>
    <t>175.20</t>
  </si>
  <si>
    <t>163.35</t>
  </si>
  <si>
    <t>165.25</t>
  </si>
  <si>
    <t>Sep 2020</t>
  </si>
  <si>
    <t>191.10</t>
  </si>
  <si>
    <t>193.25</t>
  </si>
  <si>
    <t>166.15</t>
  </si>
  <si>
    <t>171.70</t>
  </si>
  <si>
    <t>Aug 2020</t>
  </si>
  <si>
    <t>194.00</t>
  </si>
  <si>
    <t>207.70</t>
  </si>
  <si>
    <t>190.00</t>
  </si>
  <si>
    <t>July 2020</t>
  </si>
  <si>
    <t>194.65</t>
  </si>
  <si>
    <t>208.50</t>
  </si>
  <si>
    <t>191.50</t>
  </si>
  <si>
    <t>194.15</t>
  </si>
  <si>
    <t>June 2020</t>
  </si>
  <si>
    <t>201.00</t>
  </si>
  <si>
    <t>209.40</t>
  </si>
  <si>
    <t>180.70</t>
  </si>
  <si>
    <t>May 2020</t>
  </si>
  <si>
    <t>181.75</t>
  </si>
  <si>
    <t>198.00</t>
  </si>
  <si>
    <t>157.10</t>
  </si>
  <si>
    <t>197.35</t>
  </si>
  <si>
    <t>Apr 2020</t>
  </si>
  <si>
    <t>193.75</t>
  </si>
  <si>
    <t>164.55</t>
  </si>
  <si>
    <t>182.05</t>
  </si>
  <si>
    <t>Mar 2020</t>
  </si>
  <si>
    <t>199.50</t>
  </si>
  <si>
    <t>203.45</t>
  </si>
  <si>
    <t>134.60</t>
  </si>
  <si>
    <t>Feb 2020</t>
  </si>
  <si>
    <t>236.90</t>
  </si>
  <si>
    <t>239.25</t>
  </si>
  <si>
    <t>192.05</t>
  </si>
  <si>
    <t>197.55</t>
  </si>
  <si>
    <t>Jan 2020</t>
  </si>
  <si>
    <t>238.60</t>
  </si>
  <si>
    <t>243.90</t>
  </si>
  <si>
    <t>230.50</t>
  </si>
  <si>
    <t>235.15</t>
  </si>
  <si>
    <t>Dec 2019</t>
  </si>
  <si>
    <t>246.00</t>
  </si>
  <si>
    <t>247.90</t>
  </si>
  <si>
    <t>235.00</t>
  </si>
  <si>
    <t>237.70</t>
  </si>
  <si>
    <t>Nov 2019</t>
  </si>
  <si>
    <t>259.35</t>
  </si>
  <si>
    <t>266.30</t>
  </si>
  <si>
    <t>245.00</t>
  </si>
  <si>
    <t>246.40</t>
  </si>
  <si>
    <t>Oct 2019</t>
  </si>
  <si>
    <t>259.10</t>
  </si>
  <si>
    <t>264.00</t>
  </si>
  <si>
    <t>241.10</t>
  </si>
  <si>
    <t>257.65</t>
  </si>
  <si>
    <t>Sep 2019</t>
  </si>
  <si>
    <t>244.45</t>
  </si>
  <si>
    <t>260.80</t>
  </si>
  <si>
    <t>234.05</t>
  </si>
  <si>
    <t>259.85</t>
  </si>
  <si>
    <t>Aug 2019</t>
  </si>
  <si>
    <t>270.45</t>
  </si>
  <si>
    <t>270.70</t>
  </si>
  <si>
    <t>234.65</t>
  </si>
  <si>
    <t>245.65</t>
  </si>
  <si>
    <t>July 2019</t>
  </si>
  <si>
    <t>274.40</t>
  </si>
  <si>
    <t>282.90</t>
  </si>
  <si>
    <t>270.20</t>
  </si>
  <si>
    <t>June 2019</t>
  </si>
  <si>
    <t>281.40</t>
  </si>
  <si>
    <t>282.15</t>
  </si>
  <si>
    <t>272.50</t>
  </si>
  <si>
    <t>273.85</t>
  </si>
  <si>
    <t>May 2019</t>
  </si>
  <si>
    <t>301.10</t>
  </si>
  <si>
    <t>310.00</t>
  </si>
  <si>
    <t>277.45</t>
  </si>
  <si>
    <t>278.55</t>
  </si>
  <si>
    <t>Apr 2019</t>
  </si>
  <si>
    <t>297.00</t>
  </si>
  <si>
    <t>291.70</t>
  </si>
  <si>
    <t>301.35</t>
  </si>
  <si>
    <t>Mar 2019</t>
  </si>
  <si>
    <t>276.45</t>
  </si>
  <si>
    <t>303.00</t>
  </si>
  <si>
    <t>276.05</t>
  </si>
  <si>
    <t>297.25</t>
  </si>
  <si>
    <t>Feb 2019</t>
  </si>
  <si>
    <t>280.65</t>
  </si>
  <si>
    <t>285.20</t>
  </si>
  <si>
    <t>268.45</t>
  </si>
  <si>
    <t>Jan 2019</t>
  </si>
  <si>
    <t>282.20</t>
  </si>
  <si>
    <t>297.40</t>
  </si>
  <si>
    <t>273.60</t>
  </si>
  <si>
    <t>278.65</t>
  </si>
  <si>
    <t>Dec 2018</t>
  </si>
  <si>
    <t>287.25</t>
  </si>
  <si>
    <t>289.50</t>
  </si>
  <si>
    <t>268.20</t>
  </si>
  <si>
    <t>281.65</t>
  </si>
  <si>
    <t>Nov 2018</t>
  </si>
  <si>
    <t>280.00</t>
  </si>
  <si>
    <t>290.00</t>
  </si>
  <si>
    <t>285.80</t>
  </si>
  <si>
    <t>Oct 2018</t>
  </si>
  <si>
    <t>300.85</t>
  </si>
  <si>
    <t>302.95</t>
  </si>
  <si>
    <t>263.65</t>
  </si>
  <si>
    <t>280.10</t>
  </si>
  <si>
    <t>Sep 2018</t>
  </si>
  <si>
    <t>322.95</t>
  </si>
  <si>
    <t>297.75</t>
  </si>
  <si>
    <t>Aug 2018</t>
  </si>
  <si>
    <t>298.05</t>
  </si>
  <si>
    <t>322.60</t>
  </si>
  <si>
    <t>296.10</t>
  </si>
  <si>
    <t>319.85</t>
  </si>
  <si>
    <t>July 2018</t>
  </si>
  <si>
    <t>267.00</t>
  </si>
  <si>
    <t>307.15</t>
  </si>
  <si>
    <t>260.05</t>
  </si>
  <si>
    <t>297.70</t>
  </si>
  <si>
    <t>June 2018</t>
  </si>
  <si>
    <t>271.15</t>
  </si>
  <si>
    <t>274.60</t>
  </si>
  <si>
    <t>259.00</t>
  </si>
  <si>
    <t>266.20</t>
  </si>
  <si>
    <t>May 2018</t>
  </si>
  <si>
    <t>282.10</t>
  </si>
  <si>
    <t>289.70</t>
  </si>
  <si>
    <t>268.75</t>
  </si>
  <si>
    <t>271.65</t>
  </si>
  <si>
    <t>Apr 2018</t>
  </si>
  <si>
    <t>257.00</t>
  </si>
  <si>
    <t>283.85</t>
  </si>
  <si>
    <t>255.45</t>
  </si>
  <si>
    <t>281.45</t>
  </si>
  <si>
    <t>Mar 2018</t>
  </si>
  <si>
    <t>264.20</t>
  </si>
  <si>
    <t>272.00</t>
  </si>
  <si>
    <t>252.50</t>
  </si>
  <si>
    <t>255.50</t>
  </si>
  <si>
    <t>Feb 2018</t>
  </si>
  <si>
    <t>290.30</t>
  </si>
  <si>
    <t>262.15</t>
  </si>
  <si>
    <t>265.05</t>
  </si>
  <si>
    <t>Jan 2018</t>
  </si>
  <si>
    <t>263.25</t>
  </si>
  <si>
    <t>283.30</t>
  </si>
  <si>
    <t>271.40</t>
  </si>
  <si>
    <t>Dec 2017</t>
  </si>
  <si>
    <t>256.95</t>
  </si>
  <si>
    <t>267.50</t>
  </si>
  <si>
    <t>Nov 2017</t>
  </si>
  <si>
    <t>250.40</t>
  </si>
  <si>
    <t>256.05</t>
  </si>
  <si>
    <t>Oct 2017</t>
  </si>
  <si>
    <t>262.50</t>
  </si>
  <si>
    <t>276.00</t>
  </si>
  <si>
    <t>258.50</t>
  </si>
  <si>
    <t>265.70</t>
  </si>
  <si>
    <t>Sep 2017</t>
  </si>
  <si>
    <t>284.35</t>
  </si>
  <si>
    <t>256.80</t>
  </si>
  <si>
    <t>258.30</t>
  </si>
  <si>
    <t>Aug 2017</t>
  </si>
  <si>
    <t>285.30</t>
  </si>
  <si>
    <t>289.90</t>
  </si>
  <si>
    <t>270.10</t>
  </si>
  <si>
    <t>282.25</t>
  </si>
  <si>
    <t>July 2017</t>
  </si>
  <si>
    <t>346.00</t>
  </si>
  <si>
    <t>367.70</t>
  </si>
  <si>
    <t>276.40</t>
  </si>
  <si>
    <t>285.25</t>
  </si>
  <si>
    <t>June 2017</t>
  </si>
  <si>
    <t>312.00</t>
  </si>
  <si>
    <t>324.70</t>
  </si>
  <si>
    <t>299.15</t>
  </si>
  <si>
    <t>323.65</t>
  </si>
  <si>
    <t>May 2017</t>
  </si>
  <si>
    <t>280.50</t>
  </si>
  <si>
    <t>271.00</t>
  </si>
  <si>
    <t>311.80</t>
  </si>
  <si>
    <t>Apr 2017</t>
  </si>
  <si>
    <t>282.80</t>
  </si>
  <si>
    <t>292.90</t>
  </si>
  <si>
    <t>270.90</t>
  </si>
  <si>
    <t>278.00</t>
  </si>
  <si>
    <t>Mar 2017</t>
  </si>
  <si>
    <t>262.40</t>
  </si>
  <si>
    <t>288.90</t>
  </si>
  <si>
    <t>258.15</t>
  </si>
  <si>
    <t>280.30</t>
  </si>
  <si>
    <t>Feb 2017</t>
  </si>
  <si>
    <t>260.00</t>
  </si>
  <si>
    <t>292.15</t>
  </si>
  <si>
    <t>257.85</t>
  </si>
  <si>
    <t>262.20</t>
  </si>
  <si>
    <t>Jan 2017</t>
  </si>
  <si>
    <t>242.00</t>
  </si>
  <si>
    <t>266.95</t>
  </si>
  <si>
    <t>258.10</t>
  </si>
  <si>
    <t>Dec 2016</t>
  </si>
  <si>
    <t>232.80</t>
  </si>
  <si>
    <t>242.40</t>
  </si>
  <si>
    <t>241.65</t>
  </si>
  <si>
    <t>Nov 2016</t>
  </si>
  <si>
    <t>242.80</t>
  </si>
  <si>
    <t>259.65</t>
  </si>
  <si>
    <t>222.10</t>
  </si>
  <si>
    <t>232.50</t>
  </si>
  <si>
    <t>Oct 2016</t>
  </si>
  <si>
    <t>244.20</t>
  </si>
  <si>
    <t>246.55</t>
  </si>
  <si>
    <t>233.50</t>
  </si>
  <si>
    <t>Sep 2016</t>
  </si>
  <si>
    <t>261.00</t>
  </si>
  <si>
    <t>265.90</t>
  </si>
  <si>
    <t>240.50</t>
  </si>
  <si>
    <t>241.35</t>
  </si>
  <si>
    <t>Aug 2016</t>
  </si>
  <si>
    <t>252.00</t>
  </si>
  <si>
    <t>262.00</t>
  </si>
  <si>
    <t>July 2016</t>
  </si>
  <si>
    <t>243.30</t>
  </si>
  <si>
    <t>259.75</t>
  </si>
  <si>
    <t>242.20</t>
  </si>
  <si>
    <t>252.45</t>
  </si>
  <si>
    <t>June 2016</t>
  </si>
  <si>
    <t>235.31</t>
  </si>
  <si>
    <t>247.78</t>
  </si>
  <si>
    <t>230.41</t>
  </si>
  <si>
    <t>245.58</t>
  </si>
  <si>
    <t>May 2016</t>
  </si>
  <si>
    <t>215.48</t>
  </si>
  <si>
    <t>242.64</t>
  </si>
  <si>
    <t>203.98</t>
  </si>
  <si>
    <t>234.01</t>
  </si>
  <si>
    <t>Apr 2016</t>
  </si>
  <si>
    <t>217.38</t>
  </si>
  <si>
    <t>225.54</t>
  </si>
  <si>
    <t>208.31</t>
  </si>
  <si>
    <t>216.61</t>
  </si>
  <si>
    <t>Mar 2016</t>
  </si>
  <si>
    <t>203.31</t>
  </si>
  <si>
    <t>224.11</t>
  </si>
  <si>
    <t>218.81</t>
  </si>
  <si>
    <t>Feb 2016</t>
  </si>
  <si>
    <t>212.41</t>
  </si>
  <si>
    <t>217.28</t>
  </si>
  <si>
    <t>178.65</t>
  </si>
  <si>
    <t>197.08</t>
  </si>
  <si>
    <t>Jan 2016</t>
  </si>
  <si>
    <t>218.38</t>
  </si>
  <si>
    <t>219.31</t>
  </si>
  <si>
    <t>201.71</t>
  </si>
  <si>
    <t>213.45</t>
  </si>
  <si>
    <t>Dec 2015</t>
  </si>
  <si>
    <t>230.11</t>
  </si>
  <si>
    <t>233.14</t>
  </si>
  <si>
    <t>207.01</t>
  </si>
  <si>
    <t>218.51</t>
  </si>
  <si>
    <t>Nov 2015</t>
  </si>
  <si>
    <t>221.98</t>
  </si>
  <si>
    <t>218.04</t>
  </si>
  <si>
    <t>228.34</t>
  </si>
  <si>
    <t>Oct 2015</t>
  </si>
  <si>
    <t>218.01</t>
  </si>
  <si>
    <t>239.84</t>
  </si>
  <si>
    <t>217.84</t>
  </si>
  <si>
    <t>223.08</t>
  </si>
  <si>
    <t>Sep 2015</t>
  </si>
  <si>
    <t>214.98</t>
  </si>
  <si>
    <t>219.88</t>
  </si>
  <si>
    <t>204.65</t>
  </si>
  <si>
    <t>219.18</t>
  </si>
  <si>
    <t>Aug 2015</t>
  </si>
  <si>
    <t>217.31</t>
  </si>
  <si>
    <t>222.31</t>
  </si>
  <si>
    <t>201.98</t>
  </si>
  <si>
    <t>216.74</t>
  </si>
  <si>
    <t>July 2015</t>
  </si>
  <si>
    <t>210.15</t>
  </si>
  <si>
    <t>218.24</t>
  </si>
  <si>
    <t>199.98</t>
  </si>
  <si>
    <t>June 2015</t>
  </si>
  <si>
    <t>216.98</t>
  </si>
  <si>
    <t>222.48</t>
  </si>
  <si>
    <t>195.98</t>
  </si>
  <si>
    <t>210.08</t>
  </si>
  <si>
    <t>May 2015</t>
  </si>
  <si>
    <t>215.58</t>
  </si>
  <si>
    <t>223.91</t>
  </si>
  <si>
    <t>208.48</t>
  </si>
  <si>
    <t>Apr 2015</t>
  </si>
  <si>
    <t>217.21</t>
  </si>
  <si>
    <t>239.04</t>
  </si>
  <si>
    <t>214.11</t>
  </si>
  <si>
    <t>214.88</t>
  </si>
  <si>
    <t>Mar 2015</t>
  </si>
  <si>
    <t>238.64</t>
  </si>
  <si>
    <t>210.05</t>
  </si>
  <si>
    <t>Feb 2015</t>
  </si>
  <si>
    <t>244.64</t>
  </si>
  <si>
    <t>273.27</t>
  </si>
  <si>
    <t>232.31</t>
  </si>
  <si>
    <t>240.88</t>
  </si>
  <si>
    <t>Jan 2015</t>
  </si>
  <si>
    <t>245.04</t>
  </si>
  <si>
    <t>248.61</t>
  </si>
  <si>
    <t>230.71</t>
  </si>
  <si>
    <t>245.68</t>
  </si>
  <si>
    <t>Dec 2014</t>
  </si>
  <si>
    <t>241.41</t>
  </si>
  <si>
    <t>266.84</t>
  </si>
  <si>
    <t>238.04</t>
  </si>
  <si>
    <t>245.78</t>
  </si>
  <si>
    <t>Nov 2014</t>
  </si>
  <si>
    <t>237.91</t>
  </si>
  <si>
    <t>252.51</t>
  </si>
  <si>
    <t>232.41</t>
  </si>
  <si>
    <t>242.08</t>
  </si>
  <si>
    <t>Oct 2014</t>
  </si>
  <si>
    <t>246.64</t>
  </si>
  <si>
    <t>228.94</t>
  </si>
  <si>
    <t>236.78</t>
  </si>
  <si>
    <t>Sep 2014</t>
  </si>
  <si>
    <t>253.24</t>
  </si>
  <si>
    <t>232.18</t>
  </si>
  <si>
    <t>246.78</t>
  </si>
  <si>
    <t>Aug 2014</t>
  </si>
  <si>
    <t>237.31</t>
  </si>
  <si>
    <t>241.21</t>
  </si>
  <si>
    <t>227.68</t>
  </si>
  <si>
    <t>236.84</t>
  </si>
  <si>
    <t>July 2014</t>
  </si>
  <si>
    <t>242.98</t>
  </si>
  <si>
    <t>215.98</t>
  </si>
  <si>
    <t>237.34</t>
  </si>
  <si>
    <t>June 2014</t>
  </si>
  <si>
    <t>227.98</t>
  </si>
  <si>
    <t>228.71</t>
  </si>
  <si>
    <t>216.68</t>
  </si>
  <si>
    <t>May 2014</t>
  </si>
  <si>
    <t>227.38</t>
  </si>
  <si>
    <t>258.31</t>
  </si>
  <si>
    <t>223.01</t>
  </si>
  <si>
    <t>227.81</t>
  </si>
  <si>
    <t>Apr 2014</t>
  </si>
  <si>
    <t>235.64</t>
  </si>
  <si>
    <t>224.44</t>
  </si>
  <si>
    <t>227.14</t>
  </si>
  <si>
    <t>Mar 2014</t>
  </si>
  <si>
    <t>243.31</t>
  </si>
  <si>
    <t>217.34</t>
  </si>
  <si>
    <t>235.21</t>
  </si>
  <si>
    <t>Feb 2014</t>
  </si>
  <si>
    <t>215.08</t>
  </si>
  <si>
    <t>221.31</t>
  </si>
  <si>
    <t>207.58</t>
  </si>
  <si>
    <t>218.41</t>
  </si>
  <si>
    <t>Jan 2014</t>
  </si>
  <si>
    <t>214.85</t>
  </si>
  <si>
    <t>221.54</t>
  </si>
  <si>
    <t>206.88</t>
  </si>
  <si>
    <t>216.71</t>
  </si>
  <si>
    <t>Dec 2013</t>
  </si>
  <si>
    <t>213.95</t>
  </si>
  <si>
    <t>205.01</t>
  </si>
  <si>
    <t>214.55</t>
  </si>
  <si>
    <t>Nov 2013</t>
  </si>
  <si>
    <t>222.08</t>
  </si>
  <si>
    <t>222.64</t>
  </si>
  <si>
    <t>205.15</t>
  </si>
  <si>
    <t>213.58</t>
  </si>
  <si>
    <t>Oct 2013</t>
  </si>
  <si>
    <t>226.88</t>
  </si>
  <si>
    <t>237.38</t>
  </si>
  <si>
    <t>215.31</t>
  </si>
  <si>
    <t>223.31</t>
  </si>
  <si>
    <t>Sep 2013</t>
  </si>
  <si>
    <t>206.65</t>
  </si>
  <si>
    <t>195.71</t>
  </si>
  <si>
    <t>226.91</t>
  </si>
  <si>
    <t>Aug 2013</t>
  </si>
  <si>
    <t>228.98</t>
  </si>
  <si>
    <t>232.68</t>
  </si>
  <si>
    <t>190.11</t>
  </si>
  <si>
    <t>205.78</t>
  </si>
  <si>
    <t>July 2013</t>
  </si>
  <si>
    <t>216.65</t>
  </si>
  <si>
    <t>253.31</t>
  </si>
  <si>
    <t>213.41</t>
  </si>
  <si>
    <t>227.78</t>
  </si>
  <si>
    <t>June 2013</t>
  </si>
  <si>
    <t>227.08</t>
  </si>
  <si>
    <t>227.91</t>
  </si>
  <si>
    <t>207.31</t>
  </si>
  <si>
    <t>216.21</t>
  </si>
  <si>
    <t>May 2013</t>
  </si>
  <si>
    <t>218.34</t>
  </si>
  <si>
    <t>237.24</t>
  </si>
  <si>
    <t>216.78</t>
  </si>
  <si>
    <t>226.58</t>
  </si>
  <si>
    <t>Apr 2013</t>
  </si>
  <si>
    <t>205.98</t>
  </si>
  <si>
    <t>223.71</t>
  </si>
  <si>
    <t>187.41</t>
  </si>
  <si>
    <t>219.21</t>
  </si>
  <si>
    <t>Mar 2013</t>
  </si>
  <si>
    <t>196.65</t>
  </si>
  <si>
    <t>189.71</t>
  </si>
  <si>
    <t>206.28</t>
  </si>
  <si>
    <t>Feb 2013</t>
  </si>
  <si>
    <t>207.25</t>
  </si>
  <si>
    <t>192.51</t>
  </si>
  <si>
    <t>196.51</t>
  </si>
  <si>
    <t>Jan 2013</t>
  </si>
  <si>
    <t>191.55</t>
  </si>
  <si>
    <t>206.25</t>
  </si>
  <si>
    <t>181.38</t>
  </si>
  <si>
    <t>205.08</t>
  </si>
  <si>
    <t>Dec 2012</t>
  </si>
  <si>
    <t>198.31</t>
  </si>
  <si>
    <t>204.31</t>
  </si>
  <si>
    <t>187.65</t>
  </si>
  <si>
    <t>191.18</t>
  </si>
  <si>
    <t>Nov 2012</t>
  </si>
  <si>
    <t>188.01</t>
  </si>
  <si>
    <t>199.95</t>
  </si>
  <si>
    <t>181.98</t>
  </si>
  <si>
    <t>198.98</t>
  </si>
  <si>
    <t>Oct 2012</t>
  </si>
  <si>
    <t>180.98</t>
  </si>
  <si>
    <t>199.31</t>
  </si>
  <si>
    <t>146.82</t>
  </si>
  <si>
    <t>188.35</t>
  </si>
  <si>
    <t>Sep 2012</t>
  </si>
  <si>
    <t>179.32</t>
  </si>
  <si>
    <t>181.88</t>
  </si>
  <si>
    <t>167.38</t>
  </si>
  <si>
    <t>181.58</t>
  </si>
  <si>
    <t>Aug 2012</t>
  </si>
  <si>
    <t>171.95</t>
  </si>
  <si>
    <t>182.15</t>
  </si>
  <si>
    <t>170.85</t>
  </si>
  <si>
    <t>178.42</t>
  </si>
  <si>
    <t>July 2012</t>
  </si>
  <si>
    <t>172.75</t>
  </si>
  <si>
    <t>173.85</t>
  </si>
  <si>
    <t>162.98</t>
  </si>
  <si>
    <t>172.08</t>
  </si>
  <si>
    <t>June 2012</t>
  </si>
  <si>
    <t>152.58</t>
  </si>
  <si>
    <t>173.32</t>
  </si>
  <si>
    <t>149.99</t>
  </si>
  <si>
    <t>172.58</t>
  </si>
  <si>
    <t>May 2012</t>
  </si>
  <si>
    <t>163.68</t>
  </si>
  <si>
    <t>165.22</t>
  </si>
  <si>
    <t>149.22</t>
  </si>
  <si>
    <t>152.88</t>
  </si>
  <si>
    <t>Apr 2012</t>
  </si>
  <si>
    <t>151.58</t>
  </si>
  <si>
    <t>168.55</t>
  </si>
  <si>
    <t>148.82</t>
  </si>
  <si>
    <t>163.65</t>
  </si>
  <si>
    <t>Mar 2012</t>
  </si>
  <si>
    <t>138.39</t>
  </si>
  <si>
    <t>151.92</t>
  </si>
  <si>
    <t>135.59</t>
  </si>
  <si>
    <t>151.25</t>
  </si>
  <si>
    <t>Feb 2012</t>
  </si>
  <si>
    <t>135.55</t>
  </si>
  <si>
    <t>142.32</t>
  </si>
  <si>
    <t>131.32</t>
  </si>
  <si>
    <t>138.42</t>
  </si>
  <si>
    <t>Jan 2012</t>
  </si>
  <si>
    <t>134.55</t>
  </si>
  <si>
    <t>140.85</t>
  </si>
  <si>
    <t>131.72</t>
  </si>
  <si>
    <t>135.95</t>
  </si>
  <si>
    <t>Dec 2011</t>
  </si>
  <si>
    <t>135.99</t>
  </si>
  <si>
    <t>138.65</t>
  </si>
  <si>
    <t>128.19</t>
  </si>
  <si>
    <t>134.19</t>
  </si>
  <si>
    <t>Nov 2011</t>
  </si>
  <si>
    <t>140.99</t>
  </si>
  <si>
    <t>143.52</t>
  </si>
  <si>
    <t>126.19</t>
  </si>
  <si>
    <t>133.79</t>
  </si>
  <si>
    <t>Oct 2011</t>
  </si>
  <si>
    <t>130.19</t>
  </si>
  <si>
    <t>144.12</t>
  </si>
  <si>
    <t>125.72</t>
  </si>
  <si>
    <t>142.09</t>
  </si>
  <si>
    <t>Sep 2011</t>
  </si>
  <si>
    <t>137.32</t>
  </si>
  <si>
    <t>137.65</t>
  </si>
  <si>
    <t>123.32</t>
  </si>
  <si>
    <t>131.99</t>
  </si>
  <si>
    <t>Aug 2011</t>
  </si>
  <si>
    <t>139.99</t>
  </si>
  <si>
    <t>140.82</t>
  </si>
  <si>
    <t>126.42</t>
  </si>
  <si>
    <t>133.32</t>
  </si>
  <si>
    <t>July 2011</t>
  </si>
  <si>
    <t>129.52</t>
  </si>
  <si>
    <t>138.89</t>
  </si>
  <si>
    <t>June 2011</t>
  </si>
  <si>
    <t>129.99</t>
  </si>
  <si>
    <t>121.32</t>
  </si>
  <si>
    <t>135.29</t>
  </si>
  <si>
    <t>May 2011</t>
  </si>
  <si>
    <t>128.65</t>
  </si>
  <si>
    <t>129.32</t>
  </si>
  <si>
    <t>118.35</t>
  </si>
  <si>
    <t>128.89</t>
  </si>
  <si>
    <t>Apr 2011</t>
  </si>
  <si>
    <t>121.35</t>
  </si>
  <si>
    <t>129.85</t>
  </si>
  <si>
    <t>120.52</t>
  </si>
  <si>
    <t>128.22</t>
  </si>
  <si>
    <t>Mar 2011</t>
  </si>
  <si>
    <t>113.86</t>
  </si>
  <si>
    <t>122.65</t>
  </si>
  <si>
    <t>110.39</t>
  </si>
  <si>
    <t>121.39</t>
  </si>
  <si>
    <t>Feb 2011</t>
  </si>
  <si>
    <t>109.09</t>
  </si>
  <si>
    <t>113.32</t>
  </si>
  <si>
    <t>99.32</t>
  </si>
  <si>
    <t>112.66</t>
  </si>
  <si>
    <t>Jan 2011</t>
  </si>
  <si>
    <t>117.29</t>
  </si>
  <si>
    <t>120.65</t>
  </si>
  <si>
    <t>107.29</t>
  </si>
  <si>
    <t>108.39</t>
  </si>
  <si>
    <t>Dec 2010</t>
  </si>
  <si>
    <t>114.99</t>
  </si>
  <si>
    <t>117.55</t>
  </si>
  <si>
    <t>109.42</t>
  </si>
  <si>
    <t>116.42</t>
  </si>
  <si>
    <t>Nov 2010</t>
  </si>
  <si>
    <t>119.59</t>
  </si>
  <si>
    <t>109.32</t>
  </si>
  <si>
    <t>114.59</t>
  </si>
  <si>
    <t>Oct 2010</t>
  </si>
  <si>
    <t>119.25</t>
  </si>
  <si>
    <t>121.19</t>
  </si>
  <si>
    <t>109.99</t>
  </si>
  <si>
    <t>114.12</t>
  </si>
  <si>
    <t>Sep 2010</t>
  </si>
  <si>
    <t>109.49</t>
  </si>
  <si>
    <t>120.55</t>
  </si>
  <si>
    <t>107.59</t>
  </si>
  <si>
    <t>118.85</t>
  </si>
  <si>
    <t>Aug 2010</t>
  </si>
  <si>
    <t>103.02</t>
  </si>
  <si>
    <t>110.86</t>
  </si>
  <si>
    <t>101.02</t>
  </si>
  <si>
    <t>108.76</t>
  </si>
  <si>
    <t>July 2010</t>
  </si>
  <si>
    <t>101.59</t>
  </si>
  <si>
    <t>103.96</t>
  </si>
  <si>
    <t>88.79</t>
  </si>
  <si>
    <t>102.91</t>
  </si>
  <si>
    <t>June 2010</t>
  </si>
  <si>
    <t>95.12</t>
  </si>
  <si>
    <t>102.62</t>
  </si>
  <si>
    <t>91.72</t>
  </si>
  <si>
    <t>101.81</t>
  </si>
  <si>
    <t>May 2010</t>
  </si>
  <si>
    <t>87.08</t>
  </si>
  <si>
    <t>95.89</t>
  </si>
  <si>
    <t>81.66</t>
  </si>
  <si>
    <t>94.39</t>
  </si>
  <si>
    <t>Apr 2010</t>
  </si>
  <si>
    <t>87.99</t>
  </si>
  <si>
    <t>91.26</t>
  </si>
  <si>
    <t>86.69</t>
  </si>
  <si>
    <t>88.61</t>
  </si>
  <si>
    <t>Mar 2010</t>
  </si>
  <si>
    <t>78.36</t>
  </si>
  <si>
    <t>90.96</t>
  </si>
  <si>
    <t>78.33</t>
  </si>
  <si>
    <t>87.68</t>
  </si>
  <si>
    <t>Feb 2010</t>
  </si>
  <si>
    <t>83.33</t>
  </si>
  <si>
    <t>84.94</t>
  </si>
  <si>
    <t>76.26</t>
  </si>
  <si>
    <t>77.41</t>
  </si>
  <si>
    <t>Jan 2010</t>
  </si>
  <si>
    <t>84.32</t>
  </si>
  <si>
    <t>86.49</t>
  </si>
  <si>
    <t>80.41</t>
  </si>
  <si>
    <t>83.38</t>
  </si>
  <si>
    <t>Dec 2009</t>
  </si>
  <si>
    <t>85.99</t>
  </si>
  <si>
    <t>86.82</t>
  </si>
  <si>
    <t>81.06</t>
  </si>
  <si>
    <t>83.59</t>
  </si>
  <si>
    <t>Nov 2009</t>
  </si>
  <si>
    <t>84.11</t>
  </si>
  <si>
    <t>90.32</t>
  </si>
  <si>
    <t>81.03</t>
  </si>
  <si>
    <t>85.69</t>
  </si>
  <si>
    <t>Oct 2009</t>
  </si>
  <si>
    <t>77.56</t>
  </si>
  <si>
    <t>88.82</t>
  </si>
  <si>
    <t>76.66</t>
  </si>
  <si>
    <t>84.92</t>
  </si>
  <si>
    <t>Sep 2009</t>
  </si>
  <si>
    <t>77.66</t>
  </si>
  <si>
    <t>79.33</t>
  </si>
  <si>
    <t>74.13</t>
  </si>
  <si>
    <t>77.68</t>
  </si>
  <si>
    <t>Aug 2009</t>
  </si>
  <si>
    <t>72.68</t>
  </si>
  <si>
    <t>76.98</t>
  </si>
  <si>
    <t>July 2009</t>
  </si>
  <si>
    <t>63.43</t>
  </si>
  <si>
    <t>62.39</t>
  </si>
  <si>
    <t>83.06</t>
  </si>
  <si>
    <t>June 2009</t>
  </si>
  <si>
    <t>61.66</t>
  </si>
  <si>
    <t>69.99</t>
  </si>
  <si>
    <t>60.16</t>
  </si>
  <si>
    <t>63.58</t>
  </si>
  <si>
    <t>May 2009</t>
  </si>
  <si>
    <t>63.36</t>
  </si>
  <si>
    <t>74.41</t>
  </si>
  <si>
    <t>59.85</t>
  </si>
  <si>
    <t>61.21</t>
  </si>
  <si>
    <t>Apr 2009</t>
  </si>
  <si>
    <t>61.69</t>
  </si>
  <si>
    <t>64.75</t>
  </si>
  <si>
    <t>59.16</t>
  </si>
  <si>
    <t>62.96</t>
  </si>
  <si>
    <t>Mar 2009</t>
  </si>
  <si>
    <t>60.36</t>
  </si>
  <si>
    <t>62.93</t>
  </si>
  <si>
    <t>51.99</t>
  </si>
  <si>
    <t>61.61</t>
  </si>
  <si>
    <t>Feb 2009</t>
  </si>
  <si>
    <t>59.36</t>
  </si>
  <si>
    <t>63.31</t>
  </si>
  <si>
    <t>58.21</t>
  </si>
  <si>
    <t>61.01</t>
  </si>
  <si>
    <t>Jan 2009</t>
  </si>
  <si>
    <t>57.43</t>
  </si>
  <si>
    <t>60.33</t>
  </si>
  <si>
    <t>53.99</t>
  </si>
  <si>
    <t>60.03</t>
  </si>
  <si>
    <t>Dec 2008</t>
  </si>
  <si>
    <t>57.63</t>
  </si>
  <si>
    <t>61.48</t>
  </si>
  <si>
    <t>57.23</t>
  </si>
  <si>
    <t>Nov 2008</t>
  </si>
  <si>
    <t>52.55</t>
  </si>
  <si>
    <t>59.19</t>
  </si>
  <si>
    <t>51.43</t>
  </si>
  <si>
    <t>57.86</t>
  </si>
  <si>
    <t>Oct 2008</t>
  </si>
  <si>
    <t>63.33</t>
  </si>
  <si>
    <t>66.33</t>
  </si>
  <si>
    <t>44.02</t>
  </si>
  <si>
    <t>51.71</t>
  </si>
  <si>
    <t>Sep 2008</t>
  </si>
  <si>
    <t>62.66</t>
  </si>
  <si>
    <t>58.99</t>
  </si>
  <si>
    <t>62.68</t>
  </si>
  <si>
    <t>Aug 2008</t>
  </si>
  <si>
    <t>62.35</t>
  </si>
  <si>
    <t>66.08</t>
  </si>
  <si>
    <t>59.93</t>
  </si>
  <si>
    <t>62.89</t>
  </si>
  <si>
    <t>July 2008</t>
  </si>
  <si>
    <t>62.19</t>
  </si>
  <si>
    <t>66.56</t>
  </si>
  <si>
    <t>52.21</t>
  </si>
  <si>
    <t>62.26</t>
  </si>
  <si>
    <t>June 2008</t>
  </si>
  <si>
    <t>73.06</t>
  </si>
  <si>
    <t>74.99</t>
  </si>
  <si>
    <t>62.59</t>
  </si>
  <si>
    <t>May 2008</t>
  </si>
  <si>
    <t>74.03</t>
  </si>
  <si>
    <t>77.46</t>
  </si>
  <si>
    <t>67.18</t>
  </si>
  <si>
    <t>72.58</t>
  </si>
  <si>
    <t>Apr 2008</t>
  </si>
  <si>
    <t>69.33</t>
  </si>
  <si>
    <t>73.59</t>
  </si>
  <si>
    <t>66.39</t>
  </si>
  <si>
    <t>73.29</t>
  </si>
  <si>
    <t>Mar 2008</t>
  </si>
  <si>
    <t>66.09</t>
  </si>
  <si>
    <t>70.26</t>
  </si>
  <si>
    <t>60.11</t>
  </si>
  <si>
    <t>68.75</t>
  </si>
  <si>
    <t>Feb 2008</t>
  </si>
  <si>
    <t>64.08</t>
  </si>
  <si>
    <t>70.99</t>
  </si>
  <si>
    <t>59.66</t>
  </si>
  <si>
    <t>67.58</t>
  </si>
  <si>
    <t>Jan 2008</t>
  </si>
  <si>
    <t>70.66</t>
  </si>
  <si>
    <t>79.79</t>
  </si>
  <si>
    <t>56.33</t>
  </si>
  <si>
    <t>65.18</t>
  </si>
  <si>
    <t>Dec 2007</t>
  </si>
  <si>
    <t>63.63</t>
  </si>
  <si>
    <t>70.63</t>
  </si>
  <si>
    <t>61.46</t>
  </si>
  <si>
    <t>69.81</t>
  </si>
  <si>
    <t>Nov 2007</t>
  </si>
  <si>
    <t>59.39</t>
  </si>
  <si>
    <t>71.56</t>
  </si>
  <si>
    <t>54.99</t>
  </si>
  <si>
    <t>62.78</t>
  </si>
  <si>
    <t>Oct 2007</t>
  </si>
  <si>
    <t>64.29</t>
  </si>
  <si>
    <t>56.75</t>
  </si>
  <si>
    <t>59.63</t>
  </si>
  <si>
    <t>Sep 2007</t>
  </si>
  <si>
    <t>56.88</t>
  </si>
  <si>
    <t>64.99</t>
  </si>
  <si>
    <t>56.66</t>
  </si>
  <si>
    <t>63.26</t>
  </si>
  <si>
    <t>Aug 2007</t>
  </si>
  <si>
    <t>56.83</t>
  </si>
  <si>
    <t>58.31</t>
  </si>
  <si>
    <t>50.58</t>
  </si>
  <si>
    <t>56.93</t>
  </si>
  <si>
    <t>July 2007</t>
  </si>
  <si>
    <t>51.66</t>
  </si>
  <si>
    <t>59.96</t>
  </si>
  <si>
    <t>48.33</t>
  </si>
  <si>
    <t>56.99</t>
  </si>
  <si>
    <t>June 2007</t>
  </si>
  <si>
    <t>54.19</t>
  </si>
  <si>
    <t>55.26</t>
  </si>
  <si>
    <t>51.56</t>
  </si>
  <si>
    <t>May 2007</t>
  </si>
  <si>
    <t>53.89</t>
  </si>
  <si>
    <t>57.33</t>
  </si>
  <si>
    <t>52.96</t>
  </si>
  <si>
    <t>54.59</t>
  </si>
  <si>
    <t>Apr 2007</t>
  </si>
  <si>
    <t>50.39</t>
  </si>
  <si>
    <t>54.66</t>
  </si>
  <si>
    <t>48.68</t>
  </si>
  <si>
    <t>53.35</t>
  </si>
  <si>
    <t>Mar 2007</t>
  </si>
  <si>
    <t>57.56</t>
  </si>
  <si>
    <t>58.33</t>
  </si>
  <si>
    <t>43.33</t>
  </si>
  <si>
    <t>50.38</t>
  </si>
  <si>
    <t>Feb 2007</t>
  </si>
  <si>
    <t>57.69</t>
  </si>
  <si>
    <t>59.99</t>
  </si>
  <si>
    <t>51.69</t>
  </si>
  <si>
    <t>Jan 2007</t>
  </si>
  <si>
    <t>58.83</t>
  </si>
  <si>
    <t>53.36</t>
  </si>
  <si>
    <t>58.19</t>
  </si>
  <si>
    <t>Dec 2006</t>
  </si>
  <si>
    <t>61.99</t>
  </si>
  <si>
    <t>63.98</t>
  </si>
  <si>
    <t>55.49</t>
  </si>
  <si>
    <t>58.69</t>
  </si>
  <si>
    <t>Nov 2006</t>
  </si>
  <si>
    <t>63.66</t>
  </si>
  <si>
    <t>64.26</t>
  </si>
  <si>
    <t>57.99</t>
  </si>
  <si>
    <t>Oct 2006</t>
  </si>
  <si>
    <t>65.56</t>
  </si>
  <si>
    <t>60.66</t>
  </si>
  <si>
    <t>Sep 2006</t>
  </si>
  <si>
    <t>63.53</t>
  </si>
  <si>
    <t>64.33</t>
  </si>
  <si>
    <t>58.66</t>
  </si>
  <si>
    <t>62.56</t>
  </si>
  <si>
    <t>Aug 2006</t>
  </si>
  <si>
    <t>55.89</t>
  </si>
  <si>
    <t>64.19</t>
  </si>
  <si>
    <t>55.23</t>
  </si>
  <si>
    <t>63.83</t>
  </si>
  <si>
    <t>July 2006</t>
  </si>
  <si>
    <t>60.99</t>
  </si>
  <si>
    <t>62.29</t>
  </si>
  <si>
    <t>53.75</t>
  </si>
  <si>
    <t>55.79</t>
  </si>
  <si>
    <t>June 2006</t>
  </si>
  <si>
    <t>55.99</t>
  </si>
  <si>
    <t>61.33</t>
  </si>
  <si>
    <t>46.83</t>
  </si>
  <si>
    <t>60.79</t>
  </si>
  <si>
    <t>May 2006</t>
  </si>
  <si>
    <t>68.16</t>
  </si>
  <si>
    <t>70.83</t>
  </si>
  <si>
    <t>55.13</t>
  </si>
  <si>
    <t>Apr 2006</t>
  </si>
  <si>
    <t>65.21</t>
  </si>
  <si>
    <t>69.49</t>
  </si>
  <si>
    <t>67.91</t>
  </si>
  <si>
    <t>Mar 2006</t>
  </si>
  <si>
    <t>57.49</t>
  </si>
  <si>
    <t>56.36</t>
  </si>
  <si>
    <t>65.05</t>
  </si>
  <si>
    <t>Feb 2006</t>
  </si>
  <si>
    <t>58.55</t>
  </si>
  <si>
    <t>50.31</t>
  </si>
  <si>
    <t>57.48</t>
  </si>
  <si>
    <t>Jan 2006</t>
  </si>
  <si>
    <t>47.33</t>
  </si>
  <si>
    <t>52.93</t>
  </si>
  <si>
    <t>44.00</t>
  </si>
  <si>
    <t>51.59</t>
  </si>
  <si>
    <t>Dec 2005</t>
  </si>
  <si>
    <t>45.00</t>
  </si>
  <si>
    <t>48.66</t>
  </si>
  <si>
    <t>44.16</t>
  </si>
  <si>
    <t>47.36</t>
  </si>
  <si>
    <t>Nov 2005</t>
  </si>
  <si>
    <t>40.80</t>
  </si>
  <si>
    <t>46.72</t>
  </si>
  <si>
    <t>40.00</t>
  </si>
  <si>
    <t>44.83</t>
  </si>
  <si>
    <t>Oct 2005</t>
  </si>
  <si>
    <t>45.42</t>
  </si>
  <si>
    <t>46.06</t>
  </si>
  <si>
    <t>38.13</t>
  </si>
  <si>
    <t>40.06</t>
  </si>
  <si>
    <t>Sep 2005</t>
  </si>
  <si>
    <t>38.56</t>
  </si>
  <si>
    <t>49.50</t>
  </si>
  <si>
    <t>38.23</t>
  </si>
  <si>
    <t>45.58</t>
  </si>
  <si>
    <t>Aug 2005</t>
  </si>
  <si>
    <t>37.56</t>
  </si>
  <si>
    <t>39.33</t>
  </si>
  <si>
    <t>36.78</t>
  </si>
  <si>
    <t>38.48</t>
  </si>
  <si>
    <t>July 2005</t>
  </si>
  <si>
    <t>36.66</t>
  </si>
  <si>
    <t>39.86</t>
  </si>
  <si>
    <t>36.24</t>
  </si>
  <si>
    <t>37.40</t>
  </si>
  <si>
    <t>June 2005</t>
  </si>
  <si>
    <t>35.56</t>
  </si>
  <si>
    <t>37.32</t>
  </si>
  <si>
    <t>33.89</t>
  </si>
  <si>
    <t>36.94</t>
  </si>
  <si>
    <t>May 2005</t>
  </si>
  <si>
    <t>32.00</t>
  </si>
  <si>
    <t>35.88</t>
  </si>
  <si>
    <t>30.05</t>
  </si>
  <si>
    <t>35.54</t>
  </si>
  <si>
    <t>Apr 2005</t>
  </si>
  <si>
    <t>29.66</t>
  </si>
  <si>
    <t>32.76</t>
  </si>
  <si>
    <t>29.38</t>
  </si>
  <si>
    <t>31.95</t>
  </si>
  <si>
    <t>Mar 2005</t>
  </si>
  <si>
    <t>28.50</t>
  </si>
  <si>
    <t>31.03</t>
  </si>
  <si>
    <t>27.86</t>
  </si>
  <si>
    <t>29.82</t>
  </si>
  <si>
    <t>Feb 2005</t>
  </si>
  <si>
    <t>29.58</t>
  </si>
  <si>
    <t>30.64</t>
  </si>
  <si>
    <t>27.56</t>
  </si>
  <si>
    <t>28.76</t>
  </si>
  <si>
    <t>Jan 2005</t>
  </si>
  <si>
    <t>29.31</t>
  </si>
  <si>
    <t>31.49</t>
  </si>
  <si>
    <t>26.93</t>
  </si>
  <si>
    <t>30.26</t>
  </si>
  <si>
    <t>Dec 2004</t>
  </si>
  <si>
    <t>28.56</t>
  </si>
  <si>
    <t>29.76</t>
  </si>
  <si>
    <t>27.78</t>
  </si>
  <si>
    <t>29.13</t>
  </si>
  <si>
    <t>Nov 2004</t>
  </si>
  <si>
    <t>24.33</t>
  </si>
  <si>
    <t>29.22</t>
  </si>
  <si>
    <t>23.55</t>
  </si>
  <si>
    <t>28.64</t>
  </si>
  <si>
    <t>Oct 2004</t>
  </si>
  <si>
    <t>25.44</t>
  </si>
  <si>
    <t>25.89</t>
  </si>
  <si>
    <t>23.69</t>
  </si>
  <si>
    <t>24.17</t>
  </si>
  <si>
    <t>Sep 2004</t>
  </si>
  <si>
    <t>23.33</t>
  </si>
  <si>
    <t>26.62</t>
  </si>
  <si>
    <t>22.70</t>
  </si>
  <si>
    <t>25.27</t>
  </si>
  <si>
    <t>Aug 2004</t>
  </si>
  <si>
    <t>23.04</t>
  </si>
  <si>
    <t>23.49</t>
  </si>
  <si>
    <t>22.22</t>
  </si>
  <si>
    <t>23.26</t>
  </si>
  <si>
    <t>July 2004</t>
  </si>
  <si>
    <t>19.67</t>
  </si>
  <si>
    <t>23.64</t>
  </si>
  <si>
    <t>19.57</t>
  </si>
  <si>
    <t>23.06</t>
  </si>
  <si>
    <t>June 2004</t>
  </si>
  <si>
    <t>19.78</t>
  </si>
  <si>
    <t>22.20</t>
  </si>
  <si>
    <t>18.36</t>
  </si>
  <si>
    <t>19.71</t>
  </si>
  <si>
    <t>May 2004</t>
  </si>
  <si>
    <t>23.82</t>
  </si>
  <si>
    <t>24.16</t>
  </si>
  <si>
    <t>18.04</t>
  </si>
  <si>
    <t>19.51</t>
  </si>
  <si>
    <t>Apr 2004</t>
  </si>
  <si>
    <t>23.40</t>
  </si>
  <si>
    <t>24.49</t>
  </si>
  <si>
    <t>22.69</t>
  </si>
  <si>
    <t>23.92</t>
  </si>
  <si>
    <t>Mar 2004</t>
  </si>
  <si>
    <t>24.44</t>
  </si>
  <si>
    <t>26.44</t>
  </si>
  <si>
    <t>22.90</t>
  </si>
  <si>
    <t>23.18</t>
  </si>
  <si>
    <t>Feb 2004</t>
  </si>
  <si>
    <t>22.66</t>
  </si>
  <si>
    <t>24.91</t>
  </si>
  <si>
    <t>21.58</t>
  </si>
  <si>
    <t>24.46</t>
  </si>
  <si>
    <t>Jan 2004</t>
  </si>
  <si>
    <t>22.00</t>
  </si>
  <si>
    <t>26.64</t>
  </si>
  <si>
    <t>21.80</t>
  </si>
  <si>
    <t>22.78</t>
  </si>
  <si>
    <t>Dec 2003</t>
  </si>
  <si>
    <t>19.31</t>
  </si>
  <si>
    <t>23.10</t>
  </si>
  <si>
    <t>19.04</t>
  </si>
  <si>
    <t>21.86</t>
  </si>
  <si>
    <t>Nov 2003</t>
  </si>
  <si>
    <t>19.44</t>
  </si>
  <si>
    <t>20.21</t>
  </si>
  <si>
    <t>18.76</t>
  </si>
  <si>
    <t>19.06</t>
  </si>
  <si>
    <t>Oct 2003</t>
  </si>
  <si>
    <t>17.92</t>
  </si>
  <si>
    <t>20.26</t>
  </si>
  <si>
    <t>17.78</t>
  </si>
  <si>
    <t>19.26</t>
  </si>
  <si>
    <t>Sep 2003</t>
  </si>
  <si>
    <t>18.66</t>
  </si>
  <si>
    <t>19.13</t>
  </si>
  <si>
    <t>17.11</t>
  </si>
  <si>
    <t>17.80</t>
  </si>
  <si>
    <t>Aug 2003</t>
  </si>
  <si>
    <t>16.03</t>
  </si>
  <si>
    <t>18.60</t>
  </si>
  <si>
    <t>15.98</t>
  </si>
  <si>
    <t>18.50</t>
  </si>
  <si>
    <t>July 2003</t>
  </si>
  <si>
    <t>17.09</t>
  </si>
  <si>
    <t>17.56</t>
  </si>
  <si>
    <t>15.33</t>
  </si>
  <si>
    <t>15.95</t>
  </si>
  <si>
    <t>June 2003</t>
  </si>
  <si>
    <t>15.37</t>
  </si>
  <si>
    <t>17.26</t>
  </si>
  <si>
    <t>14.93</t>
  </si>
  <si>
    <t>17.05</t>
  </si>
  <si>
    <t>May 2003</t>
  </si>
  <si>
    <t>15.17</t>
  </si>
  <si>
    <t>16.11</t>
  </si>
  <si>
    <t>12.89</t>
  </si>
  <si>
    <t>15.43</t>
  </si>
  <si>
    <t>Apr 2003</t>
  </si>
  <si>
    <t>13.98</t>
  </si>
  <si>
    <t>15.35</t>
  </si>
  <si>
    <t>13.76</t>
  </si>
  <si>
    <t>15.18</t>
  </si>
  <si>
    <t>Mar 2003</t>
  </si>
  <si>
    <t>14.56</t>
  </si>
  <si>
    <t>14.66</t>
  </si>
  <si>
    <t>13.43</t>
  </si>
  <si>
    <t>13.97</t>
  </si>
  <si>
    <t>Feb 2003</t>
  </si>
  <si>
    <t>14.29</t>
  </si>
  <si>
    <t>14.65</t>
  </si>
  <si>
    <t>12.45</t>
  </si>
  <si>
    <t>14.47</t>
  </si>
  <si>
    <t>Jan 2003</t>
  </si>
  <si>
    <t>14.83</t>
  </si>
  <si>
    <t>15.39</t>
  </si>
  <si>
    <t>13.89</t>
  </si>
  <si>
    <t>14.20</t>
  </si>
  <si>
    <t>DATE</t>
  </si>
  <si>
    <t>OPEN</t>
  </si>
  <si>
    <t>3month MT</t>
  </si>
  <si>
    <t>y^</t>
  </si>
  <si>
    <t>e</t>
  </si>
  <si>
    <t>e^2</t>
  </si>
  <si>
    <t>ape</t>
  </si>
  <si>
    <t>n</t>
  </si>
  <si>
    <t>e^2 total</t>
  </si>
  <si>
    <t>ape total</t>
  </si>
  <si>
    <t>MSE</t>
  </si>
  <si>
    <t>RMSE</t>
  </si>
  <si>
    <t>MAPE</t>
  </si>
  <si>
    <t>Accuracy</t>
  </si>
  <si>
    <t>x</t>
  </si>
  <si>
    <t>x^2</t>
  </si>
  <si>
    <t>xy</t>
  </si>
  <si>
    <t>y total</t>
  </si>
  <si>
    <t>x^2 total</t>
  </si>
  <si>
    <t>xy total</t>
  </si>
  <si>
    <t>a</t>
  </si>
  <si>
    <t>b</t>
  </si>
  <si>
    <t>157.5305+1.25x</t>
  </si>
  <si>
    <t>alpha</t>
  </si>
  <si>
    <t>1-alpha</t>
  </si>
  <si>
    <t>Lt</t>
  </si>
  <si>
    <t>Tt</t>
  </si>
  <si>
    <t>Yt+1</t>
  </si>
  <si>
    <t>e2</t>
  </si>
  <si>
    <t>APE</t>
  </si>
  <si>
    <t>Alpha</t>
  </si>
  <si>
    <t>(1-alpha)</t>
  </si>
  <si>
    <t>Beta</t>
  </si>
  <si>
    <t>(1-beta)</t>
  </si>
  <si>
    <t>e2 Total</t>
  </si>
  <si>
    <t>APE Total</t>
  </si>
  <si>
    <t>ACCURACY</t>
  </si>
  <si>
    <t>beta</t>
  </si>
  <si>
    <t>Gamma</t>
  </si>
  <si>
    <t>St</t>
  </si>
  <si>
    <t>Tt+1</t>
  </si>
  <si>
    <t>e/A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</si>
</sst>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2" fontId="0" fillId="2" borderId="0" xfId="0" applyNumberFormat="1" applyFill="1"/>
  </cellXfs>
  <cellStyles count="1"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57734580052493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'Holt''s Winter'!$A$7:$A$247</c:f>
              <c:numCache>
                <c:formatCode>m/d/yyyy</c:formatCode>
                <c:ptCount val="241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  <c:pt idx="240">
                  <c:v>44927</c:v>
                </c:pt>
              </c:numCache>
            </c:numRef>
          </c:cat>
          <c:val>
            <c:numRef>
              <c:f>'Holt''s Winter'!$B$7:$B$247</c:f>
              <c:numCache>
                <c:formatCode>General</c:formatCode>
                <c:ptCount val="241"/>
                <c:pt idx="0">
                  <c:v>14.83</c:v>
                </c:pt>
                <c:pt idx="1">
                  <c:v>14.29</c:v>
                </c:pt>
                <c:pt idx="2">
                  <c:v>14.56</c:v>
                </c:pt>
                <c:pt idx="3">
                  <c:v>13.98</c:v>
                </c:pt>
                <c:pt idx="4">
                  <c:v>15.17</c:v>
                </c:pt>
                <c:pt idx="5">
                  <c:v>15.37</c:v>
                </c:pt>
                <c:pt idx="6">
                  <c:v>17.09</c:v>
                </c:pt>
                <c:pt idx="7">
                  <c:v>16.03</c:v>
                </c:pt>
                <c:pt idx="8">
                  <c:v>18.66</c:v>
                </c:pt>
                <c:pt idx="9">
                  <c:v>17.920000000000002</c:v>
                </c:pt>
                <c:pt idx="10">
                  <c:v>19.440000000000001</c:v>
                </c:pt>
                <c:pt idx="11">
                  <c:v>19.309999999999999</c:v>
                </c:pt>
                <c:pt idx="12">
                  <c:v>22</c:v>
                </c:pt>
                <c:pt idx="13">
                  <c:v>22.66</c:v>
                </c:pt>
                <c:pt idx="14">
                  <c:v>24.44</c:v>
                </c:pt>
                <c:pt idx="15">
                  <c:v>23.4</c:v>
                </c:pt>
                <c:pt idx="16">
                  <c:v>23.82</c:v>
                </c:pt>
                <c:pt idx="17">
                  <c:v>19.78</c:v>
                </c:pt>
                <c:pt idx="18">
                  <c:v>19.670000000000002</c:v>
                </c:pt>
                <c:pt idx="19">
                  <c:v>23.04</c:v>
                </c:pt>
                <c:pt idx="20">
                  <c:v>23.33</c:v>
                </c:pt>
                <c:pt idx="21">
                  <c:v>25.44</c:v>
                </c:pt>
                <c:pt idx="22">
                  <c:v>24.33</c:v>
                </c:pt>
                <c:pt idx="23">
                  <c:v>28.56</c:v>
                </c:pt>
                <c:pt idx="24">
                  <c:v>29.31</c:v>
                </c:pt>
                <c:pt idx="25">
                  <c:v>29.58</c:v>
                </c:pt>
                <c:pt idx="26">
                  <c:v>28.5</c:v>
                </c:pt>
                <c:pt idx="27">
                  <c:v>29.66</c:v>
                </c:pt>
                <c:pt idx="28">
                  <c:v>32</c:v>
                </c:pt>
                <c:pt idx="29">
                  <c:v>35.56</c:v>
                </c:pt>
                <c:pt idx="30">
                  <c:v>36.659999999999997</c:v>
                </c:pt>
                <c:pt idx="31">
                  <c:v>37.56</c:v>
                </c:pt>
                <c:pt idx="32">
                  <c:v>38.56</c:v>
                </c:pt>
                <c:pt idx="33">
                  <c:v>45.42</c:v>
                </c:pt>
                <c:pt idx="34">
                  <c:v>40.799999999999997</c:v>
                </c:pt>
                <c:pt idx="35">
                  <c:v>45</c:v>
                </c:pt>
                <c:pt idx="36">
                  <c:v>47.33</c:v>
                </c:pt>
                <c:pt idx="37">
                  <c:v>51.66</c:v>
                </c:pt>
                <c:pt idx="38">
                  <c:v>57.49</c:v>
                </c:pt>
                <c:pt idx="39">
                  <c:v>65.209999999999994</c:v>
                </c:pt>
                <c:pt idx="40">
                  <c:v>68.16</c:v>
                </c:pt>
                <c:pt idx="41">
                  <c:v>55.99</c:v>
                </c:pt>
                <c:pt idx="42">
                  <c:v>60.99</c:v>
                </c:pt>
                <c:pt idx="43">
                  <c:v>55.89</c:v>
                </c:pt>
                <c:pt idx="44">
                  <c:v>63.53</c:v>
                </c:pt>
                <c:pt idx="45">
                  <c:v>61.99</c:v>
                </c:pt>
                <c:pt idx="46">
                  <c:v>63.66</c:v>
                </c:pt>
                <c:pt idx="47">
                  <c:v>61.99</c:v>
                </c:pt>
                <c:pt idx="48">
                  <c:v>58.83</c:v>
                </c:pt>
                <c:pt idx="49">
                  <c:v>57.69</c:v>
                </c:pt>
                <c:pt idx="50">
                  <c:v>57.56</c:v>
                </c:pt>
                <c:pt idx="51">
                  <c:v>50.39</c:v>
                </c:pt>
                <c:pt idx="52">
                  <c:v>53.89</c:v>
                </c:pt>
                <c:pt idx="53">
                  <c:v>54.19</c:v>
                </c:pt>
                <c:pt idx="54">
                  <c:v>51.66</c:v>
                </c:pt>
                <c:pt idx="55">
                  <c:v>56.83</c:v>
                </c:pt>
                <c:pt idx="56">
                  <c:v>56.88</c:v>
                </c:pt>
                <c:pt idx="57">
                  <c:v>63.58</c:v>
                </c:pt>
                <c:pt idx="58">
                  <c:v>59.39</c:v>
                </c:pt>
                <c:pt idx="59">
                  <c:v>63.63</c:v>
                </c:pt>
                <c:pt idx="60">
                  <c:v>70.66</c:v>
                </c:pt>
                <c:pt idx="61">
                  <c:v>64.08</c:v>
                </c:pt>
                <c:pt idx="62">
                  <c:v>66.09</c:v>
                </c:pt>
                <c:pt idx="63">
                  <c:v>69.33</c:v>
                </c:pt>
                <c:pt idx="64">
                  <c:v>74.03</c:v>
                </c:pt>
                <c:pt idx="65">
                  <c:v>73.06</c:v>
                </c:pt>
                <c:pt idx="66">
                  <c:v>62.19</c:v>
                </c:pt>
                <c:pt idx="67">
                  <c:v>62.35</c:v>
                </c:pt>
                <c:pt idx="68">
                  <c:v>62.66</c:v>
                </c:pt>
                <c:pt idx="69">
                  <c:v>63.33</c:v>
                </c:pt>
                <c:pt idx="70">
                  <c:v>52.55</c:v>
                </c:pt>
                <c:pt idx="71">
                  <c:v>57.63</c:v>
                </c:pt>
                <c:pt idx="72">
                  <c:v>57.43</c:v>
                </c:pt>
                <c:pt idx="73">
                  <c:v>59.36</c:v>
                </c:pt>
                <c:pt idx="74">
                  <c:v>60.36</c:v>
                </c:pt>
                <c:pt idx="75">
                  <c:v>61.69</c:v>
                </c:pt>
                <c:pt idx="76">
                  <c:v>63.36</c:v>
                </c:pt>
                <c:pt idx="77">
                  <c:v>61.66</c:v>
                </c:pt>
                <c:pt idx="78">
                  <c:v>63.43</c:v>
                </c:pt>
                <c:pt idx="79">
                  <c:v>84.32</c:v>
                </c:pt>
                <c:pt idx="80">
                  <c:v>77.66</c:v>
                </c:pt>
                <c:pt idx="81">
                  <c:v>77.56</c:v>
                </c:pt>
                <c:pt idx="82">
                  <c:v>84.11</c:v>
                </c:pt>
                <c:pt idx="83">
                  <c:v>85.99</c:v>
                </c:pt>
                <c:pt idx="84">
                  <c:v>84.32</c:v>
                </c:pt>
                <c:pt idx="85">
                  <c:v>83.33</c:v>
                </c:pt>
                <c:pt idx="86">
                  <c:v>78.36</c:v>
                </c:pt>
                <c:pt idx="87">
                  <c:v>87.99</c:v>
                </c:pt>
                <c:pt idx="88">
                  <c:v>87.08</c:v>
                </c:pt>
                <c:pt idx="89">
                  <c:v>95.12</c:v>
                </c:pt>
                <c:pt idx="90">
                  <c:v>101.59</c:v>
                </c:pt>
                <c:pt idx="91">
                  <c:v>103.02</c:v>
                </c:pt>
                <c:pt idx="92">
                  <c:v>109.49</c:v>
                </c:pt>
                <c:pt idx="93">
                  <c:v>119.25</c:v>
                </c:pt>
                <c:pt idx="94">
                  <c:v>114.99</c:v>
                </c:pt>
                <c:pt idx="95">
                  <c:v>114.99</c:v>
                </c:pt>
                <c:pt idx="96">
                  <c:v>117.29</c:v>
                </c:pt>
                <c:pt idx="97">
                  <c:v>109.09</c:v>
                </c:pt>
                <c:pt idx="98">
                  <c:v>113.86</c:v>
                </c:pt>
                <c:pt idx="99">
                  <c:v>121.35</c:v>
                </c:pt>
                <c:pt idx="100">
                  <c:v>128.65</c:v>
                </c:pt>
                <c:pt idx="101">
                  <c:v>129.99</c:v>
                </c:pt>
                <c:pt idx="102">
                  <c:v>137.65</c:v>
                </c:pt>
                <c:pt idx="103">
                  <c:v>139.99</c:v>
                </c:pt>
                <c:pt idx="104">
                  <c:v>137.32</c:v>
                </c:pt>
                <c:pt idx="105">
                  <c:v>130.19</c:v>
                </c:pt>
                <c:pt idx="106">
                  <c:v>140.99</c:v>
                </c:pt>
                <c:pt idx="107">
                  <c:v>135.99</c:v>
                </c:pt>
                <c:pt idx="108">
                  <c:v>134.55000000000001</c:v>
                </c:pt>
                <c:pt idx="109">
                  <c:v>135.55000000000001</c:v>
                </c:pt>
                <c:pt idx="110">
                  <c:v>138.38999999999999</c:v>
                </c:pt>
                <c:pt idx="111">
                  <c:v>151.58000000000001</c:v>
                </c:pt>
                <c:pt idx="112">
                  <c:v>163.68</c:v>
                </c:pt>
                <c:pt idx="113">
                  <c:v>152.58000000000001</c:v>
                </c:pt>
                <c:pt idx="114">
                  <c:v>172.75</c:v>
                </c:pt>
                <c:pt idx="115">
                  <c:v>171.95</c:v>
                </c:pt>
                <c:pt idx="116">
                  <c:v>179.32</c:v>
                </c:pt>
                <c:pt idx="117">
                  <c:v>180.98</c:v>
                </c:pt>
                <c:pt idx="118">
                  <c:v>188.01</c:v>
                </c:pt>
                <c:pt idx="119">
                  <c:v>198.31</c:v>
                </c:pt>
                <c:pt idx="120">
                  <c:v>191.55</c:v>
                </c:pt>
                <c:pt idx="121">
                  <c:v>205.15</c:v>
                </c:pt>
                <c:pt idx="122">
                  <c:v>196.65</c:v>
                </c:pt>
                <c:pt idx="123">
                  <c:v>205.98</c:v>
                </c:pt>
                <c:pt idx="124">
                  <c:v>218.34</c:v>
                </c:pt>
                <c:pt idx="125">
                  <c:v>227.08</c:v>
                </c:pt>
                <c:pt idx="126">
                  <c:v>216.65</c:v>
                </c:pt>
                <c:pt idx="127">
                  <c:v>228.98</c:v>
                </c:pt>
                <c:pt idx="128">
                  <c:v>206.65</c:v>
                </c:pt>
                <c:pt idx="129">
                  <c:v>226.88</c:v>
                </c:pt>
                <c:pt idx="130">
                  <c:v>222.08</c:v>
                </c:pt>
                <c:pt idx="131">
                  <c:v>213.95</c:v>
                </c:pt>
                <c:pt idx="132">
                  <c:v>214.85</c:v>
                </c:pt>
                <c:pt idx="133">
                  <c:v>215.08</c:v>
                </c:pt>
                <c:pt idx="134">
                  <c:v>218.51</c:v>
                </c:pt>
                <c:pt idx="135">
                  <c:v>235.64</c:v>
                </c:pt>
                <c:pt idx="136">
                  <c:v>227.38</c:v>
                </c:pt>
                <c:pt idx="137">
                  <c:v>227.98</c:v>
                </c:pt>
                <c:pt idx="138">
                  <c:v>218.38</c:v>
                </c:pt>
                <c:pt idx="139">
                  <c:v>237.31</c:v>
                </c:pt>
                <c:pt idx="140">
                  <c:v>238.64</c:v>
                </c:pt>
                <c:pt idx="141">
                  <c:v>246.64</c:v>
                </c:pt>
                <c:pt idx="142">
                  <c:v>237.91</c:v>
                </c:pt>
                <c:pt idx="143">
                  <c:v>241.41</c:v>
                </c:pt>
                <c:pt idx="144">
                  <c:v>245.04</c:v>
                </c:pt>
                <c:pt idx="145">
                  <c:v>244.64</c:v>
                </c:pt>
                <c:pt idx="146">
                  <c:v>238.64</c:v>
                </c:pt>
                <c:pt idx="147">
                  <c:v>217.21</c:v>
                </c:pt>
                <c:pt idx="148">
                  <c:v>215.58</c:v>
                </c:pt>
                <c:pt idx="149">
                  <c:v>216.98</c:v>
                </c:pt>
                <c:pt idx="150">
                  <c:v>210.15</c:v>
                </c:pt>
                <c:pt idx="151">
                  <c:v>217.31</c:v>
                </c:pt>
                <c:pt idx="152">
                  <c:v>214.98</c:v>
                </c:pt>
                <c:pt idx="153">
                  <c:v>218.01</c:v>
                </c:pt>
                <c:pt idx="154">
                  <c:v>221.98</c:v>
                </c:pt>
                <c:pt idx="155">
                  <c:v>230.11</c:v>
                </c:pt>
                <c:pt idx="156">
                  <c:v>218.38</c:v>
                </c:pt>
                <c:pt idx="157">
                  <c:v>212.41</c:v>
                </c:pt>
                <c:pt idx="158">
                  <c:v>203.31</c:v>
                </c:pt>
                <c:pt idx="159">
                  <c:v>217.38</c:v>
                </c:pt>
                <c:pt idx="160">
                  <c:v>215.48</c:v>
                </c:pt>
                <c:pt idx="161">
                  <c:v>235.31</c:v>
                </c:pt>
                <c:pt idx="162">
                  <c:v>243.3</c:v>
                </c:pt>
                <c:pt idx="163">
                  <c:v>252</c:v>
                </c:pt>
                <c:pt idx="164">
                  <c:v>261</c:v>
                </c:pt>
                <c:pt idx="165">
                  <c:v>244.2</c:v>
                </c:pt>
                <c:pt idx="166">
                  <c:v>242.8</c:v>
                </c:pt>
                <c:pt idx="167">
                  <c:v>232.8</c:v>
                </c:pt>
                <c:pt idx="168">
                  <c:v>242</c:v>
                </c:pt>
                <c:pt idx="169">
                  <c:v>260</c:v>
                </c:pt>
                <c:pt idx="170">
                  <c:v>262.39999999999998</c:v>
                </c:pt>
                <c:pt idx="171">
                  <c:v>282.8</c:v>
                </c:pt>
                <c:pt idx="172">
                  <c:v>280.5</c:v>
                </c:pt>
                <c:pt idx="173">
                  <c:v>312</c:v>
                </c:pt>
                <c:pt idx="174">
                  <c:v>346</c:v>
                </c:pt>
                <c:pt idx="175">
                  <c:v>285.3</c:v>
                </c:pt>
                <c:pt idx="176">
                  <c:v>282.2</c:v>
                </c:pt>
                <c:pt idx="177">
                  <c:v>262.5</c:v>
                </c:pt>
                <c:pt idx="178">
                  <c:v>267</c:v>
                </c:pt>
                <c:pt idx="179">
                  <c:v>256.95</c:v>
                </c:pt>
                <c:pt idx="180">
                  <c:v>263.25</c:v>
                </c:pt>
                <c:pt idx="181">
                  <c:v>272</c:v>
                </c:pt>
                <c:pt idx="182">
                  <c:v>264.2</c:v>
                </c:pt>
                <c:pt idx="183">
                  <c:v>257</c:v>
                </c:pt>
                <c:pt idx="184">
                  <c:v>282.10000000000002</c:v>
                </c:pt>
                <c:pt idx="185">
                  <c:v>271.14999999999998</c:v>
                </c:pt>
                <c:pt idx="186">
                  <c:v>267</c:v>
                </c:pt>
                <c:pt idx="187">
                  <c:v>298.05</c:v>
                </c:pt>
                <c:pt idx="188">
                  <c:v>322.95</c:v>
                </c:pt>
                <c:pt idx="189">
                  <c:v>300.85000000000002</c:v>
                </c:pt>
                <c:pt idx="190">
                  <c:v>280</c:v>
                </c:pt>
                <c:pt idx="191">
                  <c:v>287.25</c:v>
                </c:pt>
                <c:pt idx="192">
                  <c:v>282.2</c:v>
                </c:pt>
                <c:pt idx="193">
                  <c:v>280.64999999999998</c:v>
                </c:pt>
                <c:pt idx="194">
                  <c:v>276.45</c:v>
                </c:pt>
                <c:pt idx="195">
                  <c:v>297</c:v>
                </c:pt>
                <c:pt idx="196">
                  <c:v>301.10000000000002</c:v>
                </c:pt>
                <c:pt idx="197">
                  <c:v>281.39999999999998</c:v>
                </c:pt>
                <c:pt idx="198">
                  <c:v>274.39999999999998</c:v>
                </c:pt>
                <c:pt idx="199">
                  <c:v>270.45</c:v>
                </c:pt>
                <c:pt idx="200">
                  <c:v>244.45</c:v>
                </c:pt>
                <c:pt idx="201">
                  <c:v>259.10000000000002</c:v>
                </c:pt>
                <c:pt idx="202">
                  <c:v>259.35000000000002</c:v>
                </c:pt>
                <c:pt idx="203">
                  <c:v>246</c:v>
                </c:pt>
                <c:pt idx="204">
                  <c:v>238.6</c:v>
                </c:pt>
                <c:pt idx="205">
                  <c:v>236.9</c:v>
                </c:pt>
                <c:pt idx="206">
                  <c:v>199.5</c:v>
                </c:pt>
                <c:pt idx="207">
                  <c:v>171.7</c:v>
                </c:pt>
                <c:pt idx="208">
                  <c:v>181.75</c:v>
                </c:pt>
                <c:pt idx="209">
                  <c:v>201</c:v>
                </c:pt>
                <c:pt idx="210">
                  <c:v>194.65</c:v>
                </c:pt>
                <c:pt idx="211">
                  <c:v>194</c:v>
                </c:pt>
                <c:pt idx="212">
                  <c:v>191.1</c:v>
                </c:pt>
                <c:pt idx="213">
                  <c:v>174.5</c:v>
                </c:pt>
                <c:pt idx="214">
                  <c:v>166.8</c:v>
                </c:pt>
                <c:pt idx="215">
                  <c:v>195</c:v>
                </c:pt>
                <c:pt idx="216">
                  <c:v>209.9</c:v>
                </c:pt>
                <c:pt idx="217">
                  <c:v>204</c:v>
                </c:pt>
                <c:pt idx="218">
                  <c:v>205.45</c:v>
                </c:pt>
                <c:pt idx="219">
                  <c:v>220</c:v>
                </c:pt>
                <c:pt idx="220">
                  <c:v>201.2</c:v>
                </c:pt>
                <c:pt idx="221">
                  <c:v>218</c:v>
                </c:pt>
                <c:pt idx="222">
                  <c:v>202.9</c:v>
                </c:pt>
                <c:pt idx="223">
                  <c:v>206.45</c:v>
                </c:pt>
                <c:pt idx="224">
                  <c:v>211</c:v>
                </c:pt>
                <c:pt idx="225">
                  <c:v>235.2</c:v>
                </c:pt>
                <c:pt idx="226">
                  <c:v>224.15</c:v>
                </c:pt>
                <c:pt idx="227">
                  <c:v>222</c:v>
                </c:pt>
                <c:pt idx="228">
                  <c:v>218.05</c:v>
                </c:pt>
                <c:pt idx="229">
                  <c:v>221</c:v>
                </c:pt>
                <c:pt idx="230">
                  <c:v>214.4</c:v>
                </c:pt>
                <c:pt idx="231">
                  <c:v>250</c:v>
                </c:pt>
                <c:pt idx="232">
                  <c:v>258</c:v>
                </c:pt>
                <c:pt idx="233">
                  <c:v>270.64999999999998</c:v>
                </c:pt>
                <c:pt idx="234">
                  <c:v>273.5</c:v>
                </c:pt>
                <c:pt idx="235">
                  <c:v>304</c:v>
                </c:pt>
                <c:pt idx="236">
                  <c:v>319.5</c:v>
                </c:pt>
                <c:pt idx="237">
                  <c:v>332.9</c:v>
                </c:pt>
                <c:pt idx="238">
                  <c:v>349.25</c:v>
                </c:pt>
                <c:pt idx="239">
                  <c:v>341.7</c:v>
                </c:pt>
                <c:pt idx="240">
                  <c:v>330.9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F-4776-8C50-5621583E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235231"/>
        <c:axId val="1716503391"/>
      </c:lineChart>
      <c:dateAx>
        <c:axId val="17132352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03391"/>
        <c:crosses val="autoZero"/>
        <c:auto val="1"/>
        <c:lblOffset val="100"/>
        <c:baseTimeUnit val="months"/>
      </c:dateAx>
      <c:valAx>
        <c:axId val="17165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'Holt''s Winter'!$B$5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'Holt''s Winter'!$A$6:$A$247</c:f>
              <c:numCache>
                <c:formatCode>m/d/yyyy</c:formatCode>
                <c:ptCount val="242"/>
                <c:pt idx="1">
                  <c:v>37622</c:v>
                </c:pt>
                <c:pt idx="2">
                  <c:v>37653</c:v>
                </c:pt>
                <c:pt idx="3">
                  <c:v>37681</c:v>
                </c:pt>
                <c:pt idx="4">
                  <c:v>37712</c:v>
                </c:pt>
                <c:pt idx="5">
                  <c:v>37742</c:v>
                </c:pt>
                <c:pt idx="6">
                  <c:v>37773</c:v>
                </c:pt>
                <c:pt idx="7">
                  <c:v>37803</c:v>
                </c:pt>
                <c:pt idx="8">
                  <c:v>37834</c:v>
                </c:pt>
                <c:pt idx="9">
                  <c:v>37865</c:v>
                </c:pt>
                <c:pt idx="10">
                  <c:v>37895</c:v>
                </c:pt>
                <c:pt idx="11">
                  <c:v>37926</c:v>
                </c:pt>
                <c:pt idx="12">
                  <c:v>37956</c:v>
                </c:pt>
                <c:pt idx="13">
                  <c:v>37987</c:v>
                </c:pt>
                <c:pt idx="14">
                  <c:v>38018</c:v>
                </c:pt>
                <c:pt idx="15">
                  <c:v>38047</c:v>
                </c:pt>
                <c:pt idx="16">
                  <c:v>38078</c:v>
                </c:pt>
                <c:pt idx="17">
                  <c:v>38108</c:v>
                </c:pt>
                <c:pt idx="18">
                  <c:v>38139</c:v>
                </c:pt>
                <c:pt idx="19">
                  <c:v>38169</c:v>
                </c:pt>
                <c:pt idx="20">
                  <c:v>38200</c:v>
                </c:pt>
                <c:pt idx="21">
                  <c:v>38231</c:v>
                </c:pt>
                <c:pt idx="22">
                  <c:v>38261</c:v>
                </c:pt>
                <c:pt idx="23">
                  <c:v>38292</c:v>
                </c:pt>
                <c:pt idx="24">
                  <c:v>38322</c:v>
                </c:pt>
                <c:pt idx="25">
                  <c:v>38353</c:v>
                </c:pt>
                <c:pt idx="26">
                  <c:v>38384</c:v>
                </c:pt>
                <c:pt idx="27">
                  <c:v>38412</c:v>
                </c:pt>
                <c:pt idx="28">
                  <c:v>38443</c:v>
                </c:pt>
                <c:pt idx="29">
                  <c:v>38473</c:v>
                </c:pt>
                <c:pt idx="30">
                  <c:v>38504</c:v>
                </c:pt>
                <c:pt idx="31">
                  <c:v>38534</c:v>
                </c:pt>
                <c:pt idx="32">
                  <c:v>38565</c:v>
                </c:pt>
                <c:pt idx="33">
                  <c:v>38596</c:v>
                </c:pt>
                <c:pt idx="34">
                  <c:v>38626</c:v>
                </c:pt>
                <c:pt idx="35">
                  <c:v>38657</c:v>
                </c:pt>
                <c:pt idx="36">
                  <c:v>38687</c:v>
                </c:pt>
                <c:pt idx="37">
                  <c:v>38718</c:v>
                </c:pt>
                <c:pt idx="38">
                  <c:v>38749</c:v>
                </c:pt>
                <c:pt idx="39">
                  <c:v>38777</c:v>
                </c:pt>
                <c:pt idx="40">
                  <c:v>38808</c:v>
                </c:pt>
                <c:pt idx="41">
                  <c:v>38838</c:v>
                </c:pt>
                <c:pt idx="42">
                  <c:v>38869</c:v>
                </c:pt>
                <c:pt idx="43">
                  <c:v>38899</c:v>
                </c:pt>
                <c:pt idx="44">
                  <c:v>38930</c:v>
                </c:pt>
                <c:pt idx="45">
                  <c:v>38961</c:v>
                </c:pt>
                <c:pt idx="46">
                  <c:v>38991</c:v>
                </c:pt>
                <c:pt idx="47">
                  <c:v>39022</c:v>
                </c:pt>
                <c:pt idx="48">
                  <c:v>39052</c:v>
                </c:pt>
                <c:pt idx="49">
                  <c:v>39083</c:v>
                </c:pt>
                <c:pt idx="50">
                  <c:v>39114</c:v>
                </c:pt>
                <c:pt idx="51">
                  <c:v>39142</c:v>
                </c:pt>
                <c:pt idx="52">
                  <c:v>39173</c:v>
                </c:pt>
                <c:pt idx="53">
                  <c:v>39203</c:v>
                </c:pt>
                <c:pt idx="54">
                  <c:v>39234</c:v>
                </c:pt>
                <c:pt idx="55">
                  <c:v>39264</c:v>
                </c:pt>
                <c:pt idx="56">
                  <c:v>39295</c:v>
                </c:pt>
                <c:pt idx="57">
                  <c:v>39326</c:v>
                </c:pt>
                <c:pt idx="58">
                  <c:v>39356</c:v>
                </c:pt>
                <c:pt idx="59">
                  <c:v>39387</c:v>
                </c:pt>
                <c:pt idx="60">
                  <c:v>39417</c:v>
                </c:pt>
                <c:pt idx="61">
                  <c:v>39448</c:v>
                </c:pt>
                <c:pt idx="62">
                  <c:v>39479</c:v>
                </c:pt>
                <c:pt idx="63">
                  <c:v>39508</c:v>
                </c:pt>
                <c:pt idx="64">
                  <c:v>39539</c:v>
                </c:pt>
                <c:pt idx="65">
                  <c:v>39569</c:v>
                </c:pt>
                <c:pt idx="66">
                  <c:v>39600</c:v>
                </c:pt>
                <c:pt idx="67">
                  <c:v>39630</c:v>
                </c:pt>
                <c:pt idx="68">
                  <c:v>39661</c:v>
                </c:pt>
                <c:pt idx="69">
                  <c:v>39692</c:v>
                </c:pt>
                <c:pt idx="70">
                  <c:v>39722</c:v>
                </c:pt>
                <c:pt idx="71">
                  <c:v>39753</c:v>
                </c:pt>
                <c:pt idx="72">
                  <c:v>39783</c:v>
                </c:pt>
                <c:pt idx="73">
                  <c:v>39814</c:v>
                </c:pt>
                <c:pt idx="74">
                  <c:v>39845</c:v>
                </c:pt>
                <c:pt idx="75">
                  <c:v>39873</c:v>
                </c:pt>
                <c:pt idx="76">
                  <c:v>39904</c:v>
                </c:pt>
                <c:pt idx="77">
                  <c:v>39934</c:v>
                </c:pt>
                <c:pt idx="78">
                  <c:v>39965</c:v>
                </c:pt>
                <c:pt idx="79">
                  <c:v>39995</c:v>
                </c:pt>
                <c:pt idx="80">
                  <c:v>40026</c:v>
                </c:pt>
                <c:pt idx="81">
                  <c:v>40057</c:v>
                </c:pt>
                <c:pt idx="82">
                  <c:v>40087</c:v>
                </c:pt>
                <c:pt idx="83">
                  <c:v>40118</c:v>
                </c:pt>
                <c:pt idx="84">
                  <c:v>40148</c:v>
                </c:pt>
                <c:pt idx="85">
                  <c:v>40179</c:v>
                </c:pt>
                <c:pt idx="86">
                  <c:v>40210</c:v>
                </c:pt>
                <c:pt idx="87">
                  <c:v>40238</c:v>
                </c:pt>
                <c:pt idx="88">
                  <c:v>40269</c:v>
                </c:pt>
                <c:pt idx="89">
                  <c:v>40299</c:v>
                </c:pt>
                <c:pt idx="90">
                  <c:v>40330</c:v>
                </c:pt>
                <c:pt idx="91">
                  <c:v>40360</c:v>
                </c:pt>
                <c:pt idx="92">
                  <c:v>40391</c:v>
                </c:pt>
                <c:pt idx="93">
                  <c:v>40422</c:v>
                </c:pt>
                <c:pt idx="94">
                  <c:v>40452</c:v>
                </c:pt>
                <c:pt idx="95">
                  <c:v>40483</c:v>
                </c:pt>
                <c:pt idx="96">
                  <c:v>40513</c:v>
                </c:pt>
                <c:pt idx="97">
                  <c:v>40544</c:v>
                </c:pt>
                <c:pt idx="98">
                  <c:v>40575</c:v>
                </c:pt>
                <c:pt idx="99">
                  <c:v>40603</c:v>
                </c:pt>
                <c:pt idx="100">
                  <c:v>40634</c:v>
                </c:pt>
                <c:pt idx="101">
                  <c:v>40664</c:v>
                </c:pt>
                <c:pt idx="102">
                  <c:v>40695</c:v>
                </c:pt>
                <c:pt idx="103">
                  <c:v>40725</c:v>
                </c:pt>
                <c:pt idx="104">
                  <c:v>40756</c:v>
                </c:pt>
                <c:pt idx="105">
                  <c:v>40787</c:v>
                </c:pt>
                <c:pt idx="106">
                  <c:v>40817</c:v>
                </c:pt>
                <c:pt idx="107">
                  <c:v>40848</c:v>
                </c:pt>
                <c:pt idx="108">
                  <c:v>40878</c:v>
                </c:pt>
                <c:pt idx="109">
                  <c:v>40909</c:v>
                </c:pt>
                <c:pt idx="110">
                  <c:v>40940</c:v>
                </c:pt>
                <c:pt idx="111">
                  <c:v>40969</c:v>
                </c:pt>
                <c:pt idx="112">
                  <c:v>41000</c:v>
                </c:pt>
                <c:pt idx="113">
                  <c:v>41030</c:v>
                </c:pt>
                <c:pt idx="114">
                  <c:v>41061</c:v>
                </c:pt>
                <c:pt idx="115">
                  <c:v>41091</c:v>
                </c:pt>
                <c:pt idx="116">
                  <c:v>41122</c:v>
                </c:pt>
                <c:pt idx="117">
                  <c:v>41153</c:v>
                </c:pt>
                <c:pt idx="118">
                  <c:v>41183</c:v>
                </c:pt>
                <c:pt idx="119">
                  <c:v>41214</c:v>
                </c:pt>
                <c:pt idx="120">
                  <c:v>41244</c:v>
                </c:pt>
                <c:pt idx="121">
                  <c:v>41275</c:v>
                </c:pt>
                <c:pt idx="122">
                  <c:v>41306</c:v>
                </c:pt>
                <c:pt idx="123">
                  <c:v>41334</c:v>
                </c:pt>
                <c:pt idx="124">
                  <c:v>41365</c:v>
                </c:pt>
                <c:pt idx="125">
                  <c:v>41395</c:v>
                </c:pt>
                <c:pt idx="126">
                  <c:v>41426</c:v>
                </c:pt>
                <c:pt idx="127">
                  <c:v>41456</c:v>
                </c:pt>
                <c:pt idx="128">
                  <c:v>41487</c:v>
                </c:pt>
                <c:pt idx="129">
                  <c:v>41518</c:v>
                </c:pt>
                <c:pt idx="130">
                  <c:v>41548</c:v>
                </c:pt>
                <c:pt idx="131">
                  <c:v>41579</c:v>
                </c:pt>
                <c:pt idx="132">
                  <c:v>41609</c:v>
                </c:pt>
                <c:pt idx="133">
                  <c:v>41640</c:v>
                </c:pt>
                <c:pt idx="134">
                  <c:v>41671</c:v>
                </c:pt>
                <c:pt idx="135">
                  <c:v>41699</c:v>
                </c:pt>
                <c:pt idx="136">
                  <c:v>41730</c:v>
                </c:pt>
                <c:pt idx="137">
                  <c:v>41760</c:v>
                </c:pt>
                <c:pt idx="138">
                  <c:v>41791</c:v>
                </c:pt>
                <c:pt idx="139">
                  <c:v>41821</c:v>
                </c:pt>
                <c:pt idx="140">
                  <c:v>41852</c:v>
                </c:pt>
                <c:pt idx="141">
                  <c:v>41883</c:v>
                </c:pt>
                <c:pt idx="142">
                  <c:v>41913</c:v>
                </c:pt>
                <c:pt idx="143">
                  <c:v>41944</c:v>
                </c:pt>
                <c:pt idx="144">
                  <c:v>41974</c:v>
                </c:pt>
                <c:pt idx="145">
                  <c:v>42005</c:v>
                </c:pt>
                <c:pt idx="146">
                  <c:v>42036</c:v>
                </c:pt>
                <c:pt idx="147">
                  <c:v>42064</c:v>
                </c:pt>
                <c:pt idx="148">
                  <c:v>42095</c:v>
                </c:pt>
                <c:pt idx="149">
                  <c:v>42125</c:v>
                </c:pt>
                <c:pt idx="150">
                  <c:v>42156</c:v>
                </c:pt>
                <c:pt idx="151">
                  <c:v>42186</c:v>
                </c:pt>
                <c:pt idx="152">
                  <c:v>42217</c:v>
                </c:pt>
                <c:pt idx="153">
                  <c:v>42248</c:v>
                </c:pt>
                <c:pt idx="154">
                  <c:v>42278</c:v>
                </c:pt>
                <c:pt idx="155">
                  <c:v>42309</c:v>
                </c:pt>
                <c:pt idx="156">
                  <c:v>42339</c:v>
                </c:pt>
                <c:pt idx="157">
                  <c:v>42370</c:v>
                </c:pt>
                <c:pt idx="158">
                  <c:v>42401</c:v>
                </c:pt>
                <c:pt idx="159">
                  <c:v>42430</c:v>
                </c:pt>
                <c:pt idx="160">
                  <c:v>42461</c:v>
                </c:pt>
                <c:pt idx="161">
                  <c:v>42491</c:v>
                </c:pt>
                <c:pt idx="162">
                  <c:v>42522</c:v>
                </c:pt>
                <c:pt idx="163">
                  <c:v>42552</c:v>
                </c:pt>
                <c:pt idx="164">
                  <c:v>42583</c:v>
                </c:pt>
                <c:pt idx="165">
                  <c:v>42614</c:v>
                </c:pt>
                <c:pt idx="166">
                  <c:v>42644</c:v>
                </c:pt>
                <c:pt idx="167">
                  <c:v>42675</c:v>
                </c:pt>
                <c:pt idx="168">
                  <c:v>42705</c:v>
                </c:pt>
                <c:pt idx="169">
                  <c:v>42736</c:v>
                </c:pt>
                <c:pt idx="170">
                  <c:v>42767</c:v>
                </c:pt>
                <c:pt idx="171">
                  <c:v>42795</c:v>
                </c:pt>
                <c:pt idx="172">
                  <c:v>42826</c:v>
                </c:pt>
                <c:pt idx="173">
                  <c:v>42856</c:v>
                </c:pt>
                <c:pt idx="174">
                  <c:v>42887</c:v>
                </c:pt>
                <c:pt idx="175">
                  <c:v>42917</c:v>
                </c:pt>
                <c:pt idx="176">
                  <c:v>42948</c:v>
                </c:pt>
                <c:pt idx="177">
                  <c:v>42979</c:v>
                </c:pt>
                <c:pt idx="178">
                  <c:v>43009</c:v>
                </c:pt>
                <c:pt idx="179">
                  <c:v>43040</c:v>
                </c:pt>
                <c:pt idx="180">
                  <c:v>43070</c:v>
                </c:pt>
                <c:pt idx="181">
                  <c:v>43101</c:v>
                </c:pt>
                <c:pt idx="182">
                  <c:v>43132</c:v>
                </c:pt>
                <c:pt idx="183">
                  <c:v>43160</c:v>
                </c:pt>
                <c:pt idx="184">
                  <c:v>43191</c:v>
                </c:pt>
                <c:pt idx="185">
                  <c:v>43221</c:v>
                </c:pt>
                <c:pt idx="186">
                  <c:v>43252</c:v>
                </c:pt>
                <c:pt idx="187">
                  <c:v>43282</c:v>
                </c:pt>
                <c:pt idx="188">
                  <c:v>43313</c:v>
                </c:pt>
                <c:pt idx="189">
                  <c:v>43344</c:v>
                </c:pt>
                <c:pt idx="190">
                  <c:v>43374</c:v>
                </c:pt>
                <c:pt idx="191">
                  <c:v>43405</c:v>
                </c:pt>
                <c:pt idx="192">
                  <c:v>43435</c:v>
                </c:pt>
                <c:pt idx="193">
                  <c:v>43466</c:v>
                </c:pt>
                <c:pt idx="194">
                  <c:v>43497</c:v>
                </c:pt>
                <c:pt idx="195">
                  <c:v>43525</c:v>
                </c:pt>
                <c:pt idx="196">
                  <c:v>43556</c:v>
                </c:pt>
                <c:pt idx="197">
                  <c:v>43586</c:v>
                </c:pt>
                <c:pt idx="198">
                  <c:v>43617</c:v>
                </c:pt>
                <c:pt idx="199">
                  <c:v>43647</c:v>
                </c:pt>
                <c:pt idx="200">
                  <c:v>43678</c:v>
                </c:pt>
                <c:pt idx="201">
                  <c:v>43709</c:v>
                </c:pt>
                <c:pt idx="202">
                  <c:v>43739</c:v>
                </c:pt>
                <c:pt idx="203">
                  <c:v>43770</c:v>
                </c:pt>
                <c:pt idx="204">
                  <c:v>43800</c:v>
                </c:pt>
                <c:pt idx="205">
                  <c:v>43831</c:v>
                </c:pt>
                <c:pt idx="206">
                  <c:v>43862</c:v>
                </c:pt>
                <c:pt idx="207">
                  <c:v>43891</c:v>
                </c:pt>
                <c:pt idx="208">
                  <c:v>43922</c:v>
                </c:pt>
                <c:pt idx="209">
                  <c:v>43952</c:v>
                </c:pt>
                <c:pt idx="210">
                  <c:v>43983</c:v>
                </c:pt>
                <c:pt idx="211">
                  <c:v>44013</c:v>
                </c:pt>
                <c:pt idx="212">
                  <c:v>44044</c:v>
                </c:pt>
                <c:pt idx="213">
                  <c:v>44075</c:v>
                </c:pt>
                <c:pt idx="214">
                  <c:v>44105</c:v>
                </c:pt>
                <c:pt idx="215">
                  <c:v>44136</c:v>
                </c:pt>
                <c:pt idx="216">
                  <c:v>44166</c:v>
                </c:pt>
                <c:pt idx="217">
                  <c:v>44197</c:v>
                </c:pt>
                <c:pt idx="218">
                  <c:v>44228</c:v>
                </c:pt>
                <c:pt idx="219">
                  <c:v>44256</c:v>
                </c:pt>
                <c:pt idx="220">
                  <c:v>44287</c:v>
                </c:pt>
                <c:pt idx="221">
                  <c:v>44317</c:v>
                </c:pt>
                <c:pt idx="222">
                  <c:v>44348</c:v>
                </c:pt>
                <c:pt idx="223">
                  <c:v>44378</c:v>
                </c:pt>
                <c:pt idx="224">
                  <c:v>44409</c:v>
                </c:pt>
                <c:pt idx="225">
                  <c:v>44440</c:v>
                </c:pt>
                <c:pt idx="226">
                  <c:v>44470</c:v>
                </c:pt>
                <c:pt idx="227">
                  <c:v>44501</c:v>
                </c:pt>
                <c:pt idx="228">
                  <c:v>44531</c:v>
                </c:pt>
                <c:pt idx="229">
                  <c:v>44562</c:v>
                </c:pt>
                <c:pt idx="230">
                  <c:v>44593</c:v>
                </c:pt>
                <c:pt idx="231">
                  <c:v>44621</c:v>
                </c:pt>
                <c:pt idx="232">
                  <c:v>44652</c:v>
                </c:pt>
                <c:pt idx="233">
                  <c:v>44682</c:v>
                </c:pt>
                <c:pt idx="234">
                  <c:v>44713</c:v>
                </c:pt>
                <c:pt idx="235">
                  <c:v>44743</c:v>
                </c:pt>
                <c:pt idx="236">
                  <c:v>44774</c:v>
                </c:pt>
                <c:pt idx="237">
                  <c:v>44805</c:v>
                </c:pt>
                <c:pt idx="238">
                  <c:v>44835</c:v>
                </c:pt>
                <c:pt idx="239">
                  <c:v>44866</c:v>
                </c:pt>
                <c:pt idx="240">
                  <c:v>44896</c:v>
                </c:pt>
                <c:pt idx="241">
                  <c:v>44927</c:v>
                </c:pt>
              </c:numCache>
            </c:numRef>
          </c:cat>
          <c:val>
            <c:numRef>
              <c:f>'Holt''s Winter'!$B$6:$B$247</c:f>
              <c:numCache>
                <c:formatCode>General</c:formatCode>
                <c:ptCount val="242"/>
                <c:pt idx="1">
                  <c:v>14.83</c:v>
                </c:pt>
                <c:pt idx="2">
                  <c:v>14.29</c:v>
                </c:pt>
                <c:pt idx="3">
                  <c:v>14.56</c:v>
                </c:pt>
                <c:pt idx="4">
                  <c:v>13.98</c:v>
                </c:pt>
                <c:pt idx="5">
                  <c:v>15.17</c:v>
                </c:pt>
                <c:pt idx="6">
                  <c:v>15.37</c:v>
                </c:pt>
                <c:pt idx="7">
                  <c:v>17.09</c:v>
                </c:pt>
                <c:pt idx="8">
                  <c:v>16.03</c:v>
                </c:pt>
                <c:pt idx="9">
                  <c:v>18.66</c:v>
                </c:pt>
                <c:pt idx="10">
                  <c:v>17.920000000000002</c:v>
                </c:pt>
                <c:pt idx="11">
                  <c:v>19.440000000000001</c:v>
                </c:pt>
                <c:pt idx="12">
                  <c:v>19.309999999999999</c:v>
                </c:pt>
                <c:pt idx="13">
                  <c:v>22</c:v>
                </c:pt>
                <c:pt idx="14">
                  <c:v>22.66</c:v>
                </c:pt>
                <c:pt idx="15">
                  <c:v>24.44</c:v>
                </c:pt>
                <c:pt idx="16">
                  <c:v>23.4</c:v>
                </c:pt>
                <c:pt idx="17">
                  <c:v>23.82</c:v>
                </c:pt>
                <c:pt idx="18">
                  <c:v>19.78</c:v>
                </c:pt>
                <c:pt idx="19">
                  <c:v>19.670000000000002</c:v>
                </c:pt>
                <c:pt idx="20">
                  <c:v>23.04</c:v>
                </c:pt>
                <c:pt idx="21">
                  <c:v>23.33</c:v>
                </c:pt>
                <c:pt idx="22">
                  <c:v>25.44</c:v>
                </c:pt>
                <c:pt idx="23">
                  <c:v>24.33</c:v>
                </c:pt>
                <c:pt idx="24">
                  <c:v>28.56</c:v>
                </c:pt>
                <c:pt idx="25">
                  <c:v>29.31</c:v>
                </c:pt>
                <c:pt idx="26">
                  <c:v>29.58</c:v>
                </c:pt>
                <c:pt idx="27">
                  <c:v>28.5</c:v>
                </c:pt>
                <c:pt idx="28">
                  <c:v>29.66</c:v>
                </c:pt>
                <c:pt idx="29">
                  <c:v>32</c:v>
                </c:pt>
                <c:pt idx="30">
                  <c:v>35.56</c:v>
                </c:pt>
                <c:pt idx="31">
                  <c:v>36.659999999999997</c:v>
                </c:pt>
                <c:pt idx="32">
                  <c:v>37.56</c:v>
                </c:pt>
                <c:pt idx="33">
                  <c:v>38.56</c:v>
                </c:pt>
                <c:pt idx="34">
                  <c:v>45.42</c:v>
                </c:pt>
                <c:pt idx="35">
                  <c:v>40.799999999999997</c:v>
                </c:pt>
                <c:pt idx="36">
                  <c:v>45</c:v>
                </c:pt>
                <c:pt idx="37">
                  <c:v>47.33</c:v>
                </c:pt>
                <c:pt idx="38">
                  <c:v>51.66</c:v>
                </c:pt>
                <c:pt idx="39">
                  <c:v>57.49</c:v>
                </c:pt>
                <c:pt idx="40">
                  <c:v>65.209999999999994</c:v>
                </c:pt>
                <c:pt idx="41">
                  <c:v>68.16</c:v>
                </c:pt>
                <c:pt idx="42">
                  <c:v>55.99</c:v>
                </c:pt>
                <c:pt idx="43">
                  <c:v>60.99</c:v>
                </c:pt>
                <c:pt idx="44">
                  <c:v>55.89</c:v>
                </c:pt>
                <c:pt idx="45">
                  <c:v>63.53</c:v>
                </c:pt>
                <c:pt idx="46">
                  <c:v>61.99</c:v>
                </c:pt>
                <c:pt idx="47">
                  <c:v>63.66</c:v>
                </c:pt>
                <c:pt idx="48">
                  <c:v>61.99</c:v>
                </c:pt>
                <c:pt idx="49">
                  <c:v>58.83</c:v>
                </c:pt>
                <c:pt idx="50">
                  <c:v>57.69</c:v>
                </c:pt>
                <c:pt idx="51">
                  <c:v>57.56</c:v>
                </c:pt>
                <c:pt idx="52">
                  <c:v>50.39</c:v>
                </c:pt>
                <c:pt idx="53">
                  <c:v>53.89</c:v>
                </c:pt>
                <c:pt idx="54">
                  <c:v>54.19</c:v>
                </c:pt>
                <c:pt idx="55">
                  <c:v>51.66</c:v>
                </c:pt>
                <c:pt idx="56">
                  <c:v>56.83</c:v>
                </c:pt>
                <c:pt idx="57">
                  <c:v>56.88</c:v>
                </c:pt>
                <c:pt idx="58">
                  <c:v>63.58</c:v>
                </c:pt>
                <c:pt idx="59">
                  <c:v>59.39</c:v>
                </c:pt>
                <c:pt idx="60">
                  <c:v>63.63</c:v>
                </c:pt>
                <c:pt idx="61">
                  <c:v>70.66</c:v>
                </c:pt>
                <c:pt idx="62">
                  <c:v>64.08</c:v>
                </c:pt>
                <c:pt idx="63">
                  <c:v>66.09</c:v>
                </c:pt>
                <c:pt idx="64">
                  <c:v>69.33</c:v>
                </c:pt>
                <c:pt idx="65">
                  <c:v>74.03</c:v>
                </c:pt>
                <c:pt idx="66">
                  <c:v>73.06</c:v>
                </c:pt>
                <c:pt idx="67">
                  <c:v>62.19</c:v>
                </c:pt>
                <c:pt idx="68">
                  <c:v>62.35</c:v>
                </c:pt>
                <c:pt idx="69">
                  <c:v>62.66</c:v>
                </c:pt>
                <c:pt idx="70">
                  <c:v>63.33</c:v>
                </c:pt>
                <c:pt idx="71">
                  <c:v>52.55</c:v>
                </c:pt>
                <c:pt idx="72">
                  <c:v>57.63</c:v>
                </c:pt>
                <c:pt idx="73">
                  <c:v>57.43</c:v>
                </c:pt>
                <c:pt idx="74">
                  <c:v>59.36</c:v>
                </c:pt>
                <c:pt idx="75">
                  <c:v>60.36</c:v>
                </c:pt>
                <c:pt idx="76">
                  <c:v>61.69</c:v>
                </c:pt>
                <c:pt idx="77">
                  <c:v>63.36</c:v>
                </c:pt>
                <c:pt idx="78">
                  <c:v>61.66</c:v>
                </c:pt>
                <c:pt idx="79">
                  <c:v>63.43</c:v>
                </c:pt>
                <c:pt idx="80">
                  <c:v>84.32</c:v>
                </c:pt>
                <c:pt idx="81">
                  <c:v>77.66</c:v>
                </c:pt>
                <c:pt idx="82">
                  <c:v>77.56</c:v>
                </c:pt>
                <c:pt idx="83">
                  <c:v>84.11</c:v>
                </c:pt>
                <c:pt idx="84">
                  <c:v>85.99</c:v>
                </c:pt>
                <c:pt idx="85">
                  <c:v>84.32</c:v>
                </c:pt>
                <c:pt idx="86">
                  <c:v>83.33</c:v>
                </c:pt>
                <c:pt idx="87">
                  <c:v>78.36</c:v>
                </c:pt>
                <c:pt idx="88">
                  <c:v>87.99</c:v>
                </c:pt>
                <c:pt idx="89">
                  <c:v>87.08</c:v>
                </c:pt>
                <c:pt idx="90">
                  <c:v>95.12</c:v>
                </c:pt>
                <c:pt idx="91">
                  <c:v>101.59</c:v>
                </c:pt>
                <c:pt idx="92">
                  <c:v>103.02</c:v>
                </c:pt>
                <c:pt idx="93">
                  <c:v>109.49</c:v>
                </c:pt>
                <c:pt idx="94">
                  <c:v>119.25</c:v>
                </c:pt>
                <c:pt idx="95">
                  <c:v>114.99</c:v>
                </c:pt>
                <c:pt idx="96">
                  <c:v>114.99</c:v>
                </c:pt>
                <c:pt idx="97">
                  <c:v>117.29</c:v>
                </c:pt>
                <c:pt idx="98">
                  <c:v>109.09</c:v>
                </c:pt>
                <c:pt idx="99">
                  <c:v>113.86</c:v>
                </c:pt>
                <c:pt idx="100">
                  <c:v>121.35</c:v>
                </c:pt>
                <c:pt idx="101">
                  <c:v>128.65</c:v>
                </c:pt>
                <c:pt idx="102">
                  <c:v>129.99</c:v>
                </c:pt>
                <c:pt idx="103">
                  <c:v>137.65</c:v>
                </c:pt>
                <c:pt idx="104">
                  <c:v>139.99</c:v>
                </c:pt>
                <c:pt idx="105">
                  <c:v>137.32</c:v>
                </c:pt>
                <c:pt idx="106">
                  <c:v>130.19</c:v>
                </c:pt>
                <c:pt idx="107">
                  <c:v>140.99</c:v>
                </c:pt>
                <c:pt idx="108">
                  <c:v>135.99</c:v>
                </c:pt>
                <c:pt idx="109">
                  <c:v>134.55000000000001</c:v>
                </c:pt>
                <c:pt idx="110">
                  <c:v>135.55000000000001</c:v>
                </c:pt>
                <c:pt idx="111">
                  <c:v>138.38999999999999</c:v>
                </c:pt>
                <c:pt idx="112">
                  <c:v>151.58000000000001</c:v>
                </c:pt>
                <c:pt idx="113">
                  <c:v>163.68</c:v>
                </c:pt>
                <c:pt idx="114">
                  <c:v>152.58000000000001</c:v>
                </c:pt>
                <c:pt idx="115">
                  <c:v>172.75</c:v>
                </c:pt>
                <c:pt idx="116">
                  <c:v>171.95</c:v>
                </c:pt>
                <c:pt idx="117">
                  <c:v>179.32</c:v>
                </c:pt>
                <c:pt idx="118">
                  <c:v>180.98</c:v>
                </c:pt>
                <c:pt idx="119">
                  <c:v>188.01</c:v>
                </c:pt>
                <c:pt idx="120">
                  <c:v>198.31</c:v>
                </c:pt>
                <c:pt idx="121">
                  <c:v>191.55</c:v>
                </c:pt>
                <c:pt idx="122">
                  <c:v>205.15</c:v>
                </c:pt>
                <c:pt idx="123">
                  <c:v>196.65</c:v>
                </c:pt>
                <c:pt idx="124">
                  <c:v>205.98</c:v>
                </c:pt>
                <c:pt idx="125">
                  <c:v>218.34</c:v>
                </c:pt>
                <c:pt idx="126">
                  <c:v>227.08</c:v>
                </c:pt>
                <c:pt idx="127">
                  <c:v>216.65</c:v>
                </c:pt>
                <c:pt idx="128">
                  <c:v>228.98</c:v>
                </c:pt>
                <c:pt idx="129">
                  <c:v>206.65</c:v>
                </c:pt>
                <c:pt idx="130">
                  <c:v>226.88</c:v>
                </c:pt>
                <c:pt idx="131">
                  <c:v>222.08</c:v>
                </c:pt>
                <c:pt idx="132">
                  <c:v>213.95</c:v>
                </c:pt>
                <c:pt idx="133">
                  <c:v>214.85</c:v>
                </c:pt>
                <c:pt idx="134">
                  <c:v>215.08</c:v>
                </c:pt>
                <c:pt idx="135">
                  <c:v>218.51</c:v>
                </c:pt>
                <c:pt idx="136">
                  <c:v>235.64</c:v>
                </c:pt>
                <c:pt idx="137">
                  <c:v>227.38</c:v>
                </c:pt>
                <c:pt idx="138">
                  <c:v>227.98</c:v>
                </c:pt>
                <c:pt idx="139">
                  <c:v>218.38</c:v>
                </c:pt>
                <c:pt idx="140">
                  <c:v>237.31</c:v>
                </c:pt>
                <c:pt idx="141">
                  <c:v>238.64</c:v>
                </c:pt>
                <c:pt idx="142">
                  <c:v>246.64</c:v>
                </c:pt>
                <c:pt idx="143">
                  <c:v>237.91</c:v>
                </c:pt>
                <c:pt idx="144">
                  <c:v>241.41</c:v>
                </c:pt>
                <c:pt idx="145">
                  <c:v>245.04</c:v>
                </c:pt>
                <c:pt idx="146">
                  <c:v>244.64</c:v>
                </c:pt>
                <c:pt idx="147">
                  <c:v>238.64</c:v>
                </c:pt>
                <c:pt idx="148">
                  <c:v>217.21</c:v>
                </c:pt>
                <c:pt idx="149">
                  <c:v>215.58</c:v>
                </c:pt>
                <c:pt idx="150">
                  <c:v>216.98</c:v>
                </c:pt>
                <c:pt idx="151">
                  <c:v>210.15</c:v>
                </c:pt>
                <c:pt idx="152">
                  <c:v>217.31</c:v>
                </c:pt>
                <c:pt idx="153">
                  <c:v>214.98</c:v>
                </c:pt>
                <c:pt idx="154">
                  <c:v>218.01</c:v>
                </c:pt>
                <c:pt idx="155">
                  <c:v>221.98</c:v>
                </c:pt>
                <c:pt idx="156">
                  <c:v>230.11</c:v>
                </c:pt>
                <c:pt idx="157">
                  <c:v>218.38</c:v>
                </c:pt>
                <c:pt idx="158">
                  <c:v>212.41</c:v>
                </c:pt>
                <c:pt idx="159">
                  <c:v>203.31</c:v>
                </c:pt>
                <c:pt idx="160">
                  <c:v>217.38</c:v>
                </c:pt>
                <c:pt idx="161">
                  <c:v>215.48</c:v>
                </c:pt>
                <c:pt idx="162">
                  <c:v>235.31</c:v>
                </c:pt>
                <c:pt idx="163">
                  <c:v>243.3</c:v>
                </c:pt>
                <c:pt idx="164">
                  <c:v>252</c:v>
                </c:pt>
                <c:pt idx="165">
                  <c:v>261</c:v>
                </c:pt>
                <c:pt idx="166">
                  <c:v>244.2</c:v>
                </c:pt>
                <c:pt idx="167">
                  <c:v>242.8</c:v>
                </c:pt>
                <c:pt idx="168">
                  <c:v>232.8</c:v>
                </c:pt>
                <c:pt idx="169">
                  <c:v>242</c:v>
                </c:pt>
                <c:pt idx="170">
                  <c:v>260</c:v>
                </c:pt>
                <c:pt idx="171">
                  <c:v>262.39999999999998</c:v>
                </c:pt>
                <c:pt idx="172">
                  <c:v>282.8</c:v>
                </c:pt>
                <c:pt idx="173">
                  <c:v>280.5</c:v>
                </c:pt>
                <c:pt idx="174">
                  <c:v>312</c:v>
                </c:pt>
                <c:pt idx="175">
                  <c:v>346</c:v>
                </c:pt>
                <c:pt idx="176">
                  <c:v>285.3</c:v>
                </c:pt>
                <c:pt idx="177">
                  <c:v>282.2</c:v>
                </c:pt>
                <c:pt idx="178">
                  <c:v>262.5</c:v>
                </c:pt>
                <c:pt idx="179">
                  <c:v>267</c:v>
                </c:pt>
                <c:pt idx="180">
                  <c:v>256.95</c:v>
                </c:pt>
                <c:pt idx="181">
                  <c:v>263.25</c:v>
                </c:pt>
                <c:pt idx="182">
                  <c:v>272</c:v>
                </c:pt>
                <c:pt idx="183">
                  <c:v>264.2</c:v>
                </c:pt>
                <c:pt idx="184">
                  <c:v>257</c:v>
                </c:pt>
                <c:pt idx="185">
                  <c:v>282.10000000000002</c:v>
                </c:pt>
                <c:pt idx="186">
                  <c:v>271.14999999999998</c:v>
                </c:pt>
                <c:pt idx="187">
                  <c:v>267</c:v>
                </c:pt>
                <c:pt idx="188">
                  <c:v>298.05</c:v>
                </c:pt>
                <c:pt idx="189">
                  <c:v>322.95</c:v>
                </c:pt>
                <c:pt idx="190">
                  <c:v>300.85000000000002</c:v>
                </c:pt>
                <c:pt idx="191">
                  <c:v>280</c:v>
                </c:pt>
                <c:pt idx="192">
                  <c:v>287.25</c:v>
                </c:pt>
                <c:pt idx="193">
                  <c:v>282.2</c:v>
                </c:pt>
                <c:pt idx="194">
                  <c:v>280.64999999999998</c:v>
                </c:pt>
                <c:pt idx="195">
                  <c:v>276.45</c:v>
                </c:pt>
                <c:pt idx="196">
                  <c:v>297</c:v>
                </c:pt>
                <c:pt idx="197">
                  <c:v>301.10000000000002</c:v>
                </c:pt>
                <c:pt idx="198">
                  <c:v>281.39999999999998</c:v>
                </c:pt>
                <c:pt idx="199">
                  <c:v>274.39999999999998</c:v>
                </c:pt>
                <c:pt idx="200">
                  <c:v>270.45</c:v>
                </c:pt>
                <c:pt idx="201">
                  <c:v>244.45</c:v>
                </c:pt>
                <c:pt idx="202">
                  <c:v>259.10000000000002</c:v>
                </c:pt>
                <c:pt idx="203">
                  <c:v>259.35000000000002</c:v>
                </c:pt>
                <c:pt idx="204">
                  <c:v>246</c:v>
                </c:pt>
                <c:pt idx="205">
                  <c:v>238.6</c:v>
                </c:pt>
                <c:pt idx="206">
                  <c:v>236.9</c:v>
                </c:pt>
                <c:pt idx="207">
                  <c:v>199.5</c:v>
                </c:pt>
                <c:pt idx="208">
                  <c:v>171.7</c:v>
                </c:pt>
                <c:pt idx="209">
                  <c:v>181.75</c:v>
                </c:pt>
                <c:pt idx="210">
                  <c:v>201</c:v>
                </c:pt>
                <c:pt idx="211">
                  <c:v>194.65</c:v>
                </c:pt>
                <c:pt idx="212">
                  <c:v>194</c:v>
                </c:pt>
                <c:pt idx="213">
                  <c:v>191.1</c:v>
                </c:pt>
                <c:pt idx="214">
                  <c:v>174.5</c:v>
                </c:pt>
                <c:pt idx="215">
                  <c:v>166.8</c:v>
                </c:pt>
                <c:pt idx="216">
                  <c:v>195</c:v>
                </c:pt>
                <c:pt idx="217">
                  <c:v>209.9</c:v>
                </c:pt>
                <c:pt idx="218">
                  <c:v>204</c:v>
                </c:pt>
                <c:pt idx="219">
                  <c:v>205.45</c:v>
                </c:pt>
                <c:pt idx="220">
                  <c:v>220</c:v>
                </c:pt>
                <c:pt idx="221">
                  <c:v>201.2</c:v>
                </c:pt>
                <c:pt idx="222">
                  <c:v>218</c:v>
                </c:pt>
                <c:pt idx="223">
                  <c:v>202.9</c:v>
                </c:pt>
                <c:pt idx="224">
                  <c:v>206.45</c:v>
                </c:pt>
                <c:pt idx="225">
                  <c:v>211</c:v>
                </c:pt>
                <c:pt idx="226">
                  <c:v>235.2</c:v>
                </c:pt>
                <c:pt idx="227">
                  <c:v>224.15</c:v>
                </c:pt>
                <c:pt idx="228">
                  <c:v>222</c:v>
                </c:pt>
                <c:pt idx="229">
                  <c:v>218.05</c:v>
                </c:pt>
                <c:pt idx="230">
                  <c:v>221</c:v>
                </c:pt>
                <c:pt idx="231">
                  <c:v>214.4</c:v>
                </c:pt>
                <c:pt idx="232">
                  <c:v>250</c:v>
                </c:pt>
                <c:pt idx="233">
                  <c:v>258</c:v>
                </c:pt>
                <c:pt idx="234">
                  <c:v>270.64999999999998</c:v>
                </c:pt>
                <c:pt idx="235">
                  <c:v>273.5</c:v>
                </c:pt>
                <c:pt idx="236">
                  <c:v>304</c:v>
                </c:pt>
                <c:pt idx="237">
                  <c:v>319.5</c:v>
                </c:pt>
                <c:pt idx="238">
                  <c:v>332.9</c:v>
                </c:pt>
                <c:pt idx="239">
                  <c:v>349.25</c:v>
                </c:pt>
                <c:pt idx="240">
                  <c:v>341.7</c:v>
                </c:pt>
                <c:pt idx="241">
                  <c:v>330.9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C-4221-AC39-890F395D7A51}"/>
            </c:ext>
          </c:extLst>
        </c:ser>
        <c:ser>
          <c:idx val="4"/>
          <c:order val="4"/>
          <c:tx>
            <c:strRef>
              <c:f>'Holt''s Winter'!$F$5</c:f>
              <c:strCache>
                <c:ptCount val="1"/>
                <c:pt idx="0">
                  <c:v>Tt+1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'Holt''s Winter'!$A$6:$A$247</c:f>
              <c:numCache>
                <c:formatCode>m/d/yyyy</c:formatCode>
                <c:ptCount val="242"/>
                <c:pt idx="1">
                  <c:v>37622</c:v>
                </c:pt>
                <c:pt idx="2">
                  <c:v>37653</c:v>
                </c:pt>
                <c:pt idx="3">
                  <c:v>37681</c:v>
                </c:pt>
                <c:pt idx="4">
                  <c:v>37712</c:v>
                </c:pt>
                <c:pt idx="5">
                  <c:v>37742</c:v>
                </c:pt>
                <c:pt idx="6">
                  <c:v>37773</c:v>
                </c:pt>
                <c:pt idx="7">
                  <c:v>37803</c:v>
                </c:pt>
                <c:pt idx="8">
                  <c:v>37834</c:v>
                </c:pt>
                <c:pt idx="9">
                  <c:v>37865</c:v>
                </c:pt>
                <c:pt idx="10">
                  <c:v>37895</c:v>
                </c:pt>
                <c:pt idx="11">
                  <c:v>37926</c:v>
                </c:pt>
                <c:pt idx="12">
                  <c:v>37956</c:v>
                </c:pt>
                <c:pt idx="13">
                  <c:v>37987</c:v>
                </c:pt>
                <c:pt idx="14">
                  <c:v>38018</c:v>
                </c:pt>
                <c:pt idx="15">
                  <c:v>38047</c:v>
                </c:pt>
                <c:pt idx="16">
                  <c:v>38078</c:v>
                </c:pt>
                <c:pt idx="17">
                  <c:v>38108</c:v>
                </c:pt>
                <c:pt idx="18">
                  <c:v>38139</c:v>
                </c:pt>
                <c:pt idx="19">
                  <c:v>38169</c:v>
                </c:pt>
                <c:pt idx="20">
                  <c:v>38200</c:v>
                </c:pt>
                <c:pt idx="21">
                  <c:v>38231</c:v>
                </c:pt>
                <c:pt idx="22">
                  <c:v>38261</c:v>
                </c:pt>
                <c:pt idx="23">
                  <c:v>38292</c:v>
                </c:pt>
                <c:pt idx="24">
                  <c:v>38322</c:v>
                </c:pt>
                <c:pt idx="25">
                  <c:v>38353</c:v>
                </c:pt>
                <c:pt idx="26">
                  <c:v>38384</c:v>
                </c:pt>
                <c:pt idx="27">
                  <c:v>38412</c:v>
                </c:pt>
                <c:pt idx="28">
                  <c:v>38443</c:v>
                </c:pt>
                <c:pt idx="29">
                  <c:v>38473</c:v>
                </c:pt>
                <c:pt idx="30">
                  <c:v>38504</c:v>
                </c:pt>
                <c:pt idx="31">
                  <c:v>38534</c:v>
                </c:pt>
                <c:pt idx="32">
                  <c:v>38565</c:v>
                </c:pt>
                <c:pt idx="33">
                  <c:v>38596</c:v>
                </c:pt>
                <c:pt idx="34">
                  <c:v>38626</c:v>
                </c:pt>
                <c:pt idx="35">
                  <c:v>38657</c:v>
                </c:pt>
                <c:pt idx="36">
                  <c:v>38687</c:v>
                </c:pt>
                <c:pt idx="37">
                  <c:v>38718</c:v>
                </c:pt>
                <c:pt idx="38">
                  <c:v>38749</c:v>
                </c:pt>
                <c:pt idx="39">
                  <c:v>38777</c:v>
                </c:pt>
                <c:pt idx="40">
                  <c:v>38808</c:v>
                </c:pt>
                <c:pt idx="41">
                  <c:v>38838</c:v>
                </c:pt>
                <c:pt idx="42">
                  <c:v>38869</c:v>
                </c:pt>
                <c:pt idx="43">
                  <c:v>38899</c:v>
                </c:pt>
                <c:pt idx="44">
                  <c:v>38930</c:v>
                </c:pt>
                <c:pt idx="45">
                  <c:v>38961</c:v>
                </c:pt>
                <c:pt idx="46">
                  <c:v>38991</c:v>
                </c:pt>
                <c:pt idx="47">
                  <c:v>39022</c:v>
                </c:pt>
                <c:pt idx="48">
                  <c:v>39052</c:v>
                </c:pt>
                <c:pt idx="49">
                  <c:v>39083</c:v>
                </c:pt>
                <c:pt idx="50">
                  <c:v>39114</c:v>
                </c:pt>
                <c:pt idx="51">
                  <c:v>39142</c:v>
                </c:pt>
                <c:pt idx="52">
                  <c:v>39173</c:v>
                </c:pt>
                <c:pt idx="53">
                  <c:v>39203</c:v>
                </c:pt>
                <c:pt idx="54">
                  <c:v>39234</c:v>
                </c:pt>
                <c:pt idx="55">
                  <c:v>39264</c:v>
                </c:pt>
                <c:pt idx="56">
                  <c:v>39295</c:v>
                </c:pt>
                <c:pt idx="57">
                  <c:v>39326</c:v>
                </c:pt>
                <c:pt idx="58">
                  <c:v>39356</c:v>
                </c:pt>
                <c:pt idx="59">
                  <c:v>39387</c:v>
                </c:pt>
                <c:pt idx="60">
                  <c:v>39417</c:v>
                </c:pt>
                <c:pt idx="61">
                  <c:v>39448</c:v>
                </c:pt>
                <c:pt idx="62">
                  <c:v>39479</c:v>
                </c:pt>
                <c:pt idx="63">
                  <c:v>39508</c:v>
                </c:pt>
                <c:pt idx="64">
                  <c:v>39539</c:v>
                </c:pt>
                <c:pt idx="65">
                  <c:v>39569</c:v>
                </c:pt>
                <c:pt idx="66">
                  <c:v>39600</c:v>
                </c:pt>
                <c:pt idx="67">
                  <c:v>39630</c:v>
                </c:pt>
                <c:pt idx="68">
                  <c:v>39661</c:v>
                </c:pt>
                <c:pt idx="69">
                  <c:v>39692</c:v>
                </c:pt>
                <c:pt idx="70">
                  <c:v>39722</c:v>
                </c:pt>
                <c:pt idx="71">
                  <c:v>39753</c:v>
                </c:pt>
                <c:pt idx="72">
                  <c:v>39783</c:v>
                </c:pt>
                <c:pt idx="73">
                  <c:v>39814</c:v>
                </c:pt>
                <c:pt idx="74">
                  <c:v>39845</c:v>
                </c:pt>
                <c:pt idx="75">
                  <c:v>39873</c:v>
                </c:pt>
                <c:pt idx="76">
                  <c:v>39904</c:v>
                </c:pt>
                <c:pt idx="77">
                  <c:v>39934</c:v>
                </c:pt>
                <c:pt idx="78">
                  <c:v>39965</c:v>
                </c:pt>
                <c:pt idx="79">
                  <c:v>39995</c:v>
                </c:pt>
                <c:pt idx="80">
                  <c:v>40026</c:v>
                </c:pt>
                <c:pt idx="81">
                  <c:v>40057</c:v>
                </c:pt>
                <c:pt idx="82">
                  <c:v>40087</c:v>
                </c:pt>
                <c:pt idx="83">
                  <c:v>40118</c:v>
                </c:pt>
                <c:pt idx="84">
                  <c:v>40148</c:v>
                </c:pt>
                <c:pt idx="85">
                  <c:v>40179</c:v>
                </c:pt>
                <c:pt idx="86">
                  <c:v>40210</c:v>
                </c:pt>
                <c:pt idx="87">
                  <c:v>40238</c:v>
                </c:pt>
                <c:pt idx="88">
                  <c:v>40269</c:v>
                </c:pt>
                <c:pt idx="89">
                  <c:v>40299</c:v>
                </c:pt>
                <c:pt idx="90">
                  <c:v>40330</c:v>
                </c:pt>
                <c:pt idx="91">
                  <c:v>40360</c:v>
                </c:pt>
                <c:pt idx="92">
                  <c:v>40391</c:v>
                </c:pt>
                <c:pt idx="93">
                  <c:v>40422</c:v>
                </c:pt>
                <c:pt idx="94">
                  <c:v>40452</c:v>
                </c:pt>
                <c:pt idx="95">
                  <c:v>40483</c:v>
                </c:pt>
                <c:pt idx="96">
                  <c:v>40513</c:v>
                </c:pt>
                <c:pt idx="97">
                  <c:v>40544</c:v>
                </c:pt>
                <c:pt idx="98">
                  <c:v>40575</c:v>
                </c:pt>
                <c:pt idx="99">
                  <c:v>40603</c:v>
                </c:pt>
                <c:pt idx="100">
                  <c:v>40634</c:v>
                </c:pt>
                <c:pt idx="101">
                  <c:v>40664</c:v>
                </c:pt>
                <c:pt idx="102">
                  <c:v>40695</c:v>
                </c:pt>
                <c:pt idx="103">
                  <c:v>40725</c:v>
                </c:pt>
                <c:pt idx="104">
                  <c:v>40756</c:v>
                </c:pt>
                <c:pt idx="105">
                  <c:v>40787</c:v>
                </c:pt>
                <c:pt idx="106">
                  <c:v>40817</c:v>
                </c:pt>
                <c:pt idx="107">
                  <c:v>40848</c:v>
                </c:pt>
                <c:pt idx="108">
                  <c:v>40878</c:v>
                </c:pt>
                <c:pt idx="109">
                  <c:v>40909</c:v>
                </c:pt>
                <c:pt idx="110">
                  <c:v>40940</c:v>
                </c:pt>
                <c:pt idx="111">
                  <c:v>40969</c:v>
                </c:pt>
                <c:pt idx="112">
                  <c:v>41000</c:v>
                </c:pt>
                <c:pt idx="113">
                  <c:v>41030</c:v>
                </c:pt>
                <c:pt idx="114">
                  <c:v>41061</c:v>
                </c:pt>
                <c:pt idx="115">
                  <c:v>41091</c:v>
                </c:pt>
                <c:pt idx="116">
                  <c:v>41122</c:v>
                </c:pt>
                <c:pt idx="117">
                  <c:v>41153</c:v>
                </c:pt>
                <c:pt idx="118">
                  <c:v>41183</c:v>
                </c:pt>
                <c:pt idx="119">
                  <c:v>41214</c:v>
                </c:pt>
                <c:pt idx="120">
                  <c:v>41244</c:v>
                </c:pt>
                <c:pt idx="121">
                  <c:v>41275</c:v>
                </c:pt>
                <c:pt idx="122">
                  <c:v>41306</c:v>
                </c:pt>
                <c:pt idx="123">
                  <c:v>41334</c:v>
                </c:pt>
                <c:pt idx="124">
                  <c:v>41365</c:v>
                </c:pt>
                <c:pt idx="125">
                  <c:v>41395</c:v>
                </c:pt>
                <c:pt idx="126">
                  <c:v>41426</c:v>
                </c:pt>
                <c:pt idx="127">
                  <c:v>41456</c:v>
                </c:pt>
                <c:pt idx="128">
                  <c:v>41487</c:v>
                </c:pt>
                <c:pt idx="129">
                  <c:v>41518</c:v>
                </c:pt>
                <c:pt idx="130">
                  <c:v>41548</c:v>
                </c:pt>
                <c:pt idx="131">
                  <c:v>41579</c:v>
                </c:pt>
                <c:pt idx="132">
                  <c:v>41609</c:v>
                </c:pt>
                <c:pt idx="133">
                  <c:v>41640</c:v>
                </c:pt>
                <c:pt idx="134">
                  <c:v>41671</c:v>
                </c:pt>
                <c:pt idx="135">
                  <c:v>41699</c:v>
                </c:pt>
                <c:pt idx="136">
                  <c:v>41730</c:v>
                </c:pt>
                <c:pt idx="137">
                  <c:v>41760</c:v>
                </c:pt>
                <c:pt idx="138">
                  <c:v>41791</c:v>
                </c:pt>
                <c:pt idx="139">
                  <c:v>41821</c:v>
                </c:pt>
                <c:pt idx="140">
                  <c:v>41852</c:v>
                </c:pt>
                <c:pt idx="141">
                  <c:v>41883</c:v>
                </c:pt>
                <c:pt idx="142">
                  <c:v>41913</c:v>
                </c:pt>
                <c:pt idx="143">
                  <c:v>41944</c:v>
                </c:pt>
                <c:pt idx="144">
                  <c:v>41974</c:v>
                </c:pt>
                <c:pt idx="145">
                  <c:v>42005</c:v>
                </c:pt>
                <c:pt idx="146">
                  <c:v>42036</c:v>
                </c:pt>
                <c:pt idx="147">
                  <c:v>42064</c:v>
                </c:pt>
                <c:pt idx="148">
                  <c:v>42095</c:v>
                </c:pt>
                <c:pt idx="149">
                  <c:v>42125</c:v>
                </c:pt>
                <c:pt idx="150">
                  <c:v>42156</c:v>
                </c:pt>
                <c:pt idx="151">
                  <c:v>42186</c:v>
                </c:pt>
                <c:pt idx="152">
                  <c:v>42217</c:v>
                </c:pt>
                <c:pt idx="153">
                  <c:v>42248</c:v>
                </c:pt>
                <c:pt idx="154">
                  <c:v>42278</c:v>
                </c:pt>
                <c:pt idx="155">
                  <c:v>42309</c:v>
                </c:pt>
                <c:pt idx="156">
                  <c:v>42339</c:v>
                </c:pt>
                <c:pt idx="157">
                  <c:v>42370</c:v>
                </c:pt>
                <c:pt idx="158">
                  <c:v>42401</c:v>
                </c:pt>
                <c:pt idx="159">
                  <c:v>42430</c:v>
                </c:pt>
                <c:pt idx="160">
                  <c:v>42461</c:v>
                </c:pt>
                <c:pt idx="161">
                  <c:v>42491</c:v>
                </c:pt>
                <c:pt idx="162">
                  <c:v>42522</c:v>
                </c:pt>
                <c:pt idx="163">
                  <c:v>42552</c:v>
                </c:pt>
                <c:pt idx="164">
                  <c:v>42583</c:v>
                </c:pt>
                <c:pt idx="165">
                  <c:v>42614</c:v>
                </c:pt>
                <c:pt idx="166">
                  <c:v>42644</c:v>
                </c:pt>
                <c:pt idx="167">
                  <c:v>42675</c:v>
                </c:pt>
                <c:pt idx="168">
                  <c:v>42705</c:v>
                </c:pt>
                <c:pt idx="169">
                  <c:v>42736</c:v>
                </c:pt>
                <c:pt idx="170">
                  <c:v>42767</c:v>
                </c:pt>
                <c:pt idx="171">
                  <c:v>42795</c:v>
                </c:pt>
                <c:pt idx="172">
                  <c:v>42826</c:v>
                </c:pt>
                <c:pt idx="173">
                  <c:v>42856</c:v>
                </c:pt>
                <c:pt idx="174">
                  <c:v>42887</c:v>
                </c:pt>
                <c:pt idx="175">
                  <c:v>42917</c:v>
                </c:pt>
                <c:pt idx="176">
                  <c:v>42948</c:v>
                </c:pt>
                <c:pt idx="177">
                  <c:v>42979</c:v>
                </c:pt>
                <c:pt idx="178">
                  <c:v>43009</c:v>
                </c:pt>
                <c:pt idx="179">
                  <c:v>43040</c:v>
                </c:pt>
                <c:pt idx="180">
                  <c:v>43070</c:v>
                </c:pt>
                <c:pt idx="181">
                  <c:v>43101</c:v>
                </c:pt>
                <c:pt idx="182">
                  <c:v>43132</c:v>
                </c:pt>
                <c:pt idx="183">
                  <c:v>43160</c:v>
                </c:pt>
                <c:pt idx="184">
                  <c:v>43191</c:v>
                </c:pt>
                <c:pt idx="185">
                  <c:v>43221</c:v>
                </c:pt>
                <c:pt idx="186">
                  <c:v>43252</c:v>
                </c:pt>
                <c:pt idx="187">
                  <c:v>43282</c:v>
                </c:pt>
                <c:pt idx="188">
                  <c:v>43313</c:v>
                </c:pt>
                <c:pt idx="189">
                  <c:v>43344</c:v>
                </c:pt>
                <c:pt idx="190">
                  <c:v>43374</c:v>
                </c:pt>
                <c:pt idx="191">
                  <c:v>43405</c:v>
                </c:pt>
                <c:pt idx="192">
                  <c:v>43435</c:v>
                </c:pt>
                <c:pt idx="193">
                  <c:v>43466</c:v>
                </c:pt>
                <c:pt idx="194">
                  <c:v>43497</c:v>
                </c:pt>
                <c:pt idx="195">
                  <c:v>43525</c:v>
                </c:pt>
                <c:pt idx="196">
                  <c:v>43556</c:v>
                </c:pt>
                <c:pt idx="197">
                  <c:v>43586</c:v>
                </c:pt>
                <c:pt idx="198">
                  <c:v>43617</c:v>
                </c:pt>
                <c:pt idx="199">
                  <c:v>43647</c:v>
                </c:pt>
                <c:pt idx="200">
                  <c:v>43678</c:v>
                </c:pt>
                <c:pt idx="201">
                  <c:v>43709</c:v>
                </c:pt>
                <c:pt idx="202">
                  <c:v>43739</c:v>
                </c:pt>
                <c:pt idx="203">
                  <c:v>43770</c:v>
                </c:pt>
                <c:pt idx="204">
                  <c:v>43800</c:v>
                </c:pt>
                <c:pt idx="205">
                  <c:v>43831</c:v>
                </c:pt>
                <c:pt idx="206">
                  <c:v>43862</c:v>
                </c:pt>
                <c:pt idx="207">
                  <c:v>43891</c:v>
                </c:pt>
                <c:pt idx="208">
                  <c:v>43922</c:v>
                </c:pt>
                <c:pt idx="209">
                  <c:v>43952</c:v>
                </c:pt>
                <c:pt idx="210">
                  <c:v>43983</c:v>
                </c:pt>
                <c:pt idx="211">
                  <c:v>44013</c:v>
                </c:pt>
                <c:pt idx="212">
                  <c:v>44044</c:v>
                </c:pt>
                <c:pt idx="213">
                  <c:v>44075</c:v>
                </c:pt>
                <c:pt idx="214">
                  <c:v>44105</c:v>
                </c:pt>
                <c:pt idx="215">
                  <c:v>44136</c:v>
                </c:pt>
                <c:pt idx="216">
                  <c:v>44166</c:v>
                </c:pt>
                <c:pt idx="217">
                  <c:v>44197</c:v>
                </c:pt>
                <c:pt idx="218">
                  <c:v>44228</c:v>
                </c:pt>
                <c:pt idx="219">
                  <c:v>44256</c:v>
                </c:pt>
                <c:pt idx="220">
                  <c:v>44287</c:v>
                </c:pt>
                <c:pt idx="221">
                  <c:v>44317</c:v>
                </c:pt>
                <c:pt idx="222">
                  <c:v>44348</c:v>
                </c:pt>
                <c:pt idx="223">
                  <c:v>44378</c:v>
                </c:pt>
                <c:pt idx="224">
                  <c:v>44409</c:v>
                </c:pt>
                <c:pt idx="225">
                  <c:v>44440</c:v>
                </c:pt>
                <c:pt idx="226">
                  <c:v>44470</c:v>
                </c:pt>
                <c:pt idx="227">
                  <c:v>44501</c:v>
                </c:pt>
                <c:pt idx="228">
                  <c:v>44531</c:v>
                </c:pt>
                <c:pt idx="229">
                  <c:v>44562</c:v>
                </c:pt>
                <c:pt idx="230">
                  <c:v>44593</c:v>
                </c:pt>
                <c:pt idx="231">
                  <c:v>44621</c:v>
                </c:pt>
                <c:pt idx="232">
                  <c:v>44652</c:v>
                </c:pt>
                <c:pt idx="233">
                  <c:v>44682</c:v>
                </c:pt>
                <c:pt idx="234">
                  <c:v>44713</c:v>
                </c:pt>
                <c:pt idx="235">
                  <c:v>44743</c:v>
                </c:pt>
                <c:pt idx="236">
                  <c:v>44774</c:v>
                </c:pt>
                <c:pt idx="237">
                  <c:v>44805</c:v>
                </c:pt>
                <c:pt idx="238">
                  <c:v>44835</c:v>
                </c:pt>
                <c:pt idx="239">
                  <c:v>44866</c:v>
                </c:pt>
                <c:pt idx="240">
                  <c:v>44896</c:v>
                </c:pt>
                <c:pt idx="241">
                  <c:v>44927</c:v>
                </c:pt>
              </c:numCache>
            </c:numRef>
          </c:cat>
          <c:val>
            <c:numRef>
              <c:f>'Holt''s Winter'!$F$6:$F$247</c:f>
              <c:numCache>
                <c:formatCode>General</c:formatCode>
                <c:ptCount val="242"/>
                <c:pt idx="15">
                  <c:v>25.300677197088813</c:v>
                </c:pt>
                <c:pt idx="16">
                  <c:v>23.829203064909247</c:v>
                </c:pt>
                <c:pt idx="17">
                  <c:v>26.533698192375674</c:v>
                </c:pt>
                <c:pt idx="18">
                  <c:v>21.416151578773498</c:v>
                </c:pt>
                <c:pt idx="19">
                  <c:v>20.551245965727379</c:v>
                </c:pt>
                <c:pt idx="20">
                  <c:v>19.410979916502423</c:v>
                </c:pt>
                <c:pt idx="21">
                  <c:v>25.227528646570988</c:v>
                </c:pt>
                <c:pt idx="22">
                  <c:v>24.309537385440755</c:v>
                </c:pt>
                <c:pt idx="23">
                  <c:v>26.348125360178724</c:v>
                </c:pt>
                <c:pt idx="24">
                  <c:v>28.112848758495581</c:v>
                </c:pt>
                <c:pt idx="25">
                  <c:v>22.896225625536506</c:v>
                </c:pt>
                <c:pt idx="26">
                  <c:v>29.363947068668342</c:v>
                </c:pt>
                <c:pt idx="27">
                  <c:v>31.394809364687184</c:v>
                </c:pt>
                <c:pt idx="28">
                  <c:v>30.883961722310939</c:v>
                </c:pt>
                <c:pt idx="29">
                  <c:v>34.408038795258555</c:v>
                </c:pt>
                <c:pt idx="30">
                  <c:v>36.68994080181308</c:v>
                </c:pt>
                <c:pt idx="31">
                  <c:v>43.577551150787457</c:v>
                </c:pt>
                <c:pt idx="32">
                  <c:v>45.698037678807019</c:v>
                </c:pt>
                <c:pt idx="33">
                  <c:v>41.115874966527528</c:v>
                </c:pt>
                <c:pt idx="34">
                  <c:v>46.066449588769665</c:v>
                </c:pt>
                <c:pt idx="35">
                  <c:v>41.34794666923738</c:v>
                </c:pt>
                <c:pt idx="36">
                  <c:v>46.742482294466967</c:v>
                </c:pt>
                <c:pt idx="37">
                  <c:v>43.124899956688182</c:v>
                </c:pt>
                <c:pt idx="38">
                  <c:v>44.120112931175179</c:v>
                </c:pt>
                <c:pt idx="39">
                  <c:v>53.717404776125001</c:v>
                </c:pt>
                <c:pt idx="40">
                  <c:v>68.404051191382081</c:v>
                </c:pt>
                <c:pt idx="41">
                  <c:v>77.153190956394326</c:v>
                </c:pt>
                <c:pt idx="42">
                  <c:v>67.313149705427477</c:v>
                </c:pt>
                <c:pt idx="43">
                  <c:v>64.476595231873461</c:v>
                </c:pt>
                <c:pt idx="44">
                  <c:v>61.318407365179837</c:v>
                </c:pt>
                <c:pt idx="45">
                  <c:v>65.916916407163725</c:v>
                </c:pt>
                <c:pt idx="46">
                  <c:v>67.505053194942022</c:v>
                </c:pt>
                <c:pt idx="47">
                  <c:v>59.249314235790216</c:v>
                </c:pt>
                <c:pt idx="48">
                  <c:v>62.374175323240664</c:v>
                </c:pt>
                <c:pt idx="49">
                  <c:v>56.240983635760664</c:v>
                </c:pt>
                <c:pt idx="50">
                  <c:v>50.207945026897221</c:v>
                </c:pt>
                <c:pt idx="51">
                  <c:v>47.766405581566659</c:v>
                </c:pt>
                <c:pt idx="52">
                  <c:v>44.754652487355372</c:v>
                </c:pt>
                <c:pt idx="53">
                  <c:v>48.945477565372123</c:v>
                </c:pt>
                <c:pt idx="54">
                  <c:v>50.635975379777761</c:v>
                </c:pt>
                <c:pt idx="55">
                  <c:v>58.900418032937438</c:v>
                </c:pt>
                <c:pt idx="56">
                  <c:v>61.5034711804349</c:v>
                </c:pt>
                <c:pt idx="57">
                  <c:v>68.143750745559032</c:v>
                </c:pt>
                <c:pt idx="58">
                  <c:v>69.893994228687291</c:v>
                </c:pt>
                <c:pt idx="59">
                  <c:v>65.058885963287509</c:v>
                </c:pt>
                <c:pt idx="60">
                  <c:v>63.120601045388526</c:v>
                </c:pt>
                <c:pt idx="61">
                  <c:v>68.624733618113169</c:v>
                </c:pt>
                <c:pt idx="62">
                  <c:v>64.516554875264205</c:v>
                </c:pt>
                <c:pt idx="63">
                  <c:v>61.306778757827701</c:v>
                </c:pt>
                <c:pt idx="64">
                  <c:v>59.202385377904143</c:v>
                </c:pt>
                <c:pt idx="65">
                  <c:v>70.062052126335558</c:v>
                </c:pt>
                <c:pt idx="66">
                  <c:v>70.449355203701998</c:v>
                </c:pt>
                <c:pt idx="67">
                  <c:v>63.772661751708682</c:v>
                </c:pt>
                <c:pt idx="68">
                  <c:v>67.567743049426497</c:v>
                </c:pt>
                <c:pt idx="69">
                  <c:v>67.568953400209949</c:v>
                </c:pt>
                <c:pt idx="70">
                  <c:v>71.332348739392756</c:v>
                </c:pt>
                <c:pt idx="71">
                  <c:v>55.546213652499127</c:v>
                </c:pt>
                <c:pt idx="72">
                  <c:v>55.97410201803978</c:v>
                </c:pt>
                <c:pt idx="73">
                  <c:v>54.459213331551247</c:v>
                </c:pt>
                <c:pt idx="74">
                  <c:v>51.16563097091683</c:v>
                </c:pt>
                <c:pt idx="75">
                  <c:v>56.08685577894046</c:v>
                </c:pt>
                <c:pt idx="76">
                  <c:v>57.188984627822279</c:v>
                </c:pt>
                <c:pt idx="77">
                  <c:v>58.022355682578628</c:v>
                </c:pt>
                <c:pt idx="78">
                  <c:v>56.405211293779885</c:v>
                </c:pt>
                <c:pt idx="79">
                  <c:v>56.681208193344162</c:v>
                </c:pt>
                <c:pt idx="80">
                  <c:v>84.895088363032016</c:v>
                </c:pt>
                <c:pt idx="81">
                  <c:v>92.408108406100979</c:v>
                </c:pt>
                <c:pt idx="82">
                  <c:v>94.446888347363895</c:v>
                </c:pt>
                <c:pt idx="83">
                  <c:v>91.644882691963787</c:v>
                </c:pt>
                <c:pt idx="84">
                  <c:v>104.01382044684581</c:v>
                </c:pt>
                <c:pt idx="85">
                  <c:v>95.120258580805739</c:v>
                </c:pt>
                <c:pt idx="86">
                  <c:v>84.103723885882815</c:v>
                </c:pt>
                <c:pt idx="87">
                  <c:v>70.627770301599739</c:v>
                </c:pt>
                <c:pt idx="88">
                  <c:v>74.715045077424847</c:v>
                </c:pt>
                <c:pt idx="89">
                  <c:v>77.014936232962953</c:v>
                </c:pt>
                <c:pt idx="90">
                  <c:v>83.410834705195256</c:v>
                </c:pt>
                <c:pt idx="91">
                  <c:v>93.470522905431935</c:v>
                </c:pt>
                <c:pt idx="92">
                  <c:v>106.61777670667948</c:v>
                </c:pt>
                <c:pt idx="93">
                  <c:v>105.86297005676566</c:v>
                </c:pt>
                <c:pt idx="94">
                  <c:v>129.02741555260351</c:v>
                </c:pt>
                <c:pt idx="95">
                  <c:v>138.51972225526066</c:v>
                </c:pt>
                <c:pt idx="96">
                  <c:v>136.93461110024802</c:v>
                </c:pt>
                <c:pt idx="97">
                  <c:v>134.04735154225872</c:v>
                </c:pt>
                <c:pt idx="98">
                  <c:v>120.28884229296578</c:v>
                </c:pt>
                <c:pt idx="99">
                  <c:v>109.98912642097149</c:v>
                </c:pt>
                <c:pt idx="100">
                  <c:v>115.84413296585424</c:v>
                </c:pt>
                <c:pt idx="101">
                  <c:v>112.29599409842648</c:v>
                </c:pt>
                <c:pt idx="102">
                  <c:v>116.50192431173625</c:v>
                </c:pt>
                <c:pt idx="103">
                  <c:v>121.50409601364706</c:v>
                </c:pt>
                <c:pt idx="104">
                  <c:v>128.15021736540041</c:v>
                </c:pt>
                <c:pt idx="105">
                  <c:v>134.60370871587318</c:v>
                </c:pt>
                <c:pt idx="106">
                  <c:v>133.15864479014607</c:v>
                </c:pt>
                <c:pt idx="107">
                  <c:v>143.16794716630523</c:v>
                </c:pt>
                <c:pt idx="108">
                  <c:v>153.74801377076102</c:v>
                </c:pt>
                <c:pt idx="109">
                  <c:v>158.14919567824626</c:v>
                </c:pt>
                <c:pt idx="110">
                  <c:v>152.27580055001252</c:v>
                </c:pt>
                <c:pt idx="111">
                  <c:v>154.88316793124537</c:v>
                </c:pt>
                <c:pt idx="112">
                  <c:v>159.52440062782989</c:v>
                </c:pt>
                <c:pt idx="113">
                  <c:v>160.1300976133584</c:v>
                </c:pt>
                <c:pt idx="114">
                  <c:v>139.62545461438577</c:v>
                </c:pt>
                <c:pt idx="115">
                  <c:v>149.65928548494844</c:v>
                </c:pt>
                <c:pt idx="116">
                  <c:v>150.78467595890777</c:v>
                </c:pt>
                <c:pt idx="117">
                  <c:v>160.64059425798874</c:v>
                </c:pt>
                <c:pt idx="118">
                  <c:v>172.06610658727811</c:v>
                </c:pt>
                <c:pt idx="119">
                  <c:v>196.42525343306778</c:v>
                </c:pt>
                <c:pt idx="120">
                  <c:v>208.19898319912244</c:v>
                </c:pt>
                <c:pt idx="121">
                  <c:v>219.61069210475304</c:v>
                </c:pt>
                <c:pt idx="122">
                  <c:v>238.78012946373815</c:v>
                </c:pt>
                <c:pt idx="123">
                  <c:v>236.88432667181834</c:v>
                </c:pt>
                <c:pt idx="124">
                  <c:v>239.52001685274215</c:v>
                </c:pt>
                <c:pt idx="125">
                  <c:v>230.79340717666844</c:v>
                </c:pt>
                <c:pt idx="126">
                  <c:v>208.18663476828269</c:v>
                </c:pt>
                <c:pt idx="127">
                  <c:v>201.67603944827945</c:v>
                </c:pt>
                <c:pt idx="128">
                  <c:v>189.56257677632942</c:v>
                </c:pt>
                <c:pt idx="129">
                  <c:v>175.71855705711809</c:v>
                </c:pt>
                <c:pt idx="130">
                  <c:v>190.7639759016744</c:v>
                </c:pt>
                <c:pt idx="131">
                  <c:v>208.59506976185472</c:v>
                </c:pt>
                <c:pt idx="132">
                  <c:v>217.80318164954019</c:v>
                </c:pt>
                <c:pt idx="133">
                  <c:v>221.41297895204829</c:v>
                </c:pt>
                <c:pt idx="134">
                  <c:v>243.24873987437627</c:v>
                </c:pt>
                <c:pt idx="135">
                  <c:v>247.54269466562869</c:v>
                </c:pt>
                <c:pt idx="136">
                  <c:v>279.95405165608304</c:v>
                </c:pt>
                <c:pt idx="137">
                  <c:v>273.31656927270126</c:v>
                </c:pt>
                <c:pt idx="138">
                  <c:v>241.02525493962602</c:v>
                </c:pt>
                <c:pt idx="139">
                  <c:v>197.55779810985155</c:v>
                </c:pt>
                <c:pt idx="140">
                  <c:v>201.51467010403201</c:v>
                </c:pt>
                <c:pt idx="141">
                  <c:v>189.22396129850995</c:v>
                </c:pt>
                <c:pt idx="142">
                  <c:v>213.85776321290683</c:v>
                </c:pt>
                <c:pt idx="143">
                  <c:v>207.11289265078796</c:v>
                </c:pt>
                <c:pt idx="144">
                  <c:v>220.72330369181904</c:v>
                </c:pt>
                <c:pt idx="145">
                  <c:v>243.86423288076074</c:v>
                </c:pt>
                <c:pt idx="146">
                  <c:v>261.57924383990263</c:v>
                </c:pt>
                <c:pt idx="147">
                  <c:v>271.23811282527777</c:v>
                </c:pt>
                <c:pt idx="148">
                  <c:v>262.81390996713174</c:v>
                </c:pt>
                <c:pt idx="149">
                  <c:v>242.23225134494396</c:v>
                </c:pt>
                <c:pt idx="150">
                  <c:v>233.50731451608669</c:v>
                </c:pt>
                <c:pt idx="151">
                  <c:v>205.67770880398214</c:v>
                </c:pt>
                <c:pt idx="152">
                  <c:v>200.12419282989083</c:v>
                </c:pt>
                <c:pt idx="153">
                  <c:v>174.93457382130788</c:v>
                </c:pt>
                <c:pt idx="154">
                  <c:v>170.68840685347624</c:v>
                </c:pt>
                <c:pt idx="155">
                  <c:v>175.94911292677105</c:v>
                </c:pt>
                <c:pt idx="156">
                  <c:v>197.02072827472767</c:v>
                </c:pt>
                <c:pt idx="157">
                  <c:v>204.37277472249528</c:v>
                </c:pt>
                <c:pt idx="158">
                  <c:v>210.91613026225653</c:v>
                </c:pt>
                <c:pt idx="159">
                  <c:v>214.36183513701249</c:v>
                </c:pt>
                <c:pt idx="160">
                  <c:v>234.7700780847311</c:v>
                </c:pt>
                <c:pt idx="161">
                  <c:v>258.47484467770278</c:v>
                </c:pt>
                <c:pt idx="162">
                  <c:v>284.34758227035746</c:v>
                </c:pt>
                <c:pt idx="163">
                  <c:v>285.53431164079421</c:v>
                </c:pt>
                <c:pt idx="164">
                  <c:v>285.71496529332074</c:v>
                </c:pt>
                <c:pt idx="165">
                  <c:v>261.40131640149229</c:v>
                </c:pt>
                <c:pt idx="166">
                  <c:v>218.06116683066298</c:v>
                </c:pt>
                <c:pt idx="167">
                  <c:v>190.52029332040061</c:v>
                </c:pt>
                <c:pt idx="168">
                  <c:v>178.56815961275936</c:v>
                </c:pt>
                <c:pt idx="169">
                  <c:v>189.53633925630652</c:v>
                </c:pt>
                <c:pt idx="170">
                  <c:v>228.79830029940857</c:v>
                </c:pt>
                <c:pt idx="171">
                  <c:v>258.60619134015394</c:v>
                </c:pt>
                <c:pt idx="172">
                  <c:v>309.01914360087977</c:v>
                </c:pt>
                <c:pt idx="173">
                  <c:v>324.85103659847255</c:v>
                </c:pt>
                <c:pt idx="174">
                  <c:v>382.37614675708943</c:v>
                </c:pt>
                <c:pt idx="175">
                  <c:v>422.76025218808809</c:v>
                </c:pt>
                <c:pt idx="176">
                  <c:v>366.33561110392873</c:v>
                </c:pt>
                <c:pt idx="177">
                  <c:v>303.28385234989304</c:v>
                </c:pt>
                <c:pt idx="178">
                  <c:v>223.22720625200691</c:v>
                </c:pt>
                <c:pt idx="179">
                  <c:v>196.68067025301229</c:v>
                </c:pt>
                <c:pt idx="180">
                  <c:v>177.8664204613161</c:v>
                </c:pt>
                <c:pt idx="181">
                  <c:v>191.56643713141133</c:v>
                </c:pt>
                <c:pt idx="182">
                  <c:v>214.73043422056281</c:v>
                </c:pt>
                <c:pt idx="183">
                  <c:v>228.19884024206689</c:v>
                </c:pt>
                <c:pt idx="184">
                  <c:v>253.17960396555983</c:v>
                </c:pt>
                <c:pt idx="185">
                  <c:v>289.50268136033623</c:v>
                </c:pt>
                <c:pt idx="186">
                  <c:v>324.55689576388869</c:v>
                </c:pt>
                <c:pt idx="187">
                  <c:v>331.49652538375648</c:v>
                </c:pt>
                <c:pt idx="188">
                  <c:v>325.16390384517842</c:v>
                </c:pt>
                <c:pt idx="189">
                  <c:v>389.31818306511366</c:v>
                </c:pt>
                <c:pt idx="190">
                  <c:v>360.3281245984482</c:v>
                </c:pt>
                <c:pt idx="191">
                  <c:v>300.87360957349176</c:v>
                </c:pt>
                <c:pt idx="192">
                  <c:v>237.26969593637642</c:v>
                </c:pt>
                <c:pt idx="193">
                  <c:v>204.12814908518325</c:v>
                </c:pt>
                <c:pt idx="194">
                  <c:v>196.96893875359441</c:v>
                </c:pt>
                <c:pt idx="195">
                  <c:v>203.14843614789413</c:v>
                </c:pt>
                <c:pt idx="196">
                  <c:v>245.11540582196292</c:v>
                </c:pt>
                <c:pt idx="197">
                  <c:v>296.85324165771038</c:v>
                </c:pt>
                <c:pt idx="198">
                  <c:v>299.96194079411123</c:v>
                </c:pt>
                <c:pt idx="199">
                  <c:v>318.40972694515995</c:v>
                </c:pt>
                <c:pt idx="200">
                  <c:v>331.08401284084101</c:v>
                </c:pt>
                <c:pt idx="201">
                  <c:v>294.31154704937592</c:v>
                </c:pt>
                <c:pt idx="202">
                  <c:v>270.21842581841713</c:v>
                </c:pt>
                <c:pt idx="203">
                  <c:v>266.31156784626364</c:v>
                </c:pt>
                <c:pt idx="204">
                  <c:v>247.8096830880946</c:v>
                </c:pt>
                <c:pt idx="205">
                  <c:v>201.18921708030635</c:v>
                </c:pt>
                <c:pt idx="206">
                  <c:v>169.94454848526351</c:v>
                </c:pt>
                <c:pt idx="207">
                  <c:v>130.8327736312998</c:v>
                </c:pt>
                <c:pt idx="208">
                  <c:v>113.5729808115636</c:v>
                </c:pt>
                <c:pt idx="209">
                  <c:v>131.42922739810706</c:v>
                </c:pt>
                <c:pt idx="210">
                  <c:v>170.32687745438062</c:v>
                </c:pt>
                <c:pt idx="211">
                  <c:v>202.59551180296586</c:v>
                </c:pt>
                <c:pt idx="212">
                  <c:v>228.55477596204685</c:v>
                </c:pt>
                <c:pt idx="213">
                  <c:v>233.06530930586223</c:v>
                </c:pt>
                <c:pt idx="214">
                  <c:v>227.17890811964577</c:v>
                </c:pt>
                <c:pt idx="215">
                  <c:v>193.15386058067057</c:v>
                </c:pt>
                <c:pt idx="216">
                  <c:v>195.13767029133592</c:v>
                </c:pt>
                <c:pt idx="217">
                  <c:v>208.20643156780403</c:v>
                </c:pt>
                <c:pt idx="218">
                  <c:v>194.36104235374404</c:v>
                </c:pt>
                <c:pt idx="219">
                  <c:v>162.79651895942035</c:v>
                </c:pt>
                <c:pt idx="220">
                  <c:v>166.7331647035646</c:v>
                </c:pt>
                <c:pt idx="221">
                  <c:v>166.56909769628388</c:v>
                </c:pt>
                <c:pt idx="222">
                  <c:v>178.39818464204473</c:v>
                </c:pt>
                <c:pt idx="223">
                  <c:v>177.17500177457379</c:v>
                </c:pt>
                <c:pt idx="224">
                  <c:v>205.66527701583652</c:v>
                </c:pt>
                <c:pt idx="225">
                  <c:v>235.5576539777359</c:v>
                </c:pt>
                <c:pt idx="226">
                  <c:v>277.6396735078207</c:v>
                </c:pt>
                <c:pt idx="227">
                  <c:v>296.36047414807103</c:v>
                </c:pt>
                <c:pt idx="228">
                  <c:v>304.90751125092419</c:v>
                </c:pt>
                <c:pt idx="229">
                  <c:v>252.69570477563695</c:v>
                </c:pt>
                <c:pt idx="230">
                  <c:v>200.55268210132013</c:v>
                </c:pt>
                <c:pt idx="231">
                  <c:v>165.46106577782263</c:v>
                </c:pt>
                <c:pt idx="232">
                  <c:v>181.35121254181138</c:v>
                </c:pt>
                <c:pt idx="233">
                  <c:v>187.55789073625016</c:v>
                </c:pt>
                <c:pt idx="234">
                  <c:v>225.1015804841266</c:v>
                </c:pt>
                <c:pt idx="235">
                  <c:v>226.63866750943774</c:v>
                </c:pt>
                <c:pt idx="236">
                  <c:v>273.95498746145148</c:v>
                </c:pt>
                <c:pt idx="237">
                  <c:v>325.4968408424175</c:v>
                </c:pt>
                <c:pt idx="238">
                  <c:v>385.86052364348626</c:v>
                </c:pt>
                <c:pt idx="239">
                  <c:v>415.60071104162591</c:v>
                </c:pt>
                <c:pt idx="240">
                  <c:v>454.67082975033031</c:v>
                </c:pt>
                <c:pt idx="241">
                  <c:v>441.84931061248841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C-4221-AC39-890F395D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547407"/>
        <c:axId val="1716852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'Holt''s Winter'!$C$5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'Holt''s Winter'!$A$6:$A$247</c15:sqref>
                        </c15:formulaRef>
                      </c:ext>
                    </c:extLst>
                    <c:numCache>
                      <c:formatCode>m/d/yyyy</c:formatCode>
                      <c:ptCount val="242"/>
                      <c:pt idx="1">
                        <c:v>37622</c:v>
                      </c:pt>
                      <c:pt idx="2">
                        <c:v>37653</c:v>
                      </c:pt>
                      <c:pt idx="3">
                        <c:v>37681</c:v>
                      </c:pt>
                      <c:pt idx="4">
                        <c:v>37712</c:v>
                      </c:pt>
                      <c:pt idx="5">
                        <c:v>37742</c:v>
                      </c:pt>
                      <c:pt idx="6">
                        <c:v>37773</c:v>
                      </c:pt>
                      <c:pt idx="7">
                        <c:v>37803</c:v>
                      </c:pt>
                      <c:pt idx="8">
                        <c:v>37834</c:v>
                      </c:pt>
                      <c:pt idx="9">
                        <c:v>37865</c:v>
                      </c:pt>
                      <c:pt idx="10">
                        <c:v>37895</c:v>
                      </c:pt>
                      <c:pt idx="11">
                        <c:v>37926</c:v>
                      </c:pt>
                      <c:pt idx="12">
                        <c:v>37956</c:v>
                      </c:pt>
                      <c:pt idx="13">
                        <c:v>37987</c:v>
                      </c:pt>
                      <c:pt idx="14">
                        <c:v>38018</c:v>
                      </c:pt>
                      <c:pt idx="15">
                        <c:v>38047</c:v>
                      </c:pt>
                      <c:pt idx="16">
                        <c:v>38078</c:v>
                      </c:pt>
                      <c:pt idx="17">
                        <c:v>38108</c:v>
                      </c:pt>
                      <c:pt idx="18">
                        <c:v>38139</c:v>
                      </c:pt>
                      <c:pt idx="19">
                        <c:v>38169</c:v>
                      </c:pt>
                      <c:pt idx="20">
                        <c:v>38200</c:v>
                      </c:pt>
                      <c:pt idx="21">
                        <c:v>38231</c:v>
                      </c:pt>
                      <c:pt idx="22">
                        <c:v>38261</c:v>
                      </c:pt>
                      <c:pt idx="23">
                        <c:v>38292</c:v>
                      </c:pt>
                      <c:pt idx="24">
                        <c:v>38322</c:v>
                      </c:pt>
                      <c:pt idx="25">
                        <c:v>38353</c:v>
                      </c:pt>
                      <c:pt idx="26">
                        <c:v>38384</c:v>
                      </c:pt>
                      <c:pt idx="27">
                        <c:v>38412</c:v>
                      </c:pt>
                      <c:pt idx="28">
                        <c:v>38443</c:v>
                      </c:pt>
                      <c:pt idx="29">
                        <c:v>38473</c:v>
                      </c:pt>
                      <c:pt idx="30">
                        <c:v>38504</c:v>
                      </c:pt>
                      <c:pt idx="31">
                        <c:v>38534</c:v>
                      </c:pt>
                      <c:pt idx="32">
                        <c:v>38565</c:v>
                      </c:pt>
                      <c:pt idx="33">
                        <c:v>38596</c:v>
                      </c:pt>
                      <c:pt idx="34">
                        <c:v>38626</c:v>
                      </c:pt>
                      <c:pt idx="35">
                        <c:v>38657</c:v>
                      </c:pt>
                      <c:pt idx="36">
                        <c:v>38687</c:v>
                      </c:pt>
                      <c:pt idx="37">
                        <c:v>38718</c:v>
                      </c:pt>
                      <c:pt idx="38">
                        <c:v>38749</c:v>
                      </c:pt>
                      <c:pt idx="39">
                        <c:v>38777</c:v>
                      </c:pt>
                      <c:pt idx="40">
                        <c:v>38808</c:v>
                      </c:pt>
                      <c:pt idx="41">
                        <c:v>38838</c:v>
                      </c:pt>
                      <c:pt idx="42">
                        <c:v>38869</c:v>
                      </c:pt>
                      <c:pt idx="43">
                        <c:v>38899</c:v>
                      </c:pt>
                      <c:pt idx="44">
                        <c:v>38930</c:v>
                      </c:pt>
                      <c:pt idx="45">
                        <c:v>38961</c:v>
                      </c:pt>
                      <c:pt idx="46">
                        <c:v>38991</c:v>
                      </c:pt>
                      <c:pt idx="47">
                        <c:v>39022</c:v>
                      </c:pt>
                      <c:pt idx="48">
                        <c:v>39052</c:v>
                      </c:pt>
                      <c:pt idx="49">
                        <c:v>39083</c:v>
                      </c:pt>
                      <c:pt idx="50">
                        <c:v>39114</c:v>
                      </c:pt>
                      <c:pt idx="51">
                        <c:v>39142</c:v>
                      </c:pt>
                      <c:pt idx="52">
                        <c:v>39173</c:v>
                      </c:pt>
                      <c:pt idx="53">
                        <c:v>39203</c:v>
                      </c:pt>
                      <c:pt idx="54">
                        <c:v>39234</c:v>
                      </c:pt>
                      <c:pt idx="55">
                        <c:v>39264</c:v>
                      </c:pt>
                      <c:pt idx="56">
                        <c:v>39295</c:v>
                      </c:pt>
                      <c:pt idx="57">
                        <c:v>39326</c:v>
                      </c:pt>
                      <c:pt idx="58">
                        <c:v>39356</c:v>
                      </c:pt>
                      <c:pt idx="59">
                        <c:v>39387</c:v>
                      </c:pt>
                      <c:pt idx="60">
                        <c:v>39417</c:v>
                      </c:pt>
                      <c:pt idx="61">
                        <c:v>39448</c:v>
                      </c:pt>
                      <c:pt idx="62">
                        <c:v>39479</c:v>
                      </c:pt>
                      <c:pt idx="63">
                        <c:v>39508</c:v>
                      </c:pt>
                      <c:pt idx="64">
                        <c:v>39539</c:v>
                      </c:pt>
                      <c:pt idx="65">
                        <c:v>39569</c:v>
                      </c:pt>
                      <c:pt idx="66">
                        <c:v>39600</c:v>
                      </c:pt>
                      <c:pt idx="67">
                        <c:v>39630</c:v>
                      </c:pt>
                      <c:pt idx="68">
                        <c:v>39661</c:v>
                      </c:pt>
                      <c:pt idx="69">
                        <c:v>39692</c:v>
                      </c:pt>
                      <c:pt idx="70">
                        <c:v>39722</c:v>
                      </c:pt>
                      <c:pt idx="71">
                        <c:v>39753</c:v>
                      </c:pt>
                      <c:pt idx="72">
                        <c:v>39783</c:v>
                      </c:pt>
                      <c:pt idx="73">
                        <c:v>39814</c:v>
                      </c:pt>
                      <c:pt idx="74">
                        <c:v>39845</c:v>
                      </c:pt>
                      <c:pt idx="75">
                        <c:v>39873</c:v>
                      </c:pt>
                      <c:pt idx="76">
                        <c:v>39904</c:v>
                      </c:pt>
                      <c:pt idx="77">
                        <c:v>39934</c:v>
                      </c:pt>
                      <c:pt idx="78">
                        <c:v>39965</c:v>
                      </c:pt>
                      <c:pt idx="79">
                        <c:v>39995</c:v>
                      </c:pt>
                      <c:pt idx="80">
                        <c:v>40026</c:v>
                      </c:pt>
                      <c:pt idx="81">
                        <c:v>40057</c:v>
                      </c:pt>
                      <c:pt idx="82">
                        <c:v>40087</c:v>
                      </c:pt>
                      <c:pt idx="83">
                        <c:v>40118</c:v>
                      </c:pt>
                      <c:pt idx="84">
                        <c:v>40148</c:v>
                      </c:pt>
                      <c:pt idx="85">
                        <c:v>40179</c:v>
                      </c:pt>
                      <c:pt idx="86">
                        <c:v>40210</c:v>
                      </c:pt>
                      <c:pt idx="87">
                        <c:v>40238</c:v>
                      </c:pt>
                      <c:pt idx="88">
                        <c:v>40269</c:v>
                      </c:pt>
                      <c:pt idx="89">
                        <c:v>40299</c:v>
                      </c:pt>
                      <c:pt idx="90">
                        <c:v>40330</c:v>
                      </c:pt>
                      <c:pt idx="91">
                        <c:v>40360</c:v>
                      </c:pt>
                      <c:pt idx="92">
                        <c:v>40391</c:v>
                      </c:pt>
                      <c:pt idx="93">
                        <c:v>40422</c:v>
                      </c:pt>
                      <c:pt idx="94">
                        <c:v>40452</c:v>
                      </c:pt>
                      <c:pt idx="95">
                        <c:v>40483</c:v>
                      </c:pt>
                      <c:pt idx="96">
                        <c:v>40513</c:v>
                      </c:pt>
                      <c:pt idx="97">
                        <c:v>40544</c:v>
                      </c:pt>
                      <c:pt idx="98">
                        <c:v>40575</c:v>
                      </c:pt>
                      <c:pt idx="99">
                        <c:v>40603</c:v>
                      </c:pt>
                      <c:pt idx="100">
                        <c:v>40634</c:v>
                      </c:pt>
                      <c:pt idx="101">
                        <c:v>40664</c:v>
                      </c:pt>
                      <c:pt idx="102">
                        <c:v>40695</c:v>
                      </c:pt>
                      <c:pt idx="103">
                        <c:v>40725</c:v>
                      </c:pt>
                      <c:pt idx="104">
                        <c:v>40756</c:v>
                      </c:pt>
                      <c:pt idx="105">
                        <c:v>40787</c:v>
                      </c:pt>
                      <c:pt idx="106">
                        <c:v>40817</c:v>
                      </c:pt>
                      <c:pt idx="107">
                        <c:v>40848</c:v>
                      </c:pt>
                      <c:pt idx="108">
                        <c:v>40878</c:v>
                      </c:pt>
                      <c:pt idx="109">
                        <c:v>40909</c:v>
                      </c:pt>
                      <c:pt idx="110">
                        <c:v>40940</c:v>
                      </c:pt>
                      <c:pt idx="111">
                        <c:v>40969</c:v>
                      </c:pt>
                      <c:pt idx="112">
                        <c:v>41000</c:v>
                      </c:pt>
                      <c:pt idx="113">
                        <c:v>41030</c:v>
                      </c:pt>
                      <c:pt idx="114">
                        <c:v>41061</c:v>
                      </c:pt>
                      <c:pt idx="115">
                        <c:v>41091</c:v>
                      </c:pt>
                      <c:pt idx="116">
                        <c:v>41122</c:v>
                      </c:pt>
                      <c:pt idx="117">
                        <c:v>41153</c:v>
                      </c:pt>
                      <c:pt idx="118">
                        <c:v>41183</c:v>
                      </c:pt>
                      <c:pt idx="119">
                        <c:v>41214</c:v>
                      </c:pt>
                      <c:pt idx="120">
                        <c:v>41244</c:v>
                      </c:pt>
                      <c:pt idx="121">
                        <c:v>41275</c:v>
                      </c:pt>
                      <c:pt idx="122">
                        <c:v>41306</c:v>
                      </c:pt>
                      <c:pt idx="123">
                        <c:v>41334</c:v>
                      </c:pt>
                      <c:pt idx="124">
                        <c:v>41365</c:v>
                      </c:pt>
                      <c:pt idx="125">
                        <c:v>41395</c:v>
                      </c:pt>
                      <c:pt idx="126">
                        <c:v>41426</c:v>
                      </c:pt>
                      <c:pt idx="127">
                        <c:v>41456</c:v>
                      </c:pt>
                      <c:pt idx="128">
                        <c:v>41487</c:v>
                      </c:pt>
                      <c:pt idx="129">
                        <c:v>41518</c:v>
                      </c:pt>
                      <c:pt idx="130">
                        <c:v>41548</c:v>
                      </c:pt>
                      <c:pt idx="131">
                        <c:v>41579</c:v>
                      </c:pt>
                      <c:pt idx="132">
                        <c:v>41609</c:v>
                      </c:pt>
                      <c:pt idx="133">
                        <c:v>41640</c:v>
                      </c:pt>
                      <c:pt idx="134">
                        <c:v>41671</c:v>
                      </c:pt>
                      <c:pt idx="135">
                        <c:v>41699</c:v>
                      </c:pt>
                      <c:pt idx="136">
                        <c:v>41730</c:v>
                      </c:pt>
                      <c:pt idx="137">
                        <c:v>41760</c:v>
                      </c:pt>
                      <c:pt idx="138">
                        <c:v>41791</c:v>
                      </c:pt>
                      <c:pt idx="139">
                        <c:v>41821</c:v>
                      </c:pt>
                      <c:pt idx="140">
                        <c:v>41852</c:v>
                      </c:pt>
                      <c:pt idx="141">
                        <c:v>41883</c:v>
                      </c:pt>
                      <c:pt idx="142">
                        <c:v>41913</c:v>
                      </c:pt>
                      <c:pt idx="143">
                        <c:v>41944</c:v>
                      </c:pt>
                      <c:pt idx="144">
                        <c:v>41974</c:v>
                      </c:pt>
                      <c:pt idx="145">
                        <c:v>42005</c:v>
                      </c:pt>
                      <c:pt idx="146">
                        <c:v>42036</c:v>
                      </c:pt>
                      <c:pt idx="147">
                        <c:v>42064</c:v>
                      </c:pt>
                      <c:pt idx="148">
                        <c:v>42095</c:v>
                      </c:pt>
                      <c:pt idx="149">
                        <c:v>42125</c:v>
                      </c:pt>
                      <c:pt idx="150">
                        <c:v>42156</c:v>
                      </c:pt>
                      <c:pt idx="151">
                        <c:v>42186</c:v>
                      </c:pt>
                      <c:pt idx="152">
                        <c:v>42217</c:v>
                      </c:pt>
                      <c:pt idx="153">
                        <c:v>42248</c:v>
                      </c:pt>
                      <c:pt idx="154">
                        <c:v>42278</c:v>
                      </c:pt>
                      <c:pt idx="155">
                        <c:v>42309</c:v>
                      </c:pt>
                      <c:pt idx="156">
                        <c:v>42339</c:v>
                      </c:pt>
                      <c:pt idx="157">
                        <c:v>42370</c:v>
                      </c:pt>
                      <c:pt idx="158">
                        <c:v>42401</c:v>
                      </c:pt>
                      <c:pt idx="159">
                        <c:v>42430</c:v>
                      </c:pt>
                      <c:pt idx="160">
                        <c:v>42461</c:v>
                      </c:pt>
                      <c:pt idx="161">
                        <c:v>42491</c:v>
                      </c:pt>
                      <c:pt idx="162">
                        <c:v>42522</c:v>
                      </c:pt>
                      <c:pt idx="163">
                        <c:v>42552</c:v>
                      </c:pt>
                      <c:pt idx="164">
                        <c:v>42583</c:v>
                      </c:pt>
                      <c:pt idx="165">
                        <c:v>42614</c:v>
                      </c:pt>
                      <c:pt idx="166">
                        <c:v>42644</c:v>
                      </c:pt>
                      <c:pt idx="167">
                        <c:v>42675</c:v>
                      </c:pt>
                      <c:pt idx="168">
                        <c:v>42705</c:v>
                      </c:pt>
                      <c:pt idx="169">
                        <c:v>42736</c:v>
                      </c:pt>
                      <c:pt idx="170">
                        <c:v>42767</c:v>
                      </c:pt>
                      <c:pt idx="171">
                        <c:v>42795</c:v>
                      </c:pt>
                      <c:pt idx="172">
                        <c:v>42826</c:v>
                      </c:pt>
                      <c:pt idx="173">
                        <c:v>42856</c:v>
                      </c:pt>
                      <c:pt idx="174">
                        <c:v>42887</c:v>
                      </c:pt>
                      <c:pt idx="175">
                        <c:v>42917</c:v>
                      </c:pt>
                      <c:pt idx="176">
                        <c:v>42948</c:v>
                      </c:pt>
                      <c:pt idx="177">
                        <c:v>42979</c:v>
                      </c:pt>
                      <c:pt idx="178">
                        <c:v>43009</c:v>
                      </c:pt>
                      <c:pt idx="179">
                        <c:v>43040</c:v>
                      </c:pt>
                      <c:pt idx="180">
                        <c:v>43070</c:v>
                      </c:pt>
                      <c:pt idx="181">
                        <c:v>43101</c:v>
                      </c:pt>
                      <c:pt idx="182">
                        <c:v>43132</c:v>
                      </c:pt>
                      <c:pt idx="183">
                        <c:v>43160</c:v>
                      </c:pt>
                      <c:pt idx="184">
                        <c:v>43191</c:v>
                      </c:pt>
                      <c:pt idx="185">
                        <c:v>43221</c:v>
                      </c:pt>
                      <c:pt idx="186">
                        <c:v>43252</c:v>
                      </c:pt>
                      <c:pt idx="187">
                        <c:v>43282</c:v>
                      </c:pt>
                      <c:pt idx="188">
                        <c:v>43313</c:v>
                      </c:pt>
                      <c:pt idx="189">
                        <c:v>43344</c:v>
                      </c:pt>
                      <c:pt idx="190">
                        <c:v>43374</c:v>
                      </c:pt>
                      <c:pt idx="191">
                        <c:v>43405</c:v>
                      </c:pt>
                      <c:pt idx="192">
                        <c:v>43435</c:v>
                      </c:pt>
                      <c:pt idx="193">
                        <c:v>43466</c:v>
                      </c:pt>
                      <c:pt idx="194">
                        <c:v>43497</c:v>
                      </c:pt>
                      <c:pt idx="195">
                        <c:v>43525</c:v>
                      </c:pt>
                      <c:pt idx="196">
                        <c:v>43556</c:v>
                      </c:pt>
                      <c:pt idx="197">
                        <c:v>43586</c:v>
                      </c:pt>
                      <c:pt idx="198">
                        <c:v>43617</c:v>
                      </c:pt>
                      <c:pt idx="199">
                        <c:v>43647</c:v>
                      </c:pt>
                      <c:pt idx="200">
                        <c:v>43678</c:v>
                      </c:pt>
                      <c:pt idx="201">
                        <c:v>43709</c:v>
                      </c:pt>
                      <c:pt idx="202">
                        <c:v>43739</c:v>
                      </c:pt>
                      <c:pt idx="203">
                        <c:v>43770</c:v>
                      </c:pt>
                      <c:pt idx="204">
                        <c:v>43800</c:v>
                      </c:pt>
                      <c:pt idx="205">
                        <c:v>43831</c:v>
                      </c:pt>
                      <c:pt idx="206">
                        <c:v>43862</c:v>
                      </c:pt>
                      <c:pt idx="207">
                        <c:v>43891</c:v>
                      </c:pt>
                      <c:pt idx="208">
                        <c:v>43922</c:v>
                      </c:pt>
                      <c:pt idx="209">
                        <c:v>43952</c:v>
                      </c:pt>
                      <c:pt idx="210">
                        <c:v>43983</c:v>
                      </c:pt>
                      <c:pt idx="211">
                        <c:v>44013</c:v>
                      </c:pt>
                      <c:pt idx="212">
                        <c:v>44044</c:v>
                      </c:pt>
                      <c:pt idx="213">
                        <c:v>44075</c:v>
                      </c:pt>
                      <c:pt idx="214">
                        <c:v>44105</c:v>
                      </c:pt>
                      <c:pt idx="215">
                        <c:v>44136</c:v>
                      </c:pt>
                      <c:pt idx="216">
                        <c:v>44166</c:v>
                      </c:pt>
                      <c:pt idx="217">
                        <c:v>44197</c:v>
                      </c:pt>
                      <c:pt idx="218">
                        <c:v>44228</c:v>
                      </c:pt>
                      <c:pt idx="219">
                        <c:v>44256</c:v>
                      </c:pt>
                      <c:pt idx="220">
                        <c:v>44287</c:v>
                      </c:pt>
                      <c:pt idx="221">
                        <c:v>44317</c:v>
                      </c:pt>
                      <c:pt idx="222">
                        <c:v>44348</c:v>
                      </c:pt>
                      <c:pt idx="223">
                        <c:v>44378</c:v>
                      </c:pt>
                      <c:pt idx="224">
                        <c:v>44409</c:v>
                      </c:pt>
                      <c:pt idx="225">
                        <c:v>44440</c:v>
                      </c:pt>
                      <c:pt idx="226">
                        <c:v>44470</c:v>
                      </c:pt>
                      <c:pt idx="227">
                        <c:v>44501</c:v>
                      </c:pt>
                      <c:pt idx="228">
                        <c:v>44531</c:v>
                      </c:pt>
                      <c:pt idx="229">
                        <c:v>44562</c:v>
                      </c:pt>
                      <c:pt idx="230">
                        <c:v>44593</c:v>
                      </c:pt>
                      <c:pt idx="231">
                        <c:v>44621</c:v>
                      </c:pt>
                      <c:pt idx="232">
                        <c:v>44652</c:v>
                      </c:pt>
                      <c:pt idx="233">
                        <c:v>44682</c:v>
                      </c:pt>
                      <c:pt idx="234">
                        <c:v>44713</c:v>
                      </c:pt>
                      <c:pt idx="235">
                        <c:v>44743</c:v>
                      </c:pt>
                      <c:pt idx="236">
                        <c:v>44774</c:v>
                      </c:pt>
                      <c:pt idx="237">
                        <c:v>44805</c:v>
                      </c:pt>
                      <c:pt idx="238">
                        <c:v>44835</c:v>
                      </c:pt>
                      <c:pt idx="239">
                        <c:v>44866</c:v>
                      </c:pt>
                      <c:pt idx="240">
                        <c:v>44896</c:v>
                      </c:pt>
                      <c:pt idx="241">
                        <c:v>44927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'Holt''s Winter'!$C$6:$C$247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13">
                        <c:v>24.310519217801758</c:v>
                      </c:pt>
                      <c:pt idx="14">
                        <c:v>25.012906271072154</c:v>
                      </c:pt>
                      <c:pt idx="15">
                        <c:v>27.094434853933578</c:v>
                      </c:pt>
                      <c:pt idx="16">
                        <c:v>27.192749933167391</c:v>
                      </c:pt>
                      <c:pt idx="17">
                        <c:v>27.926364527216037</c:v>
                      </c:pt>
                      <c:pt idx="18">
                        <c:v>24.285777300660687</c:v>
                      </c:pt>
                      <c:pt idx="19">
                        <c:v>21.716860676568665</c:v>
                      </c:pt>
                      <c:pt idx="20">
                        <c:v>21.138339222079757</c:v>
                      </c:pt>
                      <c:pt idx="21">
                        <c:v>22.247735393179877</c:v>
                      </c:pt>
                      <c:pt idx="22">
                        <c:v>22.267162394334022</c:v>
                      </c:pt>
                      <c:pt idx="23">
                        <c:v>22.241838312587284</c:v>
                      </c:pt>
                      <c:pt idx="24">
                        <c:v>23.329637949381254</c:v>
                      </c:pt>
                      <c:pt idx="25">
                        <c:v>24.467648814704226</c:v>
                      </c:pt>
                      <c:pt idx="26">
                        <c:v>29.732306741428985</c:v>
                      </c:pt>
                      <c:pt idx="27">
                        <c:v>32.202551564017881</c:v>
                      </c:pt>
                      <c:pt idx="28">
                        <c:v>33.802984141986919</c:v>
                      </c:pt>
                      <c:pt idx="29">
                        <c:v>36.763176214289196</c:v>
                      </c:pt>
                      <c:pt idx="30">
                        <c:v>40.12339164704332</c:v>
                      </c:pt>
                      <c:pt idx="31">
                        <c:v>43.067453037794095</c:v>
                      </c:pt>
                      <c:pt idx="32">
                        <c:v>42.208997309535221</c:v>
                      </c:pt>
                      <c:pt idx="33">
                        <c:v>39.203019094621411</c:v>
                      </c:pt>
                      <c:pt idx="34">
                        <c:v>40.624910162969968</c:v>
                      </c:pt>
                      <c:pt idx="35">
                        <c:v>38.044574717842217</c:v>
                      </c:pt>
                      <c:pt idx="36">
                        <c:v>38.818808170229858</c:v>
                      </c:pt>
                      <c:pt idx="37">
                        <c:v>38.907434553559654</c:v>
                      </c:pt>
                      <c:pt idx="38">
                        <c:v>43.463918979165939</c:v>
                      </c:pt>
                      <c:pt idx="39">
                        <c:v>54.025340782120423</c:v>
                      </c:pt>
                      <c:pt idx="40">
                        <c:v>68.188279752835086</c:v>
                      </c:pt>
                      <c:pt idx="41">
                        <c:v>78.304557855779038</c:v>
                      </c:pt>
                      <c:pt idx="42">
                        <c:v>73.93865475385401</c:v>
                      </c:pt>
                      <c:pt idx="43">
                        <c:v>72.52410540728529</c:v>
                      </c:pt>
                      <c:pt idx="44">
                        <c:v>67.420401229344094</c:v>
                      </c:pt>
                      <c:pt idx="45">
                        <c:v>66.656119198824911</c:v>
                      </c:pt>
                      <c:pt idx="46">
                        <c:v>62.855861853738034</c:v>
                      </c:pt>
                      <c:pt idx="47">
                        <c:v>58.162533111603921</c:v>
                      </c:pt>
                      <c:pt idx="48">
                        <c:v>56.010794758470446</c:v>
                      </c:pt>
                      <c:pt idx="49">
                        <c:v>51.292363329236892</c:v>
                      </c:pt>
                      <c:pt idx="50">
                        <c:v>48.213104526088102</c:v>
                      </c:pt>
                      <c:pt idx="51">
                        <c:v>48.700047571427675</c:v>
                      </c:pt>
                      <c:pt idx="52">
                        <c:v>48.776561637102901</c:v>
                      </c:pt>
                      <c:pt idx="53">
                        <c:v>53.962852936386597</c:v>
                      </c:pt>
                      <c:pt idx="54">
                        <c:v>59.818658177947796</c:v>
                      </c:pt>
                      <c:pt idx="55">
                        <c:v>64.642710249395464</c:v>
                      </c:pt>
                      <c:pt idx="56">
                        <c:v>67.622348024954988</c:v>
                      </c:pt>
                      <c:pt idx="57">
                        <c:v>68.113127217785419</c:v>
                      </c:pt>
                      <c:pt idx="58">
                        <c:v>67.391185564072984</c:v>
                      </c:pt>
                      <c:pt idx="59">
                        <c:v>61.941113828902118</c:v>
                      </c:pt>
                      <c:pt idx="60">
                        <c:v>58.775578353431499</c:v>
                      </c:pt>
                      <c:pt idx="61">
                        <c:v>60.015987889413964</c:v>
                      </c:pt>
                      <c:pt idx="62">
                        <c:v>56.895327534641076</c:v>
                      </c:pt>
                      <c:pt idx="63">
                        <c:v>55.75593210760789</c:v>
                      </c:pt>
                      <c:pt idx="64">
                        <c:v>58.471514514892405</c:v>
                      </c:pt>
                      <c:pt idx="65">
                        <c:v>67.933540053214017</c:v>
                      </c:pt>
                      <c:pt idx="66">
                        <c:v>74.831207522306045</c:v>
                      </c:pt>
                      <c:pt idx="67">
                        <c:v>75.109147296684228</c:v>
                      </c:pt>
                      <c:pt idx="68">
                        <c:v>77.181579864861277</c:v>
                      </c:pt>
                      <c:pt idx="69">
                        <c:v>76.300800361947537</c:v>
                      </c:pt>
                      <c:pt idx="70">
                        <c:v>74.254069905255449</c:v>
                      </c:pt>
                      <c:pt idx="71">
                        <c:v>62.022440411138135</c:v>
                      </c:pt>
                      <c:pt idx="72">
                        <c:v>56.861035616590364</c:v>
                      </c:pt>
                      <c:pt idx="73">
                        <c:v>51.870848264725929</c:v>
                      </c:pt>
                      <c:pt idx="74">
                        <c:v>48.991886129286193</c:v>
                      </c:pt>
                      <c:pt idx="75">
                        <c:v>49.694589990139065</c:v>
                      </c:pt>
                      <c:pt idx="76">
                        <c:v>50.854918681123024</c:v>
                      </c:pt>
                      <c:pt idx="77">
                        <c:v>53.851845030785782</c:v>
                      </c:pt>
                      <c:pt idx="78">
                        <c:v>57.288350796171414</c:v>
                      </c:pt>
                      <c:pt idx="79">
                        <c:v>64.146492254113383</c:v>
                      </c:pt>
                      <c:pt idx="80">
                        <c:v>88.896053782136605</c:v>
                      </c:pt>
                      <c:pt idx="81">
                        <c:v>98.288146393366731</c:v>
                      </c:pt>
                      <c:pt idx="82">
                        <c:v>99.6920689502426</c:v>
                      </c:pt>
                      <c:pt idx="83">
                        <c:v>99.426256521984868</c:v>
                      </c:pt>
                      <c:pt idx="84">
                        <c:v>98.853914978971005</c:v>
                      </c:pt>
                      <c:pt idx="85">
                        <c:v>88.80087210326414</c:v>
                      </c:pt>
                      <c:pt idx="86">
                        <c:v>78.15858096499889</c:v>
                      </c:pt>
                      <c:pt idx="87">
                        <c:v>67.76094903794565</c:v>
                      </c:pt>
                      <c:pt idx="88">
                        <c:v>67.485316178884943</c:v>
                      </c:pt>
                      <c:pt idx="89">
                        <c:v>69.115528878409663</c:v>
                      </c:pt>
                      <c:pt idx="90">
                        <c:v>77.162687656493219</c:v>
                      </c:pt>
                      <c:pt idx="91">
                        <c:v>90.95970060093606</c:v>
                      </c:pt>
                      <c:pt idx="92">
                        <c:v>105.59628554915224</c:v>
                      </c:pt>
                      <c:pt idx="93">
                        <c:v>119.07742423326441</c:v>
                      </c:pt>
                      <c:pt idx="94">
                        <c:v>141.59736244315437</c:v>
                      </c:pt>
                      <c:pt idx="95">
                        <c:v>148.73730162423408</c:v>
                      </c:pt>
                      <c:pt idx="96">
                        <c:v>144.654555419796</c:v>
                      </c:pt>
                      <c:pt idx="97">
                        <c:v>135.97355775753471</c:v>
                      </c:pt>
                      <c:pt idx="98">
                        <c:v>118.76060851611851</c:v>
                      </c:pt>
                      <c:pt idx="99">
                        <c:v>105.51943153964282</c:v>
                      </c:pt>
                      <c:pt idx="100">
                        <c:v>99.853377895980401</c:v>
                      </c:pt>
                      <c:pt idx="101">
                        <c:v>97.32756454744586</c:v>
                      </c:pt>
                      <c:pt idx="102">
                        <c:v>100.45116755221457</c:v>
                      </c:pt>
                      <c:pt idx="103">
                        <c:v>110.04498584470358</c:v>
                      </c:pt>
                      <c:pt idx="104">
                        <c:v>124.66255569776972</c:v>
                      </c:pt>
                      <c:pt idx="105">
                        <c:v>139.82201134063715</c:v>
                      </c:pt>
                      <c:pt idx="106">
                        <c:v>149.11101683441922</c:v>
                      </c:pt>
                      <c:pt idx="107">
                        <c:v>165.5385958334451</c:v>
                      </c:pt>
                      <c:pt idx="108">
                        <c:v>173.75599026236523</c:v>
                      </c:pt>
                      <c:pt idx="109">
                        <c:v>170.83257126102745</c:v>
                      </c:pt>
                      <c:pt idx="110">
                        <c:v>159.83737994442208</c:v>
                      </c:pt>
                      <c:pt idx="111">
                        <c:v>147.78323063813113</c:v>
                      </c:pt>
                      <c:pt idx="112">
                        <c:v>138.21438936498964</c:v>
                      </c:pt>
                      <c:pt idx="113">
                        <c:v>131.56603831387639</c:v>
                      </c:pt>
                      <c:pt idx="114">
                        <c:v>120.40005995166307</c:v>
                      </c:pt>
                      <c:pt idx="115">
                        <c:v>126.78491256610045</c:v>
                      </c:pt>
                      <c:pt idx="116">
                        <c:v>136.46558494142937</c:v>
                      </c:pt>
                      <c:pt idx="117">
                        <c:v>156.50773576520751</c:v>
                      </c:pt>
                      <c:pt idx="118">
                        <c:v>181.37647873651687</c:v>
                      </c:pt>
                      <c:pt idx="119">
                        <c:v>210.95279039977345</c:v>
                      </c:pt>
                      <c:pt idx="120">
                        <c:v>236.32657981577952</c:v>
                      </c:pt>
                      <c:pt idx="121">
                        <c:v>248.50004656148434</c:v>
                      </c:pt>
                      <c:pt idx="122">
                        <c:v>256.3893495354115</c:v>
                      </c:pt>
                      <c:pt idx="123">
                        <c:v>241.01605506717925</c:v>
                      </c:pt>
                      <c:pt idx="124">
                        <c:v>221.13110901529319</c:v>
                      </c:pt>
                      <c:pt idx="125">
                        <c:v>199.46037416936724</c:v>
                      </c:pt>
                      <c:pt idx="126">
                        <c:v>181.60710701194574</c:v>
                      </c:pt>
                      <c:pt idx="127">
                        <c:v>168.65480802317848</c:v>
                      </c:pt>
                      <c:pt idx="128">
                        <c:v>166.17938815150507</c:v>
                      </c:pt>
                      <c:pt idx="129">
                        <c:v>165.97785149304224</c:v>
                      </c:pt>
                      <c:pt idx="130">
                        <c:v>189.73432945751568</c:v>
                      </c:pt>
                      <c:pt idx="131">
                        <c:v>219.02126372211697</c:v>
                      </c:pt>
                      <c:pt idx="132">
                        <c:v>242.16234022650525</c:v>
                      </c:pt>
                      <c:pt idx="133">
                        <c:v>261.32331374925781</c:v>
                      </c:pt>
                      <c:pt idx="134">
                        <c:v>276.72405266105505</c:v>
                      </c:pt>
                      <c:pt idx="135">
                        <c:v>276.56763222787492</c:v>
                      </c:pt>
                      <c:pt idx="136">
                        <c:v>277.16403754217419</c:v>
                      </c:pt>
                      <c:pt idx="137">
                        <c:v>250.11617307670568</c:v>
                      </c:pt>
                      <c:pt idx="138">
                        <c:v>215.16739460964266</c:v>
                      </c:pt>
                      <c:pt idx="139">
                        <c:v>181.27970744201025</c:v>
                      </c:pt>
                      <c:pt idx="140">
                        <c:v>171.25534595932609</c:v>
                      </c:pt>
                      <c:pt idx="141">
                        <c:v>168.80938233311736</c:v>
                      </c:pt>
                      <c:pt idx="142">
                        <c:v>186.7202635732597</c:v>
                      </c:pt>
                      <c:pt idx="143">
                        <c:v>203.09046528676959</c:v>
                      </c:pt>
                      <c:pt idx="144">
                        <c:v>234.2087783156403</c:v>
                      </c:pt>
                      <c:pt idx="145">
                        <c:v>271.58221484928049</c:v>
                      </c:pt>
                      <c:pt idx="146">
                        <c:v>301.10989056889036</c:v>
                      </c:pt>
                      <c:pt idx="147">
                        <c:v>312.96864665796807</c:v>
                      </c:pt>
                      <c:pt idx="148">
                        <c:v>293.65818807302537</c:v>
                      </c:pt>
                      <c:pt idx="149">
                        <c:v>262.54462468395212</c:v>
                      </c:pt>
                      <c:pt idx="150">
                        <c:v>231.8294928655402</c:v>
                      </c:pt>
                      <c:pt idx="151">
                        <c:v>196.3140148369107</c:v>
                      </c:pt>
                      <c:pt idx="152">
                        <c:v>172.7348909503722</c:v>
                      </c:pt>
                      <c:pt idx="153">
                        <c:v>152.83831170095351</c:v>
                      </c:pt>
                      <c:pt idx="154">
                        <c:v>148.84288177946621</c:v>
                      </c:pt>
                      <c:pt idx="155">
                        <c:v>159.65621755383449</c:v>
                      </c:pt>
                      <c:pt idx="156">
                        <c:v>187.5075403335492</c:v>
                      </c:pt>
                      <c:pt idx="157">
                        <c:v>213.8003813109485</c:v>
                      </c:pt>
                      <c:pt idx="158">
                        <c:v>239.07552325034379</c:v>
                      </c:pt>
                      <c:pt idx="159">
                        <c:v>255.93485852815226</c:v>
                      </c:pt>
                      <c:pt idx="160">
                        <c:v>277.95274941298743</c:v>
                      </c:pt>
                      <c:pt idx="161">
                        <c:v>284.07541595757959</c:v>
                      </c:pt>
                      <c:pt idx="162">
                        <c:v>281.56276927070223</c:v>
                      </c:pt>
                      <c:pt idx="163">
                        <c:v>262.18786761737397</c:v>
                      </c:pt>
                      <c:pt idx="164">
                        <c:v>237.25814009330935</c:v>
                      </c:pt>
                      <c:pt idx="165">
                        <c:v>209.83461737444475</c:v>
                      </c:pt>
                      <c:pt idx="166">
                        <c:v>180.72571142401119</c:v>
                      </c:pt>
                      <c:pt idx="167">
                        <c:v>165.90452328281128</c:v>
                      </c:pt>
                      <c:pt idx="168">
                        <c:v>165.2095453295166</c:v>
                      </c:pt>
                      <c:pt idx="169">
                        <c:v>187.80314953973587</c:v>
                      </c:pt>
                      <c:pt idx="170">
                        <c:v>237.15063830660466</c:v>
                      </c:pt>
                      <c:pt idx="171">
                        <c:v>288.21219526491996</c:v>
                      </c:pt>
                      <c:pt idx="172">
                        <c:v>345.99318714020626</c:v>
                      </c:pt>
                      <c:pt idx="173">
                        <c:v>372.73025281347083</c:v>
                      </c:pt>
                      <c:pt idx="174">
                        <c:v>400.65094234523963</c:v>
                      </c:pt>
                      <c:pt idx="175">
                        <c:v>408.70164783957875</c:v>
                      </c:pt>
                      <c:pt idx="176">
                        <c:v>345.40521872789225</c:v>
                      </c:pt>
                      <c:pt idx="177">
                        <c:v>279.32447804263302</c:v>
                      </c:pt>
                      <c:pt idx="178">
                        <c:v>216.55877027291473</c:v>
                      </c:pt>
                      <c:pt idx="179">
                        <c:v>182.50883377732981</c:v>
                      </c:pt>
                      <c:pt idx="180">
                        <c:v>164.38199505655163</c:v>
                      </c:pt>
                      <c:pt idx="181">
                        <c:v>171.93919566224355</c:v>
                      </c:pt>
                      <c:pt idx="182">
                        <c:v>200.64836914803104</c:v>
                      </c:pt>
                      <c:pt idx="183">
                        <c:v>238.08242149145184</c:v>
                      </c:pt>
                      <c:pt idx="184">
                        <c:v>280.82910309093057</c:v>
                      </c:pt>
                      <c:pt idx="185">
                        <c:v>335.19074608111515</c:v>
                      </c:pt>
                      <c:pt idx="186">
                        <c:v>364.39437285876556</c:v>
                      </c:pt>
                      <c:pt idx="187">
                        <c:v>358.15519211178082</c:v>
                      </c:pt>
                      <c:pt idx="188">
                        <c:v>350.64455483974729</c:v>
                      </c:pt>
                      <c:pt idx="189">
                        <c:v>352.98347440350392</c:v>
                      </c:pt>
                      <c:pt idx="190">
                        <c:v>307.50182693247245</c:v>
                      </c:pt>
                      <c:pt idx="191">
                        <c:v>247.99845117939464</c:v>
                      </c:pt>
                      <c:pt idx="192">
                        <c:v>202.00082786346258</c:v>
                      </c:pt>
                      <c:pt idx="193">
                        <c:v>176.86912029413244</c:v>
                      </c:pt>
                      <c:pt idx="194">
                        <c:v>174.81459477822193</c:v>
                      </c:pt>
                      <c:pt idx="195">
                        <c:v>194.65163743837181</c:v>
                      </c:pt>
                      <c:pt idx="196">
                        <c:v>249.71377093694701</c:v>
                      </c:pt>
                      <c:pt idx="197">
                        <c:v>315.73113985490676</c:v>
                      </c:pt>
                      <c:pt idx="198">
                        <c:v>351.39263844081631</c:v>
                      </c:pt>
                      <c:pt idx="199">
                        <c:v>372.63892826134884</c:v>
                      </c:pt>
                      <c:pt idx="200">
                        <c:v>367.42097287853824</c:v>
                      </c:pt>
                      <c:pt idx="201">
                        <c:v>320.72340261184991</c:v>
                      </c:pt>
                      <c:pt idx="202">
                        <c:v>282.0770521593322</c:v>
                      </c:pt>
                      <c:pt idx="203">
                        <c:v>248.20019619232815</c:v>
                      </c:pt>
                      <c:pt idx="204">
                        <c:v>207.44395409765067</c:v>
                      </c:pt>
                      <c:pt idx="205">
                        <c:v>167.83404056246593</c:v>
                      </c:pt>
                      <c:pt idx="206">
                        <c:v>143.99762019243542</c:v>
                      </c:pt>
                      <c:pt idx="207">
                        <c:v>125.04681063935267</c:v>
                      </c:pt>
                      <c:pt idx="208">
                        <c:v>118.96532865022726</c:v>
                      </c:pt>
                      <c:pt idx="209">
                        <c:v>140.77182110747964</c:v>
                      </c:pt>
                      <c:pt idx="210">
                        <c:v>189.65602753445151</c:v>
                      </c:pt>
                      <c:pt idx="211">
                        <c:v>234.16224803025133</c:v>
                      </c:pt>
                      <c:pt idx="212">
                        <c:v>262.56985319203034</c:v>
                      </c:pt>
                      <c:pt idx="213">
                        <c:v>265.4589424500578</c:v>
                      </c:pt>
                      <c:pt idx="214">
                        <c:v>240.18096606757135</c:v>
                      </c:pt>
                      <c:pt idx="215">
                        <c:v>198.55383111788521</c:v>
                      </c:pt>
                      <c:pt idx="216">
                        <c:v>176.76946343608495</c:v>
                      </c:pt>
                      <c:pt idx="217">
                        <c:v>161.49310061637993</c:v>
                      </c:pt>
                      <c:pt idx="218">
                        <c:v>140.98082311865875</c:v>
                      </c:pt>
                      <c:pt idx="219">
                        <c:v>125.48700210187357</c:v>
                      </c:pt>
                      <c:pt idx="220">
                        <c:v>130.66825647585318</c:v>
                      </c:pt>
                      <c:pt idx="221">
                        <c:v>139.91219984488748</c:v>
                      </c:pt>
                      <c:pt idx="222">
                        <c:v>167.63939061621733</c:v>
                      </c:pt>
                      <c:pt idx="223">
                        <c:v>197.28507122195697</c:v>
                      </c:pt>
                      <c:pt idx="224">
                        <c:v>241.17409320139078</c:v>
                      </c:pt>
                      <c:pt idx="225">
                        <c:v>278.45375493338656</c:v>
                      </c:pt>
                      <c:pt idx="226">
                        <c:v>313.31410244065466</c:v>
                      </c:pt>
                      <c:pt idx="227">
                        <c:v>308.05349883565839</c:v>
                      </c:pt>
                      <c:pt idx="228">
                        <c:v>274.30932060050509</c:v>
                      </c:pt>
                      <c:pt idx="229">
                        <c:v>219.60105377286914</c:v>
                      </c:pt>
                      <c:pt idx="230">
                        <c:v>173.41562772355815</c:v>
                      </c:pt>
                      <c:pt idx="231">
                        <c:v>139.84989760904978</c:v>
                      </c:pt>
                      <c:pt idx="232">
                        <c:v>135.23210055156306</c:v>
                      </c:pt>
                      <c:pt idx="233">
                        <c:v>143.8491493345561</c:v>
                      </c:pt>
                      <c:pt idx="234">
                        <c:v>174.5763239717829</c:v>
                      </c:pt>
                      <c:pt idx="235">
                        <c:v>211.09390838937725</c:v>
                      </c:pt>
                      <c:pt idx="236">
                        <c:v>283.79346124706439</c:v>
                      </c:pt>
                      <c:pt idx="237">
                        <c:v>365.52603422513596</c:v>
                      </c:pt>
                      <c:pt idx="238">
                        <c:v>436.5588580346714</c:v>
                      </c:pt>
                      <c:pt idx="239">
                        <c:v>475.92408365623407</c:v>
                      </c:pt>
                      <c:pt idx="240">
                        <c:v>473.14503816703649</c:v>
                      </c:pt>
                      <c:pt idx="241">
                        <c:v>417.1794824131498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9C-4221-AC39-890F395D7A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Winter'!$D$5</c15:sqref>
                        </c15:formulaRef>
                      </c:ext>
                    </c:extLst>
                    <c:strCache>
                      <c:ptCount val="1"/>
                      <c:pt idx="0">
                        <c:v>Tt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Winter'!$A$6:$A$247</c15:sqref>
                        </c15:formulaRef>
                      </c:ext>
                    </c:extLst>
                    <c:numCache>
                      <c:formatCode>m/d/yyyy</c:formatCode>
                      <c:ptCount val="242"/>
                      <c:pt idx="1">
                        <c:v>37622</c:v>
                      </c:pt>
                      <c:pt idx="2">
                        <c:v>37653</c:v>
                      </c:pt>
                      <c:pt idx="3">
                        <c:v>37681</c:v>
                      </c:pt>
                      <c:pt idx="4">
                        <c:v>37712</c:v>
                      </c:pt>
                      <c:pt idx="5">
                        <c:v>37742</c:v>
                      </c:pt>
                      <c:pt idx="6">
                        <c:v>37773</c:v>
                      </c:pt>
                      <c:pt idx="7">
                        <c:v>37803</c:v>
                      </c:pt>
                      <c:pt idx="8">
                        <c:v>37834</c:v>
                      </c:pt>
                      <c:pt idx="9">
                        <c:v>37865</c:v>
                      </c:pt>
                      <c:pt idx="10">
                        <c:v>37895</c:v>
                      </c:pt>
                      <c:pt idx="11">
                        <c:v>37926</c:v>
                      </c:pt>
                      <c:pt idx="12">
                        <c:v>37956</c:v>
                      </c:pt>
                      <c:pt idx="13">
                        <c:v>37987</c:v>
                      </c:pt>
                      <c:pt idx="14">
                        <c:v>38018</c:v>
                      </c:pt>
                      <c:pt idx="15">
                        <c:v>38047</c:v>
                      </c:pt>
                      <c:pt idx="16">
                        <c:v>38078</c:v>
                      </c:pt>
                      <c:pt idx="17">
                        <c:v>38108</c:v>
                      </c:pt>
                      <c:pt idx="18">
                        <c:v>38139</c:v>
                      </c:pt>
                      <c:pt idx="19">
                        <c:v>38169</c:v>
                      </c:pt>
                      <c:pt idx="20">
                        <c:v>38200</c:v>
                      </c:pt>
                      <c:pt idx="21">
                        <c:v>38231</c:v>
                      </c:pt>
                      <c:pt idx="22">
                        <c:v>38261</c:v>
                      </c:pt>
                      <c:pt idx="23">
                        <c:v>38292</c:v>
                      </c:pt>
                      <c:pt idx="24">
                        <c:v>38322</c:v>
                      </c:pt>
                      <c:pt idx="25">
                        <c:v>38353</c:v>
                      </c:pt>
                      <c:pt idx="26">
                        <c:v>38384</c:v>
                      </c:pt>
                      <c:pt idx="27">
                        <c:v>38412</c:v>
                      </c:pt>
                      <c:pt idx="28">
                        <c:v>38443</c:v>
                      </c:pt>
                      <c:pt idx="29">
                        <c:v>38473</c:v>
                      </c:pt>
                      <c:pt idx="30">
                        <c:v>38504</c:v>
                      </c:pt>
                      <c:pt idx="31">
                        <c:v>38534</c:v>
                      </c:pt>
                      <c:pt idx="32">
                        <c:v>38565</c:v>
                      </c:pt>
                      <c:pt idx="33">
                        <c:v>38596</c:v>
                      </c:pt>
                      <c:pt idx="34">
                        <c:v>38626</c:v>
                      </c:pt>
                      <c:pt idx="35">
                        <c:v>38657</c:v>
                      </c:pt>
                      <c:pt idx="36">
                        <c:v>38687</c:v>
                      </c:pt>
                      <c:pt idx="37">
                        <c:v>38718</c:v>
                      </c:pt>
                      <c:pt idx="38">
                        <c:v>38749</c:v>
                      </c:pt>
                      <c:pt idx="39">
                        <c:v>38777</c:v>
                      </c:pt>
                      <c:pt idx="40">
                        <c:v>38808</c:v>
                      </c:pt>
                      <c:pt idx="41">
                        <c:v>38838</c:v>
                      </c:pt>
                      <c:pt idx="42">
                        <c:v>38869</c:v>
                      </c:pt>
                      <c:pt idx="43">
                        <c:v>38899</c:v>
                      </c:pt>
                      <c:pt idx="44">
                        <c:v>38930</c:v>
                      </c:pt>
                      <c:pt idx="45">
                        <c:v>38961</c:v>
                      </c:pt>
                      <c:pt idx="46">
                        <c:v>38991</c:v>
                      </c:pt>
                      <c:pt idx="47">
                        <c:v>39022</c:v>
                      </c:pt>
                      <c:pt idx="48">
                        <c:v>39052</c:v>
                      </c:pt>
                      <c:pt idx="49">
                        <c:v>39083</c:v>
                      </c:pt>
                      <c:pt idx="50">
                        <c:v>39114</c:v>
                      </c:pt>
                      <c:pt idx="51">
                        <c:v>39142</c:v>
                      </c:pt>
                      <c:pt idx="52">
                        <c:v>39173</c:v>
                      </c:pt>
                      <c:pt idx="53">
                        <c:v>39203</c:v>
                      </c:pt>
                      <c:pt idx="54">
                        <c:v>39234</c:v>
                      </c:pt>
                      <c:pt idx="55">
                        <c:v>39264</c:v>
                      </c:pt>
                      <c:pt idx="56">
                        <c:v>39295</c:v>
                      </c:pt>
                      <c:pt idx="57">
                        <c:v>39326</c:v>
                      </c:pt>
                      <c:pt idx="58">
                        <c:v>39356</c:v>
                      </c:pt>
                      <c:pt idx="59">
                        <c:v>39387</c:v>
                      </c:pt>
                      <c:pt idx="60">
                        <c:v>39417</c:v>
                      </c:pt>
                      <c:pt idx="61">
                        <c:v>39448</c:v>
                      </c:pt>
                      <c:pt idx="62">
                        <c:v>39479</c:v>
                      </c:pt>
                      <c:pt idx="63">
                        <c:v>39508</c:v>
                      </c:pt>
                      <c:pt idx="64">
                        <c:v>39539</c:v>
                      </c:pt>
                      <c:pt idx="65">
                        <c:v>39569</c:v>
                      </c:pt>
                      <c:pt idx="66">
                        <c:v>39600</c:v>
                      </c:pt>
                      <c:pt idx="67">
                        <c:v>39630</c:v>
                      </c:pt>
                      <c:pt idx="68">
                        <c:v>39661</c:v>
                      </c:pt>
                      <c:pt idx="69">
                        <c:v>39692</c:v>
                      </c:pt>
                      <c:pt idx="70">
                        <c:v>39722</c:v>
                      </c:pt>
                      <c:pt idx="71">
                        <c:v>39753</c:v>
                      </c:pt>
                      <c:pt idx="72">
                        <c:v>39783</c:v>
                      </c:pt>
                      <c:pt idx="73">
                        <c:v>39814</c:v>
                      </c:pt>
                      <c:pt idx="74">
                        <c:v>39845</c:v>
                      </c:pt>
                      <c:pt idx="75">
                        <c:v>39873</c:v>
                      </c:pt>
                      <c:pt idx="76">
                        <c:v>39904</c:v>
                      </c:pt>
                      <c:pt idx="77">
                        <c:v>39934</c:v>
                      </c:pt>
                      <c:pt idx="78">
                        <c:v>39965</c:v>
                      </c:pt>
                      <c:pt idx="79">
                        <c:v>39995</c:v>
                      </c:pt>
                      <c:pt idx="80">
                        <c:v>40026</c:v>
                      </c:pt>
                      <c:pt idx="81">
                        <c:v>40057</c:v>
                      </c:pt>
                      <c:pt idx="82">
                        <c:v>40087</c:v>
                      </c:pt>
                      <c:pt idx="83">
                        <c:v>40118</c:v>
                      </c:pt>
                      <c:pt idx="84">
                        <c:v>40148</c:v>
                      </c:pt>
                      <c:pt idx="85">
                        <c:v>40179</c:v>
                      </c:pt>
                      <c:pt idx="86">
                        <c:v>40210</c:v>
                      </c:pt>
                      <c:pt idx="87">
                        <c:v>40238</c:v>
                      </c:pt>
                      <c:pt idx="88">
                        <c:v>40269</c:v>
                      </c:pt>
                      <c:pt idx="89">
                        <c:v>40299</c:v>
                      </c:pt>
                      <c:pt idx="90">
                        <c:v>40330</c:v>
                      </c:pt>
                      <c:pt idx="91">
                        <c:v>40360</c:v>
                      </c:pt>
                      <c:pt idx="92">
                        <c:v>40391</c:v>
                      </c:pt>
                      <c:pt idx="93">
                        <c:v>40422</c:v>
                      </c:pt>
                      <c:pt idx="94">
                        <c:v>40452</c:v>
                      </c:pt>
                      <c:pt idx="95">
                        <c:v>40483</c:v>
                      </c:pt>
                      <c:pt idx="96">
                        <c:v>40513</c:v>
                      </c:pt>
                      <c:pt idx="97">
                        <c:v>40544</c:v>
                      </c:pt>
                      <c:pt idx="98">
                        <c:v>40575</c:v>
                      </c:pt>
                      <c:pt idx="99">
                        <c:v>40603</c:v>
                      </c:pt>
                      <c:pt idx="100">
                        <c:v>40634</c:v>
                      </c:pt>
                      <c:pt idx="101">
                        <c:v>40664</c:v>
                      </c:pt>
                      <c:pt idx="102">
                        <c:v>40695</c:v>
                      </c:pt>
                      <c:pt idx="103">
                        <c:v>40725</c:v>
                      </c:pt>
                      <c:pt idx="104">
                        <c:v>40756</c:v>
                      </c:pt>
                      <c:pt idx="105">
                        <c:v>40787</c:v>
                      </c:pt>
                      <c:pt idx="106">
                        <c:v>40817</c:v>
                      </c:pt>
                      <c:pt idx="107">
                        <c:v>40848</c:v>
                      </c:pt>
                      <c:pt idx="108">
                        <c:v>40878</c:v>
                      </c:pt>
                      <c:pt idx="109">
                        <c:v>40909</c:v>
                      </c:pt>
                      <c:pt idx="110">
                        <c:v>40940</c:v>
                      </c:pt>
                      <c:pt idx="111">
                        <c:v>40969</c:v>
                      </c:pt>
                      <c:pt idx="112">
                        <c:v>41000</c:v>
                      </c:pt>
                      <c:pt idx="113">
                        <c:v>41030</c:v>
                      </c:pt>
                      <c:pt idx="114">
                        <c:v>41061</c:v>
                      </c:pt>
                      <c:pt idx="115">
                        <c:v>41091</c:v>
                      </c:pt>
                      <c:pt idx="116">
                        <c:v>41122</c:v>
                      </c:pt>
                      <c:pt idx="117">
                        <c:v>41153</c:v>
                      </c:pt>
                      <c:pt idx="118">
                        <c:v>41183</c:v>
                      </c:pt>
                      <c:pt idx="119">
                        <c:v>41214</c:v>
                      </c:pt>
                      <c:pt idx="120">
                        <c:v>41244</c:v>
                      </c:pt>
                      <c:pt idx="121">
                        <c:v>41275</c:v>
                      </c:pt>
                      <c:pt idx="122">
                        <c:v>41306</c:v>
                      </c:pt>
                      <c:pt idx="123">
                        <c:v>41334</c:v>
                      </c:pt>
                      <c:pt idx="124">
                        <c:v>41365</c:v>
                      </c:pt>
                      <c:pt idx="125">
                        <c:v>41395</c:v>
                      </c:pt>
                      <c:pt idx="126">
                        <c:v>41426</c:v>
                      </c:pt>
                      <c:pt idx="127">
                        <c:v>41456</c:v>
                      </c:pt>
                      <c:pt idx="128">
                        <c:v>41487</c:v>
                      </c:pt>
                      <c:pt idx="129">
                        <c:v>41518</c:v>
                      </c:pt>
                      <c:pt idx="130">
                        <c:v>41548</c:v>
                      </c:pt>
                      <c:pt idx="131">
                        <c:v>41579</c:v>
                      </c:pt>
                      <c:pt idx="132">
                        <c:v>41609</c:v>
                      </c:pt>
                      <c:pt idx="133">
                        <c:v>41640</c:v>
                      </c:pt>
                      <c:pt idx="134">
                        <c:v>41671</c:v>
                      </c:pt>
                      <c:pt idx="135">
                        <c:v>41699</c:v>
                      </c:pt>
                      <c:pt idx="136">
                        <c:v>41730</c:v>
                      </c:pt>
                      <c:pt idx="137">
                        <c:v>41760</c:v>
                      </c:pt>
                      <c:pt idx="138">
                        <c:v>41791</c:v>
                      </c:pt>
                      <c:pt idx="139">
                        <c:v>41821</c:v>
                      </c:pt>
                      <c:pt idx="140">
                        <c:v>41852</c:v>
                      </c:pt>
                      <c:pt idx="141">
                        <c:v>41883</c:v>
                      </c:pt>
                      <c:pt idx="142">
                        <c:v>41913</c:v>
                      </c:pt>
                      <c:pt idx="143">
                        <c:v>41944</c:v>
                      </c:pt>
                      <c:pt idx="144">
                        <c:v>41974</c:v>
                      </c:pt>
                      <c:pt idx="145">
                        <c:v>42005</c:v>
                      </c:pt>
                      <c:pt idx="146">
                        <c:v>42036</c:v>
                      </c:pt>
                      <c:pt idx="147">
                        <c:v>42064</c:v>
                      </c:pt>
                      <c:pt idx="148">
                        <c:v>42095</c:v>
                      </c:pt>
                      <c:pt idx="149">
                        <c:v>42125</c:v>
                      </c:pt>
                      <c:pt idx="150">
                        <c:v>42156</c:v>
                      </c:pt>
                      <c:pt idx="151">
                        <c:v>42186</c:v>
                      </c:pt>
                      <c:pt idx="152">
                        <c:v>42217</c:v>
                      </c:pt>
                      <c:pt idx="153">
                        <c:v>42248</c:v>
                      </c:pt>
                      <c:pt idx="154">
                        <c:v>42278</c:v>
                      </c:pt>
                      <c:pt idx="155">
                        <c:v>42309</c:v>
                      </c:pt>
                      <c:pt idx="156">
                        <c:v>42339</c:v>
                      </c:pt>
                      <c:pt idx="157">
                        <c:v>42370</c:v>
                      </c:pt>
                      <c:pt idx="158">
                        <c:v>42401</c:v>
                      </c:pt>
                      <c:pt idx="159">
                        <c:v>42430</c:v>
                      </c:pt>
                      <c:pt idx="160">
                        <c:v>42461</c:v>
                      </c:pt>
                      <c:pt idx="161">
                        <c:v>42491</c:v>
                      </c:pt>
                      <c:pt idx="162">
                        <c:v>42522</c:v>
                      </c:pt>
                      <c:pt idx="163">
                        <c:v>42552</c:v>
                      </c:pt>
                      <c:pt idx="164">
                        <c:v>42583</c:v>
                      </c:pt>
                      <c:pt idx="165">
                        <c:v>42614</c:v>
                      </c:pt>
                      <c:pt idx="166">
                        <c:v>42644</c:v>
                      </c:pt>
                      <c:pt idx="167">
                        <c:v>42675</c:v>
                      </c:pt>
                      <c:pt idx="168">
                        <c:v>42705</c:v>
                      </c:pt>
                      <c:pt idx="169">
                        <c:v>42736</c:v>
                      </c:pt>
                      <c:pt idx="170">
                        <c:v>42767</c:v>
                      </c:pt>
                      <c:pt idx="171">
                        <c:v>42795</c:v>
                      </c:pt>
                      <c:pt idx="172">
                        <c:v>42826</c:v>
                      </c:pt>
                      <c:pt idx="173">
                        <c:v>42856</c:v>
                      </c:pt>
                      <c:pt idx="174">
                        <c:v>42887</c:v>
                      </c:pt>
                      <c:pt idx="175">
                        <c:v>42917</c:v>
                      </c:pt>
                      <c:pt idx="176">
                        <c:v>42948</c:v>
                      </c:pt>
                      <c:pt idx="177">
                        <c:v>42979</c:v>
                      </c:pt>
                      <c:pt idx="178">
                        <c:v>43009</c:v>
                      </c:pt>
                      <c:pt idx="179">
                        <c:v>43040</c:v>
                      </c:pt>
                      <c:pt idx="180">
                        <c:v>43070</c:v>
                      </c:pt>
                      <c:pt idx="181">
                        <c:v>43101</c:v>
                      </c:pt>
                      <c:pt idx="182">
                        <c:v>43132</c:v>
                      </c:pt>
                      <c:pt idx="183">
                        <c:v>43160</c:v>
                      </c:pt>
                      <c:pt idx="184">
                        <c:v>43191</c:v>
                      </c:pt>
                      <c:pt idx="185">
                        <c:v>43221</c:v>
                      </c:pt>
                      <c:pt idx="186">
                        <c:v>43252</c:v>
                      </c:pt>
                      <c:pt idx="187">
                        <c:v>43282</c:v>
                      </c:pt>
                      <c:pt idx="188">
                        <c:v>43313</c:v>
                      </c:pt>
                      <c:pt idx="189">
                        <c:v>43344</c:v>
                      </c:pt>
                      <c:pt idx="190">
                        <c:v>43374</c:v>
                      </c:pt>
                      <c:pt idx="191">
                        <c:v>43405</c:v>
                      </c:pt>
                      <c:pt idx="192">
                        <c:v>43435</c:v>
                      </c:pt>
                      <c:pt idx="193">
                        <c:v>43466</c:v>
                      </c:pt>
                      <c:pt idx="194">
                        <c:v>43497</c:v>
                      </c:pt>
                      <c:pt idx="195">
                        <c:v>43525</c:v>
                      </c:pt>
                      <c:pt idx="196">
                        <c:v>43556</c:v>
                      </c:pt>
                      <c:pt idx="197">
                        <c:v>43586</c:v>
                      </c:pt>
                      <c:pt idx="198">
                        <c:v>43617</c:v>
                      </c:pt>
                      <c:pt idx="199">
                        <c:v>43647</c:v>
                      </c:pt>
                      <c:pt idx="200">
                        <c:v>43678</c:v>
                      </c:pt>
                      <c:pt idx="201">
                        <c:v>43709</c:v>
                      </c:pt>
                      <c:pt idx="202">
                        <c:v>43739</c:v>
                      </c:pt>
                      <c:pt idx="203">
                        <c:v>43770</c:v>
                      </c:pt>
                      <c:pt idx="204">
                        <c:v>43800</c:v>
                      </c:pt>
                      <c:pt idx="205">
                        <c:v>43831</c:v>
                      </c:pt>
                      <c:pt idx="206">
                        <c:v>43862</c:v>
                      </c:pt>
                      <c:pt idx="207">
                        <c:v>43891</c:v>
                      </c:pt>
                      <c:pt idx="208">
                        <c:v>43922</c:v>
                      </c:pt>
                      <c:pt idx="209">
                        <c:v>43952</c:v>
                      </c:pt>
                      <c:pt idx="210">
                        <c:v>43983</c:v>
                      </c:pt>
                      <c:pt idx="211">
                        <c:v>44013</c:v>
                      </c:pt>
                      <c:pt idx="212">
                        <c:v>44044</c:v>
                      </c:pt>
                      <c:pt idx="213">
                        <c:v>44075</c:v>
                      </c:pt>
                      <c:pt idx="214">
                        <c:v>44105</c:v>
                      </c:pt>
                      <c:pt idx="215">
                        <c:v>44136</c:v>
                      </c:pt>
                      <c:pt idx="216">
                        <c:v>44166</c:v>
                      </c:pt>
                      <c:pt idx="217">
                        <c:v>44197</c:v>
                      </c:pt>
                      <c:pt idx="218">
                        <c:v>44228</c:v>
                      </c:pt>
                      <c:pt idx="219">
                        <c:v>44256</c:v>
                      </c:pt>
                      <c:pt idx="220">
                        <c:v>44287</c:v>
                      </c:pt>
                      <c:pt idx="221">
                        <c:v>44317</c:v>
                      </c:pt>
                      <c:pt idx="222">
                        <c:v>44348</c:v>
                      </c:pt>
                      <c:pt idx="223">
                        <c:v>44378</c:v>
                      </c:pt>
                      <c:pt idx="224">
                        <c:v>44409</c:v>
                      </c:pt>
                      <c:pt idx="225">
                        <c:v>44440</c:v>
                      </c:pt>
                      <c:pt idx="226">
                        <c:v>44470</c:v>
                      </c:pt>
                      <c:pt idx="227">
                        <c:v>44501</c:v>
                      </c:pt>
                      <c:pt idx="228">
                        <c:v>44531</c:v>
                      </c:pt>
                      <c:pt idx="229">
                        <c:v>44562</c:v>
                      </c:pt>
                      <c:pt idx="230">
                        <c:v>44593</c:v>
                      </c:pt>
                      <c:pt idx="231">
                        <c:v>44621</c:v>
                      </c:pt>
                      <c:pt idx="232">
                        <c:v>44652</c:v>
                      </c:pt>
                      <c:pt idx="233">
                        <c:v>44682</c:v>
                      </c:pt>
                      <c:pt idx="234">
                        <c:v>44713</c:v>
                      </c:pt>
                      <c:pt idx="235">
                        <c:v>44743</c:v>
                      </c:pt>
                      <c:pt idx="236">
                        <c:v>44774</c:v>
                      </c:pt>
                      <c:pt idx="237">
                        <c:v>44805</c:v>
                      </c:pt>
                      <c:pt idx="238">
                        <c:v>44835</c:v>
                      </c:pt>
                      <c:pt idx="239">
                        <c:v>44866</c:v>
                      </c:pt>
                      <c:pt idx="240">
                        <c:v>44896</c:v>
                      </c:pt>
                      <c:pt idx="241">
                        <c:v>44927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Winter'!$D$6:$D$247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13">
                        <c:v>0.6619942683749116</c:v>
                      </c:pt>
                      <c:pt idx="14">
                        <c:v>0.68219066082265378</c:v>
                      </c:pt>
                      <c:pt idx="15">
                        <c:v>1.3818596218420387</c:v>
                      </c:pt>
                      <c:pt idx="16">
                        <c:v>0.74008735053792618</c:v>
                      </c:pt>
                      <c:pt idx="17">
                        <c:v>0.73685097229328611</c:v>
                      </c:pt>
                      <c:pt idx="18">
                        <c:v>-1.4518681271310321</c:v>
                      </c:pt>
                      <c:pt idx="19">
                        <c:v>-2.0103923756115272</c:v>
                      </c:pt>
                      <c:pt idx="20">
                        <c:v>-1.2944569150502172</c:v>
                      </c:pt>
                      <c:pt idx="21">
                        <c:v>-9.2530371975048986E-2</c:v>
                      </c:pt>
                      <c:pt idx="22">
                        <c:v>-3.6551685410451729E-2</c:v>
                      </c:pt>
                      <c:pt idx="23">
                        <c:v>-3.0937883578595171E-2</c:v>
                      </c:pt>
                      <c:pt idx="24">
                        <c:v>0.52843087660768784</c:v>
                      </c:pt>
                      <c:pt idx="25">
                        <c:v>0.83322087096532993</c:v>
                      </c:pt>
                      <c:pt idx="26">
                        <c:v>3.0489393988450444</c:v>
                      </c:pt>
                      <c:pt idx="27">
                        <c:v>2.7595921107169703</c:v>
                      </c:pt>
                      <c:pt idx="28">
                        <c:v>2.1800123443430039</c:v>
                      </c:pt>
                      <c:pt idx="29">
                        <c:v>2.5701022083226404</c:v>
                      </c:pt>
                      <c:pt idx="30">
                        <c:v>2.9651588205383823</c:v>
                      </c:pt>
                      <c:pt idx="31">
                        <c:v>2.954610105644579</c:v>
                      </c:pt>
                      <c:pt idx="32">
                        <c:v>1.0480771886928522</c:v>
                      </c:pt>
                      <c:pt idx="33">
                        <c:v>-0.97895051311047898</c:v>
                      </c:pt>
                      <c:pt idx="34">
                        <c:v>0.22147027761903926</c:v>
                      </c:pt>
                      <c:pt idx="35">
                        <c:v>-1.179432583754356</c:v>
                      </c:pt>
                      <c:pt idx="36">
                        <c:v>-0.20259956568335757</c:v>
                      </c:pt>
                      <c:pt idx="37">
                        <c:v>-5.6986591176780788E-2</c:v>
                      </c:pt>
                      <c:pt idx="38">
                        <c:v>2.2497489172147525</c:v>
                      </c:pt>
                      <c:pt idx="39">
                        <c:v>6.4055853600846184</c:v>
                      </c:pt>
                      <c:pt idx="40">
                        <c:v>10.284262165399641</c:v>
                      </c:pt>
                      <c:pt idx="41">
                        <c:v>10.200270134171795</c:v>
                      </c:pt>
                      <c:pt idx="42">
                        <c:v>2.9171835161233837</c:v>
                      </c:pt>
                      <c:pt idx="43">
                        <c:v>0.75131708477733206</c:v>
                      </c:pt>
                      <c:pt idx="44">
                        <c:v>-2.1761935465819322</c:v>
                      </c:pt>
                      <c:pt idx="45">
                        <c:v>-1.4702377885505578</c:v>
                      </c:pt>
                      <c:pt idx="46">
                        <c:v>-2.635247566818717</c:v>
                      </c:pt>
                      <c:pt idx="47">
                        <c:v>-3.6642881544764152</c:v>
                      </c:pt>
                      <c:pt idx="48">
                        <c:v>-2.9080132538049446</c:v>
                      </c:pt>
                      <c:pt idx="49">
                        <c:v>-3.8132223415192494</c:v>
                      </c:pt>
                      <c:pt idx="50">
                        <c:v>-3.4462405723340197</c:v>
                      </c:pt>
                      <c:pt idx="51">
                        <c:v>-1.4796487634972237</c:v>
                      </c:pt>
                      <c:pt idx="52">
                        <c:v>-0.70156734891099859</c:v>
                      </c:pt>
                      <c:pt idx="53">
                        <c:v>2.2423619751863484</c:v>
                      </c:pt>
                      <c:pt idx="54">
                        <c:v>4.049083608373774</c:v>
                      </c:pt>
                      <c:pt idx="55">
                        <c:v>4.4365678399107207</c:v>
                      </c:pt>
                      <c:pt idx="56">
                        <c:v>3.7081028077351226</c:v>
                      </c:pt>
                      <c:pt idx="57">
                        <c:v>2.0994410002827766</c:v>
                      </c:pt>
                      <c:pt idx="58">
                        <c:v>0.688749673285171</c:v>
                      </c:pt>
                      <c:pt idx="59">
                        <c:v>-2.3806610309428473</c:v>
                      </c:pt>
                      <c:pt idx="60">
                        <c:v>-2.7730982532067334</c:v>
                      </c:pt>
                      <c:pt idx="61">
                        <c:v>-0.76634435861213412</c:v>
                      </c:pt>
                      <c:pt idx="62">
                        <c:v>-1.9435023566925107</c:v>
                      </c:pt>
                      <c:pt idx="63">
                        <c:v>-1.5414488918628484</c:v>
                      </c:pt>
                      <c:pt idx="64">
                        <c:v>0.58706675771083328</c:v>
                      </c:pt>
                      <c:pt idx="65">
                        <c:v>5.0245461480162223</c:v>
                      </c:pt>
                      <c:pt idx="66">
                        <c:v>5.961106808554125</c:v>
                      </c:pt>
                      <c:pt idx="67">
                        <c:v>3.1195232914661539</c:v>
                      </c:pt>
                      <c:pt idx="68">
                        <c:v>2.5959779298216015</c:v>
                      </c:pt>
                      <c:pt idx="69">
                        <c:v>0.85759921345393098</c:v>
                      </c:pt>
                      <c:pt idx="70">
                        <c:v>-0.59456562161907889</c:v>
                      </c:pt>
                      <c:pt idx="71">
                        <c:v>-6.4130975578681966</c:v>
                      </c:pt>
                      <c:pt idx="72">
                        <c:v>-5.7872511762079837</c:v>
                      </c:pt>
                      <c:pt idx="73">
                        <c:v>-5.3887192640362098</c:v>
                      </c:pt>
                      <c:pt idx="74">
                        <c:v>-4.1338406997379726</c:v>
                      </c:pt>
                      <c:pt idx="75">
                        <c:v>-1.7155684194425507</c:v>
                      </c:pt>
                      <c:pt idx="76">
                        <c:v>-0.27761986422929552</c:v>
                      </c:pt>
                      <c:pt idx="77">
                        <c:v>1.3596532427167309</c:v>
                      </c:pt>
                      <c:pt idx="78">
                        <c:v>2.3980795040511818</c:v>
                      </c:pt>
                      <c:pt idx="79">
                        <c:v>4.6281104809965754</c:v>
                      </c:pt>
                      <c:pt idx="80">
                        <c:v>14.688836004509898</c:v>
                      </c:pt>
                      <c:pt idx="81">
                        <c:v>12.040464307870012</c:v>
                      </c:pt>
                      <c:pt idx="82">
                        <c:v>6.7221934323729409</c:v>
                      </c:pt>
                      <c:pt idx="83">
                        <c:v>3.2281905020576045</c:v>
                      </c:pt>
                      <c:pt idx="84">
                        <c:v>1.3279244795218708</c:v>
                      </c:pt>
                      <c:pt idx="85">
                        <c:v>-4.3625591980924971</c:v>
                      </c:pt>
                      <c:pt idx="86">
                        <c:v>-7.5024251681788741</c:v>
                      </c:pt>
                      <c:pt idx="87">
                        <c:v>-8.950028547616057</c:v>
                      </c:pt>
                      <c:pt idx="88">
                        <c:v>-4.612830703338382</c:v>
                      </c:pt>
                      <c:pt idx="89">
                        <c:v>-1.4913090019068314</c:v>
                      </c:pt>
                      <c:pt idx="90">
                        <c:v>3.2779248880883625</c:v>
                      </c:pt>
                      <c:pt idx="91">
                        <c:v>8.5374689162656026</c:v>
                      </c:pt>
                      <c:pt idx="92">
                        <c:v>11.587026932240892</c:v>
                      </c:pt>
                      <c:pt idx="93">
                        <c:v>12.53408280817653</c:v>
                      </c:pt>
                      <c:pt idx="94">
                        <c:v>17.527010509033243</c:v>
                      </c:pt>
                      <c:pt idx="95">
                        <c:v>12.333474845056477</c:v>
                      </c:pt>
                      <c:pt idx="96">
                        <c:v>4.1253643203091981</c:v>
                      </c:pt>
                      <c:pt idx="97">
                        <c:v>-2.2778166709760463</c:v>
                      </c:pt>
                      <c:pt idx="98">
                        <c:v>-9.7453829561961225</c:v>
                      </c:pt>
                      <c:pt idx="99">
                        <c:v>-11.493279966335905</c:v>
                      </c:pt>
                      <c:pt idx="100">
                        <c:v>-8.5796668049991638</c:v>
                      </c:pt>
                      <c:pt idx="101">
                        <c:v>-5.5527400767668524</c:v>
                      </c:pt>
                      <c:pt idx="102">
                        <c:v>-1.2145685359990708</c:v>
                      </c:pt>
                      <c:pt idx="103">
                        <c:v>4.1896248782449668</c:v>
                      </c:pt>
                      <c:pt idx="104">
                        <c:v>9.4035973656555552</c:v>
                      </c:pt>
                      <c:pt idx="105">
                        <c:v>12.281526504261493</c:v>
                      </c:pt>
                      <c:pt idx="106">
                        <c:v>10.785265999021782</c:v>
                      </c:pt>
                      <c:pt idx="107">
                        <c:v>13.606422499023832</c:v>
                      </c:pt>
                      <c:pt idx="108">
                        <c:v>10.911908463971981</c:v>
                      </c:pt>
                      <c:pt idx="109">
                        <c:v>3.9942447313171021</c:v>
                      </c:pt>
                      <c:pt idx="110">
                        <c:v>-3.5004732926441346</c:v>
                      </c:pt>
                      <c:pt idx="111">
                        <c:v>-7.7773112994675433</c:v>
                      </c:pt>
                      <c:pt idx="112">
                        <c:v>-8.6730762863045143</c:v>
                      </c:pt>
                      <c:pt idx="113">
                        <c:v>-7.6607136687088833</c:v>
                      </c:pt>
                      <c:pt idx="114">
                        <c:v>-9.4133460154611033</c:v>
                      </c:pt>
                      <c:pt idx="115">
                        <c:v>-1.5142467005118627</c:v>
                      </c:pt>
                      <c:pt idx="116">
                        <c:v>4.0832128374085315</c:v>
                      </c:pt>
                      <c:pt idx="117">
                        <c:v>12.062681830593338</c:v>
                      </c:pt>
                      <c:pt idx="118">
                        <c:v>18.465712400951347</c:v>
                      </c:pt>
                      <c:pt idx="119">
                        <c:v>24.021012032103961</c:v>
                      </c:pt>
                      <c:pt idx="120">
                        <c:v>24.697400724055019</c:v>
                      </c:pt>
                      <c:pt idx="121">
                        <c:v>18.435433734879915</c:v>
                      </c:pt>
                      <c:pt idx="122">
                        <c:v>13.162368354403537</c:v>
                      </c:pt>
                      <c:pt idx="123">
                        <c:v>-1.1054630569143544</c:v>
                      </c:pt>
                      <c:pt idx="124">
                        <c:v>-10.495204554400207</c:v>
                      </c:pt>
                      <c:pt idx="125">
                        <c:v>-16.082969700163076</c:v>
                      </c:pt>
                      <c:pt idx="126">
                        <c:v>-16.968118428792287</c:v>
                      </c:pt>
                      <c:pt idx="127">
                        <c:v>-14.960208708779778</c:v>
                      </c:pt>
                      <c:pt idx="128">
                        <c:v>-8.7178142902265936</c:v>
                      </c:pt>
                      <c:pt idx="129">
                        <c:v>-4.4596754743447109</c:v>
                      </c:pt>
                      <c:pt idx="130">
                        <c:v>9.6484012450643686</c:v>
                      </c:pt>
                      <c:pt idx="131">
                        <c:v>19.467667754832828</c:v>
                      </c:pt>
                      <c:pt idx="132">
                        <c:v>21.304372129610556</c:v>
                      </c:pt>
                      <c:pt idx="133">
                        <c:v>20.232672826181556</c:v>
                      </c:pt>
                      <c:pt idx="134">
                        <c:v>17.816705868989402</c:v>
                      </c:pt>
                      <c:pt idx="135">
                        <c:v>8.8301427179046357</c:v>
                      </c:pt>
                      <c:pt idx="136">
                        <c:v>4.7132740161019484</c:v>
                      </c:pt>
                      <c:pt idx="137">
                        <c:v>-11.167295224683279</c:v>
                      </c:pt>
                      <c:pt idx="138">
                        <c:v>-23.058036845873151</c:v>
                      </c:pt>
                      <c:pt idx="139">
                        <c:v>-28.472862006752777</c:v>
                      </c:pt>
                      <c:pt idx="140">
                        <c:v>-19.248611744718467</c:v>
                      </c:pt>
                      <c:pt idx="141">
                        <c:v>-10.847287685463602</c:v>
                      </c:pt>
                      <c:pt idx="142">
                        <c:v>3.5317967773393715</c:v>
                      </c:pt>
                      <c:pt idx="143">
                        <c:v>9.9509992454246294</c:v>
                      </c:pt>
                      <c:pt idx="144">
                        <c:v>20.534656137147671</c:v>
                      </c:pt>
                      <c:pt idx="145">
                        <c:v>28.954046335393929</c:v>
                      </c:pt>
                      <c:pt idx="146">
                        <c:v>29.2408610275019</c:v>
                      </c:pt>
                      <c:pt idx="147">
                        <c:v>20.549808558289801</c:v>
                      </c:pt>
                      <c:pt idx="148">
                        <c:v>0.61967498667355336</c:v>
                      </c:pt>
                      <c:pt idx="149">
                        <c:v>-15.246944201199849</c:v>
                      </c:pt>
                      <c:pt idx="150">
                        <c:v>-22.981038009805886</c:v>
                      </c:pt>
                      <c:pt idx="151">
                        <c:v>-29.248258019217694</c:v>
                      </c:pt>
                      <c:pt idx="152">
                        <c:v>-26.413690952878095</c:v>
                      </c:pt>
                      <c:pt idx="153">
                        <c:v>-23.155135101148396</c:v>
                      </c:pt>
                      <c:pt idx="154">
                        <c:v>-13.575282511317848</c:v>
                      </c:pt>
                      <c:pt idx="155">
                        <c:v>-1.3809733684747822</c:v>
                      </c:pt>
                      <c:pt idx="156">
                        <c:v>13.235174705619961</c:v>
                      </c:pt>
                      <c:pt idx="157">
                        <c:v>19.764007841509628</c:v>
                      </c:pt>
                      <c:pt idx="158">
                        <c:v>22.519574890452461</c:v>
                      </c:pt>
                      <c:pt idx="159">
                        <c:v>19.689455084130465</c:v>
                      </c:pt>
                      <c:pt idx="160">
                        <c:v>20.853672984482817</c:v>
                      </c:pt>
                      <c:pt idx="161">
                        <c:v>13.48816976453749</c:v>
                      </c:pt>
                      <c:pt idx="162">
                        <c:v>5.4877615388300649</c:v>
                      </c:pt>
                      <c:pt idx="163">
                        <c:v>-6.9435700572491008</c:v>
                      </c:pt>
                      <c:pt idx="164">
                        <c:v>-15.936648790656859</c:v>
                      </c:pt>
                      <c:pt idx="165">
                        <c:v>-21.680085754760732</c:v>
                      </c:pt>
                      <c:pt idx="166">
                        <c:v>-25.394495852597142</c:v>
                      </c:pt>
                      <c:pt idx="167">
                        <c:v>-20.107841996898529</c:v>
                      </c:pt>
                      <c:pt idx="168">
                        <c:v>-10.401409975096605</c:v>
                      </c:pt>
                      <c:pt idx="169">
                        <c:v>6.0960971175613317</c:v>
                      </c:pt>
                      <c:pt idx="170">
                        <c:v>27.72179294221506</c:v>
                      </c:pt>
                      <c:pt idx="171">
                        <c:v>39.391674950265177</c:v>
                      </c:pt>
                      <c:pt idx="172">
                        <c:v>48.586333412775744</c:v>
                      </c:pt>
                      <c:pt idx="173">
                        <c:v>37.661699543020156</c:v>
                      </c:pt>
                      <c:pt idx="174">
                        <c:v>32.791194537394475</c:v>
                      </c:pt>
                      <c:pt idx="175">
                        <c:v>20.420950015866801</c:v>
                      </c:pt>
                      <c:pt idx="176">
                        <c:v>-21.437739547909853</c:v>
                      </c:pt>
                      <c:pt idx="177">
                        <c:v>-43.759240116584543</c:v>
                      </c:pt>
                      <c:pt idx="178">
                        <c:v>-53.26247394315142</c:v>
                      </c:pt>
                      <c:pt idx="179">
                        <c:v>-43.656205219368168</c:v>
                      </c:pt>
                      <c:pt idx="180">
                        <c:v>-30.891521970073175</c:v>
                      </c:pt>
                      <c:pt idx="181">
                        <c:v>-11.667160682190628</c:v>
                      </c:pt>
                      <c:pt idx="182">
                        <c:v>8.5210064017984308</c:v>
                      </c:pt>
                      <c:pt idx="183">
                        <c:v>22.977529372609617</c:v>
                      </c:pt>
                      <c:pt idx="184">
                        <c:v>32.862105486044172</c:v>
                      </c:pt>
                      <c:pt idx="185">
                        <c:v>43.611874238114375</c:v>
                      </c:pt>
                      <c:pt idx="186">
                        <c:v>36.407750507882398</c:v>
                      </c:pt>
                      <c:pt idx="187">
                        <c:v>15.084284880448827</c:v>
                      </c:pt>
                      <c:pt idx="188">
                        <c:v>3.7868238042076463</c:v>
                      </c:pt>
                      <c:pt idx="189">
                        <c:v>3.0628716839821397</c:v>
                      </c:pt>
                      <c:pt idx="190">
                        <c:v>-21.209387893524664</c:v>
                      </c:pt>
                      <c:pt idx="191">
                        <c:v>-40.356381823301241</c:v>
                      </c:pt>
                      <c:pt idx="192">
                        <c:v>-43.177002569616647</c:v>
                      </c:pt>
                      <c:pt idx="193">
                        <c:v>-34.15435506947339</c:v>
                      </c:pt>
                      <c:pt idx="194">
                        <c:v>-18.104440292691951</c:v>
                      </c:pt>
                      <c:pt idx="195">
                        <c:v>0.8663011837289627</c:v>
                      </c:pt>
                      <c:pt idx="196">
                        <c:v>27.964217341152086</c:v>
                      </c:pt>
                      <c:pt idx="197">
                        <c:v>46.990793129555911</c:v>
                      </c:pt>
                      <c:pt idx="198">
                        <c:v>41.326145857732733</c:v>
                      </c:pt>
                      <c:pt idx="199">
                        <c:v>31.286217839132629</c:v>
                      </c:pt>
                      <c:pt idx="200">
                        <c:v>13.034131228161014</c:v>
                      </c:pt>
                      <c:pt idx="201">
                        <c:v>-16.831719519263658</c:v>
                      </c:pt>
                      <c:pt idx="202">
                        <c:v>-27.739034985890683</c:v>
                      </c:pt>
                      <c:pt idx="203">
                        <c:v>-30.807945476447365</c:v>
                      </c:pt>
                      <c:pt idx="204">
                        <c:v>-35.782093785562424</c:v>
                      </c:pt>
                      <c:pt idx="205">
                        <c:v>-37.696003660373584</c:v>
                      </c:pt>
                      <c:pt idx="206">
                        <c:v>-30.766212015202047</c:v>
                      </c:pt>
                      <c:pt idx="207">
                        <c:v>-24.858510784142396</c:v>
                      </c:pt>
                      <c:pt idx="208">
                        <c:v>-15.469996386633902</c:v>
                      </c:pt>
                      <c:pt idx="209">
                        <c:v>3.1682480353092366</c:v>
                      </c:pt>
                      <c:pt idx="210">
                        <c:v>26.026227231140552</c:v>
                      </c:pt>
                      <c:pt idx="211">
                        <c:v>35.266223863470188</c:v>
                      </c:pt>
                      <c:pt idx="212">
                        <c:v>31.836914512624595</c:v>
                      </c:pt>
                      <c:pt idx="213">
                        <c:v>17.363001885326032</c:v>
                      </c:pt>
                      <c:pt idx="214">
                        <c:v>-3.9574872485802128</c:v>
                      </c:pt>
                      <c:pt idx="215">
                        <c:v>-22.792311099133176</c:v>
                      </c:pt>
                      <c:pt idx="216">
                        <c:v>-22.288339390466717</c:v>
                      </c:pt>
                      <c:pt idx="217">
                        <c:v>-18.782351105085866</c:v>
                      </c:pt>
                      <c:pt idx="218">
                        <c:v>-19.647314301403526</c:v>
                      </c:pt>
                      <c:pt idx="219">
                        <c:v>-17.570567659094351</c:v>
                      </c:pt>
                      <c:pt idx="220">
                        <c:v>-6.1946566425573693</c:v>
                      </c:pt>
                      <c:pt idx="221">
                        <c:v>1.5246433632384644</c:v>
                      </c:pt>
                      <c:pt idx="222">
                        <c:v>14.625917067284155</c:v>
                      </c:pt>
                      <c:pt idx="223">
                        <c:v>22.135798836511899</c:v>
                      </c:pt>
                      <c:pt idx="224">
                        <c:v>33.012410407972851</c:v>
                      </c:pt>
                      <c:pt idx="225">
                        <c:v>35.146036069984319</c:v>
                      </c:pt>
                      <c:pt idx="226">
                        <c:v>35.003191788626211</c:v>
                      </c:pt>
                      <c:pt idx="227">
                        <c:v>14.871294091814967</c:v>
                      </c:pt>
                      <c:pt idx="228">
                        <c:v>-9.4364420716691662</c:v>
                      </c:pt>
                      <c:pt idx="229">
                        <c:v>-32.072354449652558</c:v>
                      </c:pt>
                      <c:pt idx="230">
                        <c:v>-39.128890249481771</c:v>
                      </c:pt>
                      <c:pt idx="231">
                        <c:v>-36.34731018199507</c:v>
                      </c:pt>
                      <c:pt idx="232">
                        <c:v>-20.482553619740891</c:v>
                      </c:pt>
                      <c:pt idx="233">
                        <c:v>-5.9327524183739264</c:v>
                      </c:pt>
                      <c:pt idx="234">
                        <c:v>12.397211109426435</c:v>
                      </c:pt>
                      <c:pt idx="235">
                        <c:v>24.457397763510393</c:v>
                      </c:pt>
                      <c:pt idx="236">
                        <c:v>48.578475310598762</c:v>
                      </c:pt>
                      <c:pt idx="237">
                        <c:v>65.155524144335175</c:v>
                      </c:pt>
                      <c:pt idx="238">
                        <c:v>68.094173976935309</c:v>
                      </c:pt>
                      <c:pt idx="239">
                        <c:v>53.729699799248991</c:v>
                      </c:pt>
                      <c:pt idx="240">
                        <c:v>25.475327155025703</c:v>
                      </c:pt>
                      <c:pt idx="241">
                        <c:v>-15.245114299430494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9C-4221-AC39-890F395D7A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Winter'!$E$5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Winter'!$A$6:$A$247</c15:sqref>
                        </c15:formulaRef>
                      </c:ext>
                    </c:extLst>
                    <c:numCache>
                      <c:formatCode>m/d/yyyy</c:formatCode>
                      <c:ptCount val="242"/>
                      <c:pt idx="1">
                        <c:v>37622</c:v>
                      </c:pt>
                      <c:pt idx="2">
                        <c:v>37653</c:v>
                      </c:pt>
                      <c:pt idx="3">
                        <c:v>37681</c:v>
                      </c:pt>
                      <c:pt idx="4">
                        <c:v>37712</c:v>
                      </c:pt>
                      <c:pt idx="5">
                        <c:v>37742</c:v>
                      </c:pt>
                      <c:pt idx="6">
                        <c:v>37773</c:v>
                      </c:pt>
                      <c:pt idx="7">
                        <c:v>37803</c:v>
                      </c:pt>
                      <c:pt idx="8">
                        <c:v>37834</c:v>
                      </c:pt>
                      <c:pt idx="9">
                        <c:v>37865</c:v>
                      </c:pt>
                      <c:pt idx="10">
                        <c:v>37895</c:v>
                      </c:pt>
                      <c:pt idx="11">
                        <c:v>37926</c:v>
                      </c:pt>
                      <c:pt idx="12">
                        <c:v>37956</c:v>
                      </c:pt>
                      <c:pt idx="13">
                        <c:v>37987</c:v>
                      </c:pt>
                      <c:pt idx="14">
                        <c:v>38018</c:v>
                      </c:pt>
                      <c:pt idx="15">
                        <c:v>38047</c:v>
                      </c:pt>
                      <c:pt idx="16">
                        <c:v>38078</c:v>
                      </c:pt>
                      <c:pt idx="17">
                        <c:v>38108</c:v>
                      </c:pt>
                      <c:pt idx="18">
                        <c:v>38139</c:v>
                      </c:pt>
                      <c:pt idx="19">
                        <c:v>38169</c:v>
                      </c:pt>
                      <c:pt idx="20">
                        <c:v>38200</c:v>
                      </c:pt>
                      <c:pt idx="21">
                        <c:v>38231</c:v>
                      </c:pt>
                      <c:pt idx="22">
                        <c:v>38261</c:v>
                      </c:pt>
                      <c:pt idx="23">
                        <c:v>38292</c:v>
                      </c:pt>
                      <c:pt idx="24">
                        <c:v>38322</c:v>
                      </c:pt>
                      <c:pt idx="25">
                        <c:v>38353</c:v>
                      </c:pt>
                      <c:pt idx="26">
                        <c:v>38384</c:v>
                      </c:pt>
                      <c:pt idx="27">
                        <c:v>38412</c:v>
                      </c:pt>
                      <c:pt idx="28">
                        <c:v>38443</c:v>
                      </c:pt>
                      <c:pt idx="29">
                        <c:v>38473</c:v>
                      </c:pt>
                      <c:pt idx="30">
                        <c:v>38504</c:v>
                      </c:pt>
                      <c:pt idx="31">
                        <c:v>38534</c:v>
                      </c:pt>
                      <c:pt idx="32">
                        <c:v>38565</c:v>
                      </c:pt>
                      <c:pt idx="33">
                        <c:v>38596</c:v>
                      </c:pt>
                      <c:pt idx="34">
                        <c:v>38626</c:v>
                      </c:pt>
                      <c:pt idx="35">
                        <c:v>38657</c:v>
                      </c:pt>
                      <c:pt idx="36">
                        <c:v>38687</c:v>
                      </c:pt>
                      <c:pt idx="37">
                        <c:v>38718</c:v>
                      </c:pt>
                      <c:pt idx="38">
                        <c:v>38749</c:v>
                      </c:pt>
                      <c:pt idx="39">
                        <c:v>38777</c:v>
                      </c:pt>
                      <c:pt idx="40">
                        <c:v>38808</c:v>
                      </c:pt>
                      <c:pt idx="41">
                        <c:v>38838</c:v>
                      </c:pt>
                      <c:pt idx="42">
                        <c:v>38869</c:v>
                      </c:pt>
                      <c:pt idx="43">
                        <c:v>38899</c:v>
                      </c:pt>
                      <c:pt idx="44">
                        <c:v>38930</c:v>
                      </c:pt>
                      <c:pt idx="45">
                        <c:v>38961</c:v>
                      </c:pt>
                      <c:pt idx="46">
                        <c:v>38991</c:v>
                      </c:pt>
                      <c:pt idx="47">
                        <c:v>39022</c:v>
                      </c:pt>
                      <c:pt idx="48">
                        <c:v>39052</c:v>
                      </c:pt>
                      <c:pt idx="49">
                        <c:v>39083</c:v>
                      </c:pt>
                      <c:pt idx="50">
                        <c:v>39114</c:v>
                      </c:pt>
                      <c:pt idx="51">
                        <c:v>39142</c:v>
                      </c:pt>
                      <c:pt idx="52">
                        <c:v>39173</c:v>
                      </c:pt>
                      <c:pt idx="53">
                        <c:v>39203</c:v>
                      </c:pt>
                      <c:pt idx="54">
                        <c:v>39234</c:v>
                      </c:pt>
                      <c:pt idx="55">
                        <c:v>39264</c:v>
                      </c:pt>
                      <c:pt idx="56">
                        <c:v>39295</c:v>
                      </c:pt>
                      <c:pt idx="57">
                        <c:v>39326</c:v>
                      </c:pt>
                      <c:pt idx="58">
                        <c:v>39356</c:v>
                      </c:pt>
                      <c:pt idx="59">
                        <c:v>39387</c:v>
                      </c:pt>
                      <c:pt idx="60">
                        <c:v>39417</c:v>
                      </c:pt>
                      <c:pt idx="61">
                        <c:v>39448</c:v>
                      </c:pt>
                      <c:pt idx="62">
                        <c:v>39479</c:v>
                      </c:pt>
                      <c:pt idx="63">
                        <c:v>39508</c:v>
                      </c:pt>
                      <c:pt idx="64">
                        <c:v>39539</c:v>
                      </c:pt>
                      <c:pt idx="65">
                        <c:v>39569</c:v>
                      </c:pt>
                      <c:pt idx="66">
                        <c:v>39600</c:v>
                      </c:pt>
                      <c:pt idx="67">
                        <c:v>39630</c:v>
                      </c:pt>
                      <c:pt idx="68">
                        <c:v>39661</c:v>
                      </c:pt>
                      <c:pt idx="69">
                        <c:v>39692</c:v>
                      </c:pt>
                      <c:pt idx="70">
                        <c:v>39722</c:v>
                      </c:pt>
                      <c:pt idx="71">
                        <c:v>39753</c:v>
                      </c:pt>
                      <c:pt idx="72">
                        <c:v>39783</c:v>
                      </c:pt>
                      <c:pt idx="73">
                        <c:v>39814</c:v>
                      </c:pt>
                      <c:pt idx="74">
                        <c:v>39845</c:v>
                      </c:pt>
                      <c:pt idx="75">
                        <c:v>39873</c:v>
                      </c:pt>
                      <c:pt idx="76">
                        <c:v>39904</c:v>
                      </c:pt>
                      <c:pt idx="77">
                        <c:v>39934</c:v>
                      </c:pt>
                      <c:pt idx="78">
                        <c:v>39965</c:v>
                      </c:pt>
                      <c:pt idx="79">
                        <c:v>39995</c:v>
                      </c:pt>
                      <c:pt idx="80">
                        <c:v>40026</c:v>
                      </c:pt>
                      <c:pt idx="81">
                        <c:v>40057</c:v>
                      </c:pt>
                      <c:pt idx="82">
                        <c:v>40087</c:v>
                      </c:pt>
                      <c:pt idx="83">
                        <c:v>40118</c:v>
                      </c:pt>
                      <c:pt idx="84">
                        <c:v>40148</c:v>
                      </c:pt>
                      <c:pt idx="85">
                        <c:v>40179</c:v>
                      </c:pt>
                      <c:pt idx="86">
                        <c:v>40210</c:v>
                      </c:pt>
                      <c:pt idx="87">
                        <c:v>40238</c:v>
                      </c:pt>
                      <c:pt idx="88">
                        <c:v>40269</c:v>
                      </c:pt>
                      <c:pt idx="89">
                        <c:v>40299</c:v>
                      </c:pt>
                      <c:pt idx="90">
                        <c:v>40330</c:v>
                      </c:pt>
                      <c:pt idx="91">
                        <c:v>40360</c:v>
                      </c:pt>
                      <c:pt idx="92">
                        <c:v>40391</c:v>
                      </c:pt>
                      <c:pt idx="93">
                        <c:v>40422</c:v>
                      </c:pt>
                      <c:pt idx="94">
                        <c:v>40452</c:v>
                      </c:pt>
                      <c:pt idx="95">
                        <c:v>40483</c:v>
                      </c:pt>
                      <c:pt idx="96">
                        <c:v>40513</c:v>
                      </c:pt>
                      <c:pt idx="97">
                        <c:v>40544</c:v>
                      </c:pt>
                      <c:pt idx="98">
                        <c:v>40575</c:v>
                      </c:pt>
                      <c:pt idx="99">
                        <c:v>40603</c:v>
                      </c:pt>
                      <c:pt idx="100">
                        <c:v>40634</c:v>
                      </c:pt>
                      <c:pt idx="101">
                        <c:v>40664</c:v>
                      </c:pt>
                      <c:pt idx="102">
                        <c:v>40695</c:v>
                      </c:pt>
                      <c:pt idx="103">
                        <c:v>40725</c:v>
                      </c:pt>
                      <c:pt idx="104">
                        <c:v>40756</c:v>
                      </c:pt>
                      <c:pt idx="105">
                        <c:v>40787</c:v>
                      </c:pt>
                      <c:pt idx="106">
                        <c:v>40817</c:v>
                      </c:pt>
                      <c:pt idx="107">
                        <c:v>40848</c:v>
                      </c:pt>
                      <c:pt idx="108">
                        <c:v>40878</c:v>
                      </c:pt>
                      <c:pt idx="109">
                        <c:v>40909</c:v>
                      </c:pt>
                      <c:pt idx="110">
                        <c:v>40940</c:v>
                      </c:pt>
                      <c:pt idx="111">
                        <c:v>40969</c:v>
                      </c:pt>
                      <c:pt idx="112">
                        <c:v>41000</c:v>
                      </c:pt>
                      <c:pt idx="113">
                        <c:v>41030</c:v>
                      </c:pt>
                      <c:pt idx="114">
                        <c:v>41061</c:v>
                      </c:pt>
                      <c:pt idx="115">
                        <c:v>41091</c:v>
                      </c:pt>
                      <c:pt idx="116">
                        <c:v>41122</c:v>
                      </c:pt>
                      <c:pt idx="117">
                        <c:v>41153</c:v>
                      </c:pt>
                      <c:pt idx="118">
                        <c:v>41183</c:v>
                      </c:pt>
                      <c:pt idx="119">
                        <c:v>41214</c:v>
                      </c:pt>
                      <c:pt idx="120">
                        <c:v>41244</c:v>
                      </c:pt>
                      <c:pt idx="121">
                        <c:v>41275</c:v>
                      </c:pt>
                      <c:pt idx="122">
                        <c:v>41306</c:v>
                      </c:pt>
                      <c:pt idx="123">
                        <c:v>41334</c:v>
                      </c:pt>
                      <c:pt idx="124">
                        <c:v>41365</c:v>
                      </c:pt>
                      <c:pt idx="125">
                        <c:v>41395</c:v>
                      </c:pt>
                      <c:pt idx="126">
                        <c:v>41426</c:v>
                      </c:pt>
                      <c:pt idx="127">
                        <c:v>41456</c:v>
                      </c:pt>
                      <c:pt idx="128">
                        <c:v>41487</c:v>
                      </c:pt>
                      <c:pt idx="129">
                        <c:v>41518</c:v>
                      </c:pt>
                      <c:pt idx="130">
                        <c:v>41548</c:v>
                      </c:pt>
                      <c:pt idx="131">
                        <c:v>41579</c:v>
                      </c:pt>
                      <c:pt idx="132">
                        <c:v>41609</c:v>
                      </c:pt>
                      <c:pt idx="133">
                        <c:v>41640</c:v>
                      </c:pt>
                      <c:pt idx="134">
                        <c:v>41671</c:v>
                      </c:pt>
                      <c:pt idx="135">
                        <c:v>41699</c:v>
                      </c:pt>
                      <c:pt idx="136">
                        <c:v>41730</c:v>
                      </c:pt>
                      <c:pt idx="137">
                        <c:v>41760</c:v>
                      </c:pt>
                      <c:pt idx="138">
                        <c:v>41791</c:v>
                      </c:pt>
                      <c:pt idx="139">
                        <c:v>41821</c:v>
                      </c:pt>
                      <c:pt idx="140">
                        <c:v>41852</c:v>
                      </c:pt>
                      <c:pt idx="141">
                        <c:v>41883</c:v>
                      </c:pt>
                      <c:pt idx="142">
                        <c:v>41913</c:v>
                      </c:pt>
                      <c:pt idx="143">
                        <c:v>41944</c:v>
                      </c:pt>
                      <c:pt idx="144">
                        <c:v>41974</c:v>
                      </c:pt>
                      <c:pt idx="145">
                        <c:v>42005</c:v>
                      </c:pt>
                      <c:pt idx="146">
                        <c:v>42036</c:v>
                      </c:pt>
                      <c:pt idx="147">
                        <c:v>42064</c:v>
                      </c:pt>
                      <c:pt idx="148">
                        <c:v>42095</c:v>
                      </c:pt>
                      <c:pt idx="149">
                        <c:v>42125</c:v>
                      </c:pt>
                      <c:pt idx="150">
                        <c:v>42156</c:v>
                      </c:pt>
                      <c:pt idx="151">
                        <c:v>42186</c:v>
                      </c:pt>
                      <c:pt idx="152">
                        <c:v>42217</c:v>
                      </c:pt>
                      <c:pt idx="153">
                        <c:v>42248</c:v>
                      </c:pt>
                      <c:pt idx="154">
                        <c:v>42278</c:v>
                      </c:pt>
                      <c:pt idx="155">
                        <c:v>42309</c:v>
                      </c:pt>
                      <c:pt idx="156">
                        <c:v>42339</c:v>
                      </c:pt>
                      <c:pt idx="157">
                        <c:v>42370</c:v>
                      </c:pt>
                      <c:pt idx="158">
                        <c:v>42401</c:v>
                      </c:pt>
                      <c:pt idx="159">
                        <c:v>42430</c:v>
                      </c:pt>
                      <c:pt idx="160">
                        <c:v>42461</c:v>
                      </c:pt>
                      <c:pt idx="161">
                        <c:v>42491</c:v>
                      </c:pt>
                      <c:pt idx="162">
                        <c:v>42522</c:v>
                      </c:pt>
                      <c:pt idx="163">
                        <c:v>42552</c:v>
                      </c:pt>
                      <c:pt idx="164">
                        <c:v>42583</c:v>
                      </c:pt>
                      <c:pt idx="165">
                        <c:v>42614</c:v>
                      </c:pt>
                      <c:pt idx="166">
                        <c:v>42644</c:v>
                      </c:pt>
                      <c:pt idx="167">
                        <c:v>42675</c:v>
                      </c:pt>
                      <c:pt idx="168">
                        <c:v>42705</c:v>
                      </c:pt>
                      <c:pt idx="169">
                        <c:v>42736</c:v>
                      </c:pt>
                      <c:pt idx="170">
                        <c:v>42767</c:v>
                      </c:pt>
                      <c:pt idx="171">
                        <c:v>42795</c:v>
                      </c:pt>
                      <c:pt idx="172">
                        <c:v>42826</c:v>
                      </c:pt>
                      <c:pt idx="173">
                        <c:v>42856</c:v>
                      </c:pt>
                      <c:pt idx="174">
                        <c:v>42887</c:v>
                      </c:pt>
                      <c:pt idx="175">
                        <c:v>42917</c:v>
                      </c:pt>
                      <c:pt idx="176">
                        <c:v>42948</c:v>
                      </c:pt>
                      <c:pt idx="177">
                        <c:v>42979</c:v>
                      </c:pt>
                      <c:pt idx="178">
                        <c:v>43009</c:v>
                      </c:pt>
                      <c:pt idx="179">
                        <c:v>43040</c:v>
                      </c:pt>
                      <c:pt idx="180">
                        <c:v>43070</c:v>
                      </c:pt>
                      <c:pt idx="181">
                        <c:v>43101</c:v>
                      </c:pt>
                      <c:pt idx="182">
                        <c:v>43132</c:v>
                      </c:pt>
                      <c:pt idx="183">
                        <c:v>43160</c:v>
                      </c:pt>
                      <c:pt idx="184">
                        <c:v>43191</c:v>
                      </c:pt>
                      <c:pt idx="185">
                        <c:v>43221</c:v>
                      </c:pt>
                      <c:pt idx="186">
                        <c:v>43252</c:v>
                      </c:pt>
                      <c:pt idx="187">
                        <c:v>43282</c:v>
                      </c:pt>
                      <c:pt idx="188">
                        <c:v>43313</c:v>
                      </c:pt>
                      <c:pt idx="189">
                        <c:v>43344</c:v>
                      </c:pt>
                      <c:pt idx="190">
                        <c:v>43374</c:v>
                      </c:pt>
                      <c:pt idx="191">
                        <c:v>43405</c:v>
                      </c:pt>
                      <c:pt idx="192">
                        <c:v>43435</c:v>
                      </c:pt>
                      <c:pt idx="193">
                        <c:v>43466</c:v>
                      </c:pt>
                      <c:pt idx="194">
                        <c:v>43497</c:v>
                      </c:pt>
                      <c:pt idx="195">
                        <c:v>43525</c:v>
                      </c:pt>
                      <c:pt idx="196">
                        <c:v>43556</c:v>
                      </c:pt>
                      <c:pt idx="197">
                        <c:v>43586</c:v>
                      </c:pt>
                      <c:pt idx="198">
                        <c:v>43617</c:v>
                      </c:pt>
                      <c:pt idx="199">
                        <c:v>43647</c:v>
                      </c:pt>
                      <c:pt idx="200">
                        <c:v>43678</c:v>
                      </c:pt>
                      <c:pt idx="201">
                        <c:v>43709</c:v>
                      </c:pt>
                      <c:pt idx="202">
                        <c:v>43739</c:v>
                      </c:pt>
                      <c:pt idx="203">
                        <c:v>43770</c:v>
                      </c:pt>
                      <c:pt idx="204">
                        <c:v>43800</c:v>
                      </c:pt>
                      <c:pt idx="205">
                        <c:v>43831</c:v>
                      </c:pt>
                      <c:pt idx="206">
                        <c:v>43862</c:v>
                      </c:pt>
                      <c:pt idx="207">
                        <c:v>43891</c:v>
                      </c:pt>
                      <c:pt idx="208">
                        <c:v>43922</c:v>
                      </c:pt>
                      <c:pt idx="209">
                        <c:v>43952</c:v>
                      </c:pt>
                      <c:pt idx="210">
                        <c:v>43983</c:v>
                      </c:pt>
                      <c:pt idx="211">
                        <c:v>44013</c:v>
                      </c:pt>
                      <c:pt idx="212">
                        <c:v>44044</c:v>
                      </c:pt>
                      <c:pt idx="213">
                        <c:v>44075</c:v>
                      </c:pt>
                      <c:pt idx="214">
                        <c:v>44105</c:v>
                      </c:pt>
                      <c:pt idx="215">
                        <c:v>44136</c:v>
                      </c:pt>
                      <c:pt idx="216">
                        <c:v>44166</c:v>
                      </c:pt>
                      <c:pt idx="217">
                        <c:v>44197</c:v>
                      </c:pt>
                      <c:pt idx="218">
                        <c:v>44228</c:v>
                      </c:pt>
                      <c:pt idx="219">
                        <c:v>44256</c:v>
                      </c:pt>
                      <c:pt idx="220">
                        <c:v>44287</c:v>
                      </c:pt>
                      <c:pt idx="221">
                        <c:v>44317</c:v>
                      </c:pt>
                      <c:pt idx="222">
                        <c:v>44348</c:v>
                      </c:pt>
                      <c:pt idx="223">
                        <c:v>44378</c:v>
                      </c:pt>
                      <c:pt idx="224">
                        <c:v>44409</c:v>
                      </c:pt>
                      <c:pt idx="225">
                        <c:v>44440</c:v>
                      </c:pt>
                      <c:pt idx="226">
                        <c:v>44470</c:v>
                      </c:pt>
                      <c:pt idx="227">
                        <c:v>44501</c:v>
                      </c:pt>
                      <c:pt idx="228">
                        <c:v>44531</c:v>
                      </c:pt>
                      <c:pt idx="229">
                        <c:v>44562</c:v>
                      </c:pt>
                      <c:pt idx="230">
                        <c:v>44593</c:v>
                      </c:pt>
                      <c:pt idx="231">
                        <c:v>44621</c:v>
                      </c:pt>
                      <c:pt idx="232">
                        <c:v>44652</c:v>
                      </c:pt>
                      <c:pt idx="233">
                        <c:v>44682</c:v>
                      </c:pt>
                      <c:pt idx="234">
                        <c:v>44713</c:v>
                      </c:pt>
                      <c:pt idx="235">
                        <c:v>44743</c:v>
                      </c:pt>
                      <c:pt idx="236">
                        <c:v>44774</c:v>
                      </c:pt>
                      <c:pt idx="237">
                        <c:v>44805</c:v>
                      </c:pt>
                      <c:pt idx="238">
                        <c:v>44835</c:v>
                      </c:pt>
                      <c:pt idx="239">
                        <c:v>44866</c:v>
                      </c:pt>
                      <c:pt idx="240">
                        <c:v>44896</c:v>
                      </c:pt>
                      <c:pt idx="241">
                        <c:v>44927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Winter'!$E$6:$E$247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1">
                        <c:v>0.90495804729214324</c:v>
                      </c:pt>
                      <c:pt idx="2">
                        <c:v>0.87200610221205166</c:v>
                      </c:pt>
                      <c:pt idx="3">
                        <c:v>0.88848207475209751</c:v>
                      </c:pt>
                      <c:pt idx="4">
                        <c:v>0.85308924485125848</c:v>
                      </c:pt>
                      <c:pt idx="5">
                        <c:v>0.92570556826849715</c:v>
                      </c:pt>
                      <c:pt idx="6">
                        <c:v>0.93790999237223471</c:v>
                      </c:pt>
                      <c:pt idx="7">
                        <c:v>1.0428680396643781</c:v>
                      </c:pt>
                      <c:pt idx="8">
                        <c:v>0.97818459191456897</c:v>
                      </c:pt>
                      <c:pt idx="9">
                        <c:v>1.1386727688787184</c:v>
                      </c:pt>
                      <c:pt idx="10">
                        <c:v>1.0935163996948893</c:v>
                      </c:pt>
                      <c:pt idx="11">
                        <c:v>1.186270022883295</c:v>
                      </c:pt>
                      <c:pt idx="12">
                        <c:v>1.1783371472158655</c:v>
                      </c:pt>
                      <c:pt idx="13">
                        <c:v>0.90495804729214324</c:v>
                      </c:pt>
                      <c:pt idx="14">
                        <c:v>0.89575444883996347</c:v>
                      </c:pt>
                      <c:pt idx="15">
                        <c:v>0.8979658014326628</c:v>
                      </c:pt>
                      <c:pt idx="16">
                        <c:v>0.85829321451991558</c:v>
                      </c:pt>
                      <c:pt idx="17">
                        <c:v>0.87478186856344364</c:v>
                      </c:pt>
                      <c:pt idx="18">
                        <c:v>0.85150093014656614</c:v>
                      </c:pt>
                      <c:pt idx="19">
                        <c:v>0.94688391120075799</c:v>
                      </c:pt>
                      <c:pt idx="20">
                        <c:v>1.0564292247890905</c:v>
                      </c:pt>
                      <c:pt idx="21">
                        <c:v>1.0756540706505369</c:v>
                      </c:pt>
                      <c:pt idx="22">
                        <c:v>1.1277975941044087</c:v>
                      </c:pt>
                      <c:pt idx="23">
                        <c:v>1.1216000882037678</c:v>
                      </c:pt>
                      <c:pt idx="24">
                        <c:v>1.2104368601573101</c:v>
                      </c:pt>
                      <c:pt idx="25">
                        <c:v>1.1100232357280428</c:v>
                      </c:pt>
                      <c:pt idx="26">
                        <c:v>0.96514051401831003</c:v>
                      </c:pt>
                      <c:pt idx="27">
                        <c:v>0.88890586667028915</c:v>
                      </c:pt>
                      <c:pt idx="28">
                        <c:v>0.87169409221707617</c:v>
                      </c:pt>
                      <c:pt idx="29">
                        <c:v>0.87173991191932032</c:v>
                      </c:pt>
                      <c:pt idx="30">
                        <c:v>0.87583651705120191</c:v>
                      </c:pt>
                      <c:pt idx="31">
                        <c:v>0.87992116645738516</c:v>
                      </c:pt>
                      <c:pt idx="32">
                        <c:v>0.93982913645498156</c:v>
                      </c:pt>
                      <c:pt idx="33">
                        <c:v>1.0112146216492541</c:v>
                      </c:pt>
                      <c:pt idx="34">
                        <c:v>1.1209625473648643</c:v>
                      </c:pt>
                      <c:pt idx="35">
                        <c:v>1.087178390467441</c:v>
                      </c:pt>
                      <c:pt idx="36">
                        <c:v>1.1745933745063919</c:v>
                      </c:pt>
                      <c:pt idx="37">
                        <c:v>1.1845408839707023</c:v>
                      </c:pt>
                      <c:pt idx="38">
                        <c:v>1.121542600767478</c:v>
                      </c:pt>
                      <c:pt idx="39">
                        <c:v>1.0115629428683375</c:v>
                      </c:pt>
                      <c:pt idx="40">
                        <c:v>0.93093411970197426</c:v>
                      </c:pt>
                      <c:pt idx="41">
                        <c:v>0.87083516435934838</c:v>
                      </c:pt>
                      <c:pt idx="42">
                        <c:v>0.79282551666203371</c:v>
                      </c:pt>
                      <c:pt idx="43">
                        <c:v>0.85264958844518546</c:v>
                      </c:pt>
                      <c:pt idx="44">
                        <c:v>0.86223303599601553</c:v>
                      </c:pt>
                      <c:pt idx="45">
                        <c:v>0.97053494089428871</c:v>
                      </c:pt>
                      <c:pt idx="46">
                        <c:v>1.0266460152320134</c:v>
                      </c:pt>
                      <c:pt idx="47">
                        <c:v>1.0923168462801987</c:v>
                      </c:pt>
                      <c:pt idx="48">
                        <c:v>1.1271036734877602</c:v>
                      </c:pt>
                      <c:pt idx="49">
                        <c:v>1.158230320532436</c:v>
                      </c:pt>
                      <c:pt idx="50">
                        <c:v>1.1740566335393321</c:v>
                      </c:pt>
                      <c:pt idx="51">
                        <c:v>1.130819204046621</c:v>
                      </c:pt>
                      <c:pt idx="52">
                        <c:v>1.0024349400578576</c:v>
                      </c:pt>
                      <c:pt idx="53">
                        <c:v>0.96030550929054048</c:v>
                      </c:pt>
                      <c:pt idx="54">
                        <c:v>0.87198090297547681</c:v>
                      </c:pt>
                      <c:pt idx="55">
                        <c:v>0.81520830243238973</c:v>
                      </c:pt>
                      <c:pt idx="56">
                        <c:v>0.84695176083630175</c:v>
                      </c:pt>
                      <c:pt idx="57">
                        <c:v>0.87571740435310041</c:v>
                      </c:pt>
                      <c:pt idx="58">
                        <c:v>0.96840658151482306</c:v>
                      </c:pt>
                      <c:pt idx="59">
                        <c:v>0.99886477347992797</c:v>
                      </c:pt>
                      <c:pt idx="60">
                        <c:v>1.0959458483711435</c:v>
                      </c:pt>
                      <c:pt idx="61">
                        <c:v>1.171616156625338</c:v>
                      </c:pt>
                      <c:pt idx="62">
                        <c:v>1.1406121350355085</c:v>
                      </c:pt>
                      <c:pt idx="63">
                        <c:v>1.1689870685732335</c:v>
                      </c:pt>
                      <c:pt idx="64">
                        <c:v>1.1307243756702983</c:v>
                      </c:pt>
                      <c:pt idx="65">
                        <c:v>1.0509107250658531</c:v>
                      </c:pt>
                      <c:pt idx="66">
                        <c:v>0.94502571204311958</c:v>
                      </c:pt>
                      <c:pt idx="67">
                        <c:v>0.8241590054929967</c:v>
                      </c:pt>
                      <c:pt idx="68">
                        <c:v>0.8195701954009913</c:v>
                      </c:pt>
                      <c:pt idx="69">
                        <c:v>0.8375715765726135</c:v>
                      </c:pt>
                      <c:pt idx="70">
                        <c:v>0.88753975484768566</c:v>
                      </c:pt>
                      <c:pt idx="71">
                        <c:v>0.89275121876113017</c:v>
                      </c:pt>
                      <c:pt idx="72">
                        <c:v>1.0382502558254643</c:v>
                      </c:pt>
                      <c:pt idx="73">
                        <c:v>1.1265059107425612</c:v>
                      </c:pt>
                      <c:pt idx="74">
                        <c:v>1.1903240834065874</c:v>
                      </c:pt>
                      <c:pt idx="75">
                        <c:v>1.2009295163678524</c:v>
                      </c:pt>
                      <c:pt idx="76">
                        <c:v>1.1883583814494545</c:v>
                      </c:pt>
                      <c:pt idx="77">
                        <c:v>1.138866169156697</c:v>
                      </c:pt>
                      <c:pt idx="78">
                        <c:v>1.0369244100294179</c:v>
                      </c:pt>
                      <c:pt idx="79">
                        <c:v>0.93942896425080913</c:v>
                      </c:pt>
                      <c:pt idx="80">
                        <c:v>0.90983753956954161</c:v>
                      </c:pt>
                      <c:pt idx="81">
                        <c:v>0.80435953083822864</c:v>
                      </c:pt>
                      <c:pt idx="82">
                        <c:v>0.8108589096616432</c:v>
                      </c:pt>
                      <c:pt idx="83">
                        <c:v>0.85999288816783315</c:v>
                      </c:pt>
                      <c:pt idx="84">
                        <c:v>0.92038368712290597</c:v>
                      </c:pt>
                      <c:pt idx="85">
                        <c:v>1.0026299301147703</c:v>
                      </c:pt>
                      <c:pt idx="86">
                        <c:v>1.103413231272421</c:v>
                      </c:pt>
                      <c:pt idx="87">
                        <c:v>1.1697716494885908</c:v>
                      </c:pt>
                      <c:pt idx="88">
                        <c:v>1.2691949476052455</c:v>
                      </c:pt>
                      <c:pt idx="89">
                        <c:v>1.2236034745487718</c:v>
                      </c:pt>
                      <c:pt idx="90">
                        <c:v>1.1739814288949941</c:v>
                      </c:pt>
                      <c:pt idx="91">
                        <c:v>1.0636364517259054</c:v>
                      </c:pt>
                      <c:pt idx="92">
                        <c:v>0.95587301072757636</c:v>
                      </c:pt>
                      <c:pt idx="93">
                        <c:v>0.88494791523606642</c:v>
                      </c:pt>
                      <c:pt idx="94">
                        <c:v>0.83278136571100458</c:v>
                      </c:pt>
                      <c:pt idx="95">
                        <c:v>0.79917347687896556</c:v>
                      </c:pt>
                      <c:pt idx="96">
                        <c:v>0.83256491697348589</c:v>
                      </c:pt>
                      <c:pt idx="97">
                        <c:v>0.90460490732252086</c:v>
                      </c:pt>
                      <c:pt idx="98">
                        <c:v>0.97402336921753818</c:v>
                      </c:pt>
                      <c:pt idx="99">
                        <c:v>1.1062615685312196</c:v>
                      </c:pt>
                      <c:pt idx="100">
                        <c:v>1.2314557945767666</c:v>
                      </c:pt>
                      <c:pt idx="101">
                        <c:v>1.2923584847699578</c:v>
                      </c:pt>
                      <c:pt idx="102">
                        <c:v>1.2580375583932155</c:v>
                      </c:pt>
                      <c:pt idx="103">
                        <c:v>1.1946873950963752</c:v>
                      </c:pt>
                      <c:pt idx="104">
                        <c:v>1.0728279312369264</c:v>
                      </c:pt>
                      <c:pt idx="105">
                        <c:v>0.95295839299143048</c:v>
                      </c:pt>
                      <c:pt idx="106">
                        <c:v>0.86100990790736787</c:v>
                      </c:pt>
                      <c:pt idx="107">
                        <c:v>0.83594533262921744</c:v>
                      </c:pt>
                      <c:pt idx="108">
                        <c:v>0.79762396837462002</c:v>
                      </c:pt>
                      <c:pt idx="109">
                        <c:v>0.82271076089597006</c:v>
                      </c:pt>
                      <c:pt idx="110">
                        <c:v>0.88584161634371239</c:v>
                      </c:pt>
                      <c:pt idx="111">
                        <c:v>0.98738586190343325</c:v>
                      </c:pt>
                      <c:pt idx="112">
                        <c:v>1.1371281523241534</c:v>
                      </c:pt>
                      <c:pt idx="113">
                        <c:v>1.2585705847714033</c:v>
                      </c:pt>
                      <c:pt idx="114">
                        <c:v>1.2645038490572045</c:v>
                      </c:pt>
                      <c:pt idx="115">
                        <c:v>1.3121868975742577</c:v>
                      </c:pt>
                      <c:pt idx="116">
                        <c:v>1.2038656297398087</c:v>
                      </c:pt>
                      <c:pt idx="117">
                        <c:v>1.0879181612153466</c:v>
                      </c:pt>
                      <c:pt idx="118">
                        <c:v>0.95677281191537955</c:v>
                      </c:pt>
                      <c:pt idx="119">
                        <c:v>0.87465304351877493</c:v>
                      </c:pt>
                      <c:pt idx="120">
                        <c:v>0.8266819732245555</c:v>
                      </c:pt>
                      <c:pt idx="121">
                        <c:v>0.78639059195682737</c:v>
                      </c:pt>
                      <c:pt idx="122">
                        <c:v>0.82585765409293543</c:v>
                      </c:pt>
                      <c:pt idx="123">
                        <c:v>0.86736028237311003</c:v>
                      </c:pt>
                      <c:pt idx="124">
                        <c:v>0.99317696095666275</c:v>
                      </c:pt>
                      <c:pt idx="125">
                        <c:v>1.1438286370273825</c:v>
                      </c:pt>
                      <c:pt idx="126">
                        <c:v>1.2546252704462568</c:v>
                      </c:pt>
                      <c:pt idx="127">
                        <c:v>1.2928596068266756</c:v>
                      </c:pt>
                      <c:pt idx="128">
                        <c:v>1.3256956749003475</c:v>
                      </c:pt>
                      <c:pt idx="129">
                        <c:v>1.1979073949391981</c:v>
                      </c:pt>
                      <c:pt idx="130">
                        <c:v>1.124075938093952</c:v>
                      </c:pt>
                      <c:pt idx="131">
                        <c:v>0.97217174649815474</c:v>
                      </c:pt>
                      <c:pt idx="132">
                        <c:v>0.86645335596559236</c:v>
                      </c:pt>
                      <c:pt idx="133">
                        <c:v>0.8114303143303907</c:v>
                      </c:pt>
                      <c:pt idx="134">
                        <c:v>0.79182275982676864</c:v>
                      </c:pt>
                      <c:pt idx="135">
                        <c:v>0.81326268031975424</c:v>
                      </c:pt>
                      <c:pt idx="136">
                        <c:v>0.89308080205073326</c:v>
                      </c:pt>
                      <c:pt idx="137">
                        <c:v>0.97951687566207646</c:v>
                      </c:pt>
                      <c:pt idx="138">
                        <c:v>1.1180705870071479</c:v>
                      </c:pt>
                      <c:pt idx="139">
                        <c:v>1.2311182897188417</c:v>
                      </c:pt>
                      <c:pt idx="140">
                        <c:v>1.3677046992050239</c:v>
                      </c:pt>
                      <c:pt idx="141">
                        <c:v>1.3489380689767185</c:v>
                      </c:pt>
                      <c:pt idx="142">
                        <c:v>1.2618572945551527</c:v>
                      </c:pt>
                      <c:pt idx="143">
                        <c:v>1.1116654018281789</c:v>
                      </c:pt>
                      <c:pt idx="144">
                        <c:v>0.98145891987305622</c:v>
                      </c:pt>
                      <c:pt idx="145">
                        <c:v>0.87501684423772264</c:v>
                      </c:pt>
                      <c:pt idx="146">
                        <c:v>0.80626942844600558</c:v>
                      </c:pt>
                      <c:pt idx="147">
                        <c:v>0.77773195088497382</c:v>
                      </c:pt>
                      <c:pt idx="148">
                        <c:v>0.7856928783560132</c:v>
                      </c:pt>
                      <c:pt idx="149">
                        <c:v>0.86863735040174661</c:v>
                      </c:pt>
                      <c:pt idx="150">
                        <c:v>0.99058371872174544</c:v>
                      </c:pt>
                      <c:pt idx="151">
                        <c:v>1.118670678915106</c:v>
                      </c:pt>
                      <c:pt idx="152">
                        <c:v>1.2909499371780913</c:v>
                      </c:pt>
                      <c:pt idx="153">
                        <c:v>1.389290569572152</c:v>
                      </c:pt>
                      <c:pt idx="154">
                        <c:v>1.4038463938396764</c:v>
                      </c:pt>
                      <c:pt idx="155">
                        <c:v>1.3067532925991858</c:v>
                      </c:pt>
                      <c:pt idx="156">
                        <c:v>1.1534804627931396</c:v>
                      </c:pt>
                      <c:pt idx="157">
                        <c:v>0.97749910081547764</c:v>
                      </c:pt>
                      <c:pt idx="158">
                        <c:v>0.8638056411558992</c:v>
                      </c:pt>
                      <c:pt idx="159">
                        <c:v>0.78938686276901926</c:v>
                      </c:pt>
                      <c:pt idx="160">
                        <c:v>0.7831606241697644</c:v>
                      </c:pt>
                      <c:pt idx="161">
                        <c:v>0.79156288210127346</c:v>
                      </c:pt>
                      <c:pt idx="162">
                        <c:v>0.88218498899803066</c:v>
                      </c:pt>
                      <c:pt idx="163">
                        <c:v>0.98517359444794206</c:v>
                      </c:pt>
                      <c:pt idx="164">
                        <c:v>1.1307789659356779</c:v>
                      </c:pt>
                      <c:pt idx="165">
                        <c:v>1.2874728674742053</c:v>
                      </c:pt>
                      <c:pt idx="166">
                        <c:v>1.3670071598024371</c:v>
                      </c:pt>
                      <c:pt idx="167">
                        <c:v>1.4164706300169991</c:v>
                      </c:pt>
                      <c:pt idx="168">
                        <c:v>1.3324278231158098</c:v>
                      </c:pt>
                      <c:pt idx="169">
                        <c:v>1.195258032103063</c:v>
                      </c:pt>
                      <c:pt idx="170">
                        <c:v>1.0265863903648198</c:v>
                      </c:pt>
                      <c:pt idx="171">
                        <c:v>0.87412427485246125</c:v>
                      </c:pt>
                      <c:pt idx="172">
                        <c:v>0.80709818140610612</c:v>
                      </c:pt>
                      <c:pt idx="173">
                        <c:v>0.7642573356973158</c:v>
                      </c:pt>
                      <c:pt idx="174">
                        <c:v>0.80976840401364036</c:v>
                      </c:pt>
                      <c:pt idx="175">
                        <c:v>0.88816040590116307</c:v>
                      </c:pt>
                      <c:pt idx="176">
                        <c:v>0.91742414311409703</c:v>
                      </c:pt>
                      <c:pt idx="177">
                        <c:v>1.0934480506351052</c:v>
                      </c:pt>
                      <c:pt idx="178">
                        <c:v>1.2586016096269605</c:v>
                      </c:pt>
                      <c:pt idx="179">
                        <c:v>1.449001209179398</c:v>
                      </c:pt>
                      <c:pt idx="180">
                        <c:v>1.493917524637093</c:v>
                      </c:pt>
                      <c:pt idx="181">
                        <c:v>1.4303225651799121</c:v>
                      </c:pt>
                      <c:pt idx="182">
                        <c:v>1.2568996527393621</c:v>
                      </c:pt>
                      <c:pt idx="183">
                        <c:v>1.0390270968462985</c:v>
                      </c:pt>
                      <c:pt idx="184">
                        <c:v>0.88273257575056963</c:v>
                      </c:pt>
                      <c:pt idx="185">
                        <c:v>0.81840444335751317</c:v>
                      </c:pt>
                      <c:pt idx="186">
                        <c:v>0.76380848787227085</c:v>
                      </c:pt>
                      <c:pt idx="187">
                        <c:v>0.78828894417469986</c:v>
                      </c:pt>
                      <c:pt idx="188">
                        <c:v>0.87023149188185944</c:v>
                      </c:pt>
                      <c:pt idx="189">
                        <c:v>0.96847516211790641</c:v>
                      </c:pt>
                      <c:pt idx="190">
                        <c:v>1.0624382025992845</c:v>
                      </c:pt>
                      <c:pt idx="191">
                        <c:v>1.2250278791874583</c:v>
                      </c:pt>
                      <c:pt idx="192">
                        <c:v>1.4435919699202053</c:v>
                      </c:pt>
                      <c:pt idx="193">
                        <c:v>1.5459678190141166</c:v>
                      </c:pt>
                      <c:pt idx="194">
                        <c:v>1.5008605052342097</c:v>
                      </c:pt>
                      <c:pt idx="195">
                        <c:v>1.3058687872773187</c:v>
                      </c:pt>
                      <c:pt idx="196">
                        <c:v>1.0973729764189111</c:v>
                      </c:pt>
                      <c:pt idx="197">
                        <c:v>0.91308298086010342</c:v>
                      </c:pt>
                      <c:pt idx="198">
                        <c:v>0.78971205878525053</c:v>
                      </c:pt>
                      <c:pt idx="199">
                        <c:v>0.75194544354941628</c:v>
                      </c:pt>
                      <c:pt idx="200">
                        <c:v>0.77632310474374022</c:v>
                      </c:pt>
                      <c:pt idx="201">
                        <c:v>0.82407081195044118</c:v>
                      </c:pt>
                      <c:pt idx="202">
                        <c:v>0.96171180466664841</c:v>
                      </c:pt>
                      <c:pt idx="203">
                        <c:v>1.0989541997592132</c:v>
                      </c:pt>
                      <c:pt idx="204">
                        <c:v>1.263181320675216</c:v>
                      </c:pt>
                      <c:pt idx="205">
                        <c:v>1.4589400748072356</c:v>
                      </c:pt>
                      <c:pt idx="206">
                        <c:v>1.6018744059110515</c:v>
                      </c:pt>
                      <c:pt idx="207">
                        <c:v>1.5085424180293905</c:v>
                      </c:pt>
                      <c:pt idx="208">
                        <c:v>1.3395062481270397</c:v>
                      </c:pt>
                      <c:pt idx="209">
                        <c:v>1.1776924167571778</c:v>
                      </c:pt>
                      <c:pt idx="210">
                        <c:v>0.9787829999542651</c:v>
                      </c:pt>
                      <c:pt idx="211">
                        <c:v>0.80746649909537838</c:v>
                      </c:pt>
                      <c:pt idx="212">
                        <c:v>0.75009263515336988</c:v>
                      </c:pt>
                      <c:pt idx="213">
                        <c:v>0.7511409788382285</c:v>
                      </c:pt>
                      <c:pt idx="214">
                        <c:v>0.79708839643507212</c:v>
                      </c:pt>
                      <c:pt idx="215">
                        <c:v>0.91773837326461194</c:v>
                      </c:pt>
                      <c:pt idx="216">
                        <c:v>1.1511465913175016</c:v>
                      </c:pt>
                      <c:pt idx="217">
                        <c:v>1.3475041723619128</c:v>
                      </c:pt>
                      <c:pt idx="218">
                        <c:v>1.4934660404571687</c:v>
                      </c:pt>
                      <c:pt idx="219">
                        <c:v>1.5986176760502171</c:v>
                      </c:pt>
                      <c:pt idx="220">
                        <c:v>1.5804089636149954</c:v>
                      </c:pt>
                      <c:pt idx="221">
                        <c:v>1.3599390277737409</c:v>
                      </c:pt>
                      <c:pt idx="222">
                        <c:v>1.2039221507276787</c:v>
                      </c:pt>
                      <c:pt idx="223">
                        <c:v>0.96216264393089368</c:v>
                      </c:pt>
                      <c:pt idx="224">
                        <c:v>0.82424223386237383</c:v>
                      </c:pt>
                      <c:pt idx="225">
                        <c:v>0.75577148479429845</c:v>
                      </c:pt>
                      <c:pt idx="226">
                        <c:v>0.76460557881798619</c:v>
                      </c:pt>
                      <c:pt idx="227">
                        <c:v>0.78466485848591461</c:v>
                      </c:pt>
                      <c:pt idx="228">
                        <c:v>0.91185772056593684</c:v>
                      </c:pt>
                      <c:pt idx="229">
                        <c:v>1.0993071149553351</c:v>
                      </c:pt>
                      <c:pt idx="230">
                        <c:v>1.3401162762411083</c:v>
                      </c:pt>
                      <c:pt idx="231">
                        <c:v>1.5527358918812684</c:v>
                      </c:pt>
                      <c:pt idx="232">
                        <c:v>1.7681941357768001</c:v>
                      </c:pt>
                      <c:pt idx="233">
                        <c:v>1.6634635852528601</c:v>
                      </c:pt>
                      <c:pt idx="234">
                        <c:v>1.4464039869890122</c:v>
                      </c:pt>
                      <c:pt idx="235">
                        <c:v>1.1955911178571421</c:v>
                      </c:pt>
                      <c:pt idx="236">
                        <c:v>0.99711376609129587</c:v>
                      </c:pt>
                      <c:pt idx="237">
                        <c:v>0.83858936815535867</c:v>
                      </c:pt>
                      <c:pt idx="238">
                        <c:v>0.76316994918072534</c:v>
                      </c:pt>
                      <c:pt idx="239">
                        <c:v>0.74908432535462288</c:v>
                      </c:pt>
                      <c:pt idx="240">
                        <c:v>0.77908940613234701</c:v>
                      </c:pt>
                      <c:pt idx="241">
                        <c:v>0.88502078250195848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9C-4221-AC39-890F395D7A51}"/>
                  </c:ext>
                </c:extLst>
              </c15:ser>
            </c15:filteredLineSeries>
          </c:ext>
        </c:extLst>
      </c:lineChart>
      <c:dateAx>
        <c:axId val="159654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52799"/>
        <c:crosses val="autoZero"/>
        <c:auto val="1"/>
        <c:lblOffset val="100"/>
        <c:baseTimeUnit val="months"/>
      </c:dateAx>
      <c:valAx>
        <c:axId val="17168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7</xdr:row>
      <xdr:rowOff>138112</xdr:rowOff>
    </xdr:from>
    <xdr:to>
      <xdr:col>18</xdr:col>
      <xdr:colOff>438150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4CE78-149B-4040-9F0D-C074B874E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23</xdr:row>
      <xdr:rowOff>104775</xdr:rowOff>
    </xdr:from>
    <xdr:to>
      <xdr:col>18</xdr:col>
      <xdr:colOff>438150</xdr:colOff>
      <xdr:row>37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60178D-B199-4C65-9E14-C3DF39F1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482BA-DE7E-47D2-B2BD-BA189B2CCE47}" name="Table1" displayName="Table1" ref="A1:G244" totalsRowCount="1">
  <autoFilter ref="A1:G243" xr:uid="{B7BEF1D3-92A2-48B8-A1BD-4D264BBF9558}"/>
  <tableColumns count="7">
    <tableColumn id="1" xr3:uid="{A8165270-053F-4746-92C3-0CA3552C5D0A}" name="DATE" dataDxfId="46" totalsRowDxfId="47"/>
    <tableColumn id="2" xr3:uid="{F4306A67-0A7E-4E88-8E3A-38425B09B148}" name="OPEN" totalsRowFunction="custom">
      <totalsRowFormula>COUNT(B3:B243)</totalsRowFormula>
    </tableColumn>
    <tableColumn id="3" xr3:uid="{9C9F5725-EF96-4962-9421-9FBD7F1335F5}" name="3month MT" dataDxfId="44" totalsRowDxfId="45">
      <calculatedColumnFormula>SUM(B1:B3)</calculatedColumnFormula>
    </tableColumn>
    <tableColumn id="4" xr3:uid="{D6D80F9D-6A19-423C-9EFF-E0AFE5FD8020}" name="y^" dataDxfId="42" totalsRowDxfId="43">
      <calculatedColumnFormula>Table1[[#This Row],[3month MT]]/3</calculatedColumnFormula>
    </tableColumn>
    <tableColumn id="5" xr3:uid="{FC9CD6F6-8612-4BC8-B167-2DBEB24B3061}" name="e" dataDxfId="40" totalsRowDxfId="41">
      <calculatedColumnFormula>Table1[[#This Row],[OPEN]]-Table1[[#This Row],[y^]]</calculatedColumnFormula>
    </tableColumn>
    <tableColumn id="6" xr3:uid="{5EE28E02-E1A7-469D-B1F1-2F5A648FA51C}" name="e^2" totalsRowFunction="custom" dataDxfId="38" totalsRowDxfId="39">
      <calculatedColumnFormula>Table1[[#This Row],[e]]*Table1[[#This Row],[e]]</calculatedColumnFormula>
      <totalsRowFormula>SUM(F4:F242)</totalsRowFormula>
    </tableColumn>
    <tableColumn id="7" xr3:uid="{C67BD118-A750-4D30-94DF-1F23B0A6C39E}" name="ape" totalsRowFunction="custom" dataDxfId="36" totalsRowDxfId="37">
      <calculatedColumnFormula>ABS(Table1[[#This Row],[e]]/Table1[[#This Row],[OPEN]])*100</calculatedColumnFormula>
      <totalsRowFormula>SUM(G4:G242)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8255A8-B34B-4744-B75C-5277F5FFFB0D}" name="Table3" displayName="Table3" ref="A1:F244" totalsRowCount="1">
  <autoFilter ref="A1:F243" xr:uid="{163AA1CE-E8BF-4341-9614-BAC88209D108}"/>
  <tableColumns count="6">
    <tableColumn id="1" xr3:uid="{E7C11135-16E8-4E25-ADB0-E2241E4984B4}" name="DATE" dataDxfId="34" totalsRowDxfId="35"/>
    <tableColumn id="2" xr3:uid="{E55B5494-3889-4D23-A815-7B5E8BD7DE82}" name="OPEN" totalsRowFunction="custom" dataDxfId="32" totalsRowDxfId="33">
      <totalsRowFormula>COUNT(B3:B243)</totalsRowFormula>
    </tableColumn>
    <tableColumn id="3" xr3:uid="{3CA33E9D-80D7-4879-A35A-FE9BF7F59415}" name="y^" dataDxfId="30" totalsRowDxfId="31">
      <calculatedColumnFormula>(B1*$L$3)+(Table3[[#This Row],[OPEN]]*$L$4)+(B3*$L$5)</calculatedColumnFormula>
    </tableColumn>
    <tableColumn id="4" xr3:uid="{4ED9E435-A0BC-470B-B21C-F8367982E27D}" name="e" dataDxfId="28" totalsRowDxfId="29">
      <calculatedColumnFormula>Table3[[#This Row],[OPEN]]-Table3[[#This Row],[y^]]</calculatedColumnFormula>
    </tableColumn>
    <tableColumn id="5" xr3:uid="{ACCF4FB0-4D96-4F1F-9D2A-7BE0C90EFF46}" name="e^2" totalsRowFunction="custom" dataDxfId="26" totalsRowDxfId="27">
      <calculatedColumnFormula>Table3[[#This Row],[e]]*Table3[[#This Row],[e]]</calculatedColumnFormula>
      <totalsRowFormula>SUM(E4:E242)</totalsRowFormula>
    </tableColumn>
    <tableColumn id="6" xr3:uid="{8A845FEF-3C02-4605-B3A1-70975C4960B8}" name="ape" totalsRowFunction="custom" dataDxfId="24" totalsRowDxfId="25">
      <calculatedColumnFormula>ABS(Table3[[#This Row],[e]]/Table3[[#This Row],[OPEN]])*100</calculatedColumnFormula>
      <totalsRowFormula>SUM(F4:F242)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1A01FF-AE88-404A-B34B-84CC70DA7387}" name="Table2" displayName="Table2" ref="A1:I244" totalsRowCount="1">
  <autoFilter ref="A1:I243" xr:uid="{FA830121-B142-4924-AE79-AAA21F4F9FCC}"/>
  <tableColumns count="9">
    <tableColumn id="1" xr3:uid="{94F9B702-9316-46B6-A6BD-64C65C10EC03}" name="DATE" dataDxfId="22" totalsRowDxfId="23"/>
    <tableColumn id="2" xr3:uid="{525C67BC-EABC-452D-B805-9C7307F3DE4D}" name="OPEN" totalsRowFunction="custom" dataDxfId="20" totalsRowDxfId="21">
      <totalsRowFormula>SUM(B3:B243)</totalsRowFormula>
    </tableColumn>
    <tableColumn id="3" xr3:uid="{B1A5A795-D5A2-49D1-BD1D-0482802E4820}" name="x"/>
    <tableColumn id="4" xr3:uid="{00CA6F7B-5544-4F97-8973-FB5D472B2892}" name="x^2" totalsRowFunction="custom" dataDxfId="18" totalsRowDxfId="19">
      <calculatedColumnFormula>Table2[[#This Row],[x]]*Table2[[#This Row],[x]]</calculatedColumnFormula>
      <totalsRowFormula>SUM(D3:D243)</totalsRowFormula>
    </tableColumn>
    <tableColumn id="5" xr3:uid="{4CB82593-A8F7-4E2F-AFDA-73F3458C7962}" name="xy" totalsRowFunction="custom" dataDxfId="16" totalsRowDxfId="17">
      <calculatedColumnFormula>Table2[[#This Row],[x]]*Table2[[#This Row],[OPEN]]</calculatedColumnFormula>
      <totalsRowFormula>SUM(E3:E243)</totalsRowFormula>
    </tableColumn>
    <tableColumn id="6" xr3:uid="{6AAFCA16-B8F1-4EFA-9772-7368524A0D87}" name="y^" dataDxfId="15">
      <calculatedColumnFormula>$O$5+$O$6*Table2[[#This Row],[x]]</calculatedColumnFormula>
    </tableColumn>
    <tableColumn id="7" xr3:uid="{D11EE84C-8C58-4EDB-B13E-13BC5C964501}" name="e" dataDxfId="14">
      <calculatedColumnFormula>Table2[[#This Row],[OPEN]]-Table2[[#This Row],[y^]]</calculatedColumnFormula>
    </tableColumn>
    <tableColumn id="8" xr3:uid="{70C0DD43-2B94-4755-96CB-60806C05D203}" name="e^2" totalsRowFunction="custom" dataDxfId="13">
      <calculatedColumnFormula>Table2[[#This Row],[e]]*Table2[[#This Row],[e]]</calculatedColumnFormula>
      <totalsRowFormula>SUM(H3:H243)</totalsRowFormula>
    </tableColumn>
    <tableColumn id="9" xr3:uid="{54337AFC-3239-4B45-BED2-C9A9D08B28D4}" name="ape" totalsRowFunction="custom" dataDxfId="12">
      <calculatedColumnFormula>ABS(Table2[[#This Row],[e]]/Table2[[#This Row],[OPEN]])*100</calculatedColumnFormula>
      <totalsRowFormula>SUM(I3:I243)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59C4C-3289-4C57-B848-729A0BC00E85}" name="Table4" displayName="Table4" ref="A1:F244" totalsRowCount="1">
  <autoFilter ref="A1:F243" xr:uid="{089C6616-C07F-4B71-A031-D37ED0E460F5}"/>
  <tableColumns count="6">
    <tableColumn id="1" xr3:uid="{FC985E2E-F839-4380-9B85-7EDCA7ED6F00}" name="DATE" dataDxfId="10" totalsRowDxfId="11"/>
    <tableColumn id="2" xr3:uid="{F765572B-3020-4ED3-B487-82F586B31E5D}" name="OPEN" totalsRowFunction="custom" dataDxfId="8" totalsRowDxfId="9">
      <totalsRowFormula>COUNT(B3:B243)</totalsRowFormula>
    </tableColumn>
    <tableColumn id="3" xr3:uid="{C2D9B0B0-C733-4F0C-970E-3FD16F37B4BE}" name="y^" dataDxfId="6" totalsRowDxfId="7">
      <calculatedColumnFormula>$M$1*Table4[[#This Row],[OPEN]]+$M$2*B1</calculatedColumnFormula>
    </tableColumn>
    <tableColumn id="4" xr3:uid="{C45B38A6-82CD-454C-84F2-01C2AC9D8894}" name="e" dataDxfId="4" totalsRowDxfId="5">
      <calculatedColumnFormula>Table4[[#This Row],[OPEN]]-Table4[[#This Row],[y^]]</calculatedColumnFormula>
    </tableColumn>
    <tableColumn id="5" xr3:uid="{30239E31-132D-408E-B478-45F2E3FAFEB3}" name="e^2" totalsRowFunction="custom" dataDxfId="2" totalsRowDxfId="3">
      <calculatedColumnFormula>Table4[[#This Row],[e]]*Table4[[#This Row],[e]]</calculatedColumnFormula>
      <totalsRowFormula>SUM(E3:E243)</totalsRowFormula>
    </tableColumn>
    <tableColumn id="6" xr3:uid="{D2DB2987-4A6D-45BA-A0ED-F3082A5950AE}" name="ape" totalsRowFunction="custom" dataDxfId="0" totalsRowDxfId="1">
      <calculatedColumnFormula>ABS(Table4[[#This Row],[e]]/Table4[[#This Row],[OPEN]])*100</calculatedColumnFormula>
      <totalsRowFormula>SUM(F3:F243)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C0EA-304E-494A-8AFA-3E0E138799D1}">
  <dimension ref="A1:E242"/>
  <sheetViews>
    <sheetView workbookViewId="0">
      <selection sqref="A1:B242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36</v>
      </c>
    </row>
    <row r="10" spans="1:5">
      <c r="A10" t="s">
        <v>44</v>
      </c>
      <c r="B10" t="s">
        <v>45</v>
      </c>
      <c r="C10" t="s">
        <v>46</v>
      </c>
      <c r="D10" t="s">
        <v>47</v>
      </c>
      <c r="E10" t="s">
        <v>41</v>
      </c>
    </row>
    <row r="11" spans="1:5">
      <c r="A11" t="s">
        <v>48</v>
      </c>
      <c r="B11" t="s">
        <v>49</v>
      </c>
      <c r="C11" t="s">
        <v>50</v>
      </c>
      <c r="D11" t="s">
        <v>51</v>
      </c>
      <c r="E11" t="s">
        <v>52</v>
      </c>
    </row>
    <row r="12" spans="1:5">
      <c r="A12" t="s">
        <v>53</v>
      </c>
      <c r="B12" t="s">
        <v>54</v>
      </c>
      <c r="C12" t="s">
        <v>45</v>
      </c>
      <c r="D12" t="s">
        <v>55</v>
      </c>
      <c r="E12" t="s">
        <v>56</v>
      </c>
    </row>
    <row r="13" spans="1:5">
      <c r="A13" t="s">
        <v>57</v>
      </c>
      <c r="B13" t="s">
        <v>58</v>
      </c>
      <c r="C13" t="s">
        <v>59</v>
      </c>
      <c r="D13" t="s">
        <v>60</v>
      </c>
      <c r="E13" t="s">
        <v>61</v>
      </c>
    </row>
    <row r="14" spans="1:5">
      <c r="A14" t="s">
        <v>62</v>
      </c>
      <c r="B14" t="s">
        <v>63</v>
      </c>
      <c r="C14" t="s">
        <v>64</v>
      </c>
      <c r="D14" t="s">
        <v>65</v>
      </c>
      <c r="E14" t="s">
        <v>66</v>
      </c>
    </row>
    <row r="15" spans="1:5">
      <c r="A15" t="s">
        <v>67</v>
      </c>
      <c r="B15" t="s">
        <v>68</v>
      </c>
      <c r="C15" t="s">
        <v>69</v>
      </c>
      <c r="D15" t="s">
        <v>70</v>
      </c>
      <c r="E15" t="s">
        <v>63</v>
      </c>
    </row>
    <row r="16" spans="1:5">
      <c r="A16" t="s">
        <v>71</v>
      </c>
      <c r="B16" t="s">
        <v>72</v>
      </c>
      <c r="C16" t="s">
        <v>73</v>
      </c>
      <c r="D16" t="s">
        <v>74</v>
      </c>
      <c r="E16" t="s">
        <v>75</v>
      </c>
    </row>
    <row r="17" spans="1:5">
      <c r="A17" t="s">
        <v>76</v>
      </c>
      <c r="B17" t="s">
        <v>77</v>
      </c>
      <c r="C17" t="s">
        <v>78</v>
      </c>
      <c r="D17" t="s">
        <v>79</v>
      </c>
      <c r="E17" t="s">
        <v>80</v>
      </c>
    </row>
    <row r="18" spans="1:5">
      <c r="A18" t="s">
        <v>81</v>
      </c>
      <c r="B18" t="s">
        <v>82</v>
      </c>
      <c r="C18" t="s">
        <v>83</v>
      </c>
      <c r="D18" t="s">
        <v>84</v>
      </c>
      <c r="E18" t="s">
        <v>85</v>
      </c>
    </row>
    <row r="19" spans="1:5">
      <c r="A19" t="s">
        <v>86</v>
      </c>
      <c r="B19" t="s">
        <v>87</v>
      </c>
      <c r="C19" t="s">
        <v>88</v>
      </c>
      <c r="D19" t="s">
        <v>89</v>
      </c>
      <c r="E19" t="s">
        <v>90</v>
      </c>
    </row>
    <row r="20" spans="1:5">
      <c r="A20" t="s">
        <v>91</v>
      </c>
      <c r="B20" t="s">
        <v>92</v>
      </c>
      <c r="C20" t="s">
        <v>93</v>
      </c>
      <c r="D20" t="s">
        <v>94</v>
      </c>
      <c r="E20" t="s">
        <v>95</v>
      </c>
    </row>
    <row r="21" spans="1:5">
      <c r="A21" t="s">
        <v>96</v>
      </c>
      <c r="B21" t="s">
        <v>97</v>
      </c>
      <c r="C21" t="s">
        <v>98</v>
      </c>
      <c r="D21" t="s">
        <v>99</v>
      </c>
      <c r="E21" t="s">
        <v>100</v>
      </c>
    </row>
    <row r="22" spans="1:5">
      <c r="A22" t="s">
        <v>101</v>
      </c>
      <c r="B22" t="s">
        <v>102</v>
      </c>
      <c r="C22" t="s">
        <v>103</v>
      </c>
      <c r="D22" t="s">
        <v>104</v>
      </c>
      <c r="E22" t="s">
        <v>105</v>
      </c>
    </row>
    <row r="23" spans="1:5">
      <c r="A23" t="s">
        <v>106</v>
      </c>
      <c r="B23" t="s">
        <v>74</v>
      </c>
      <c r="C23" t="s">
        <v>107</v>
      </c>
      <c r="D23" t="s">
        <v>108</v>
      </c>
      <c r="E23" t="s">
        <v>109</v>
      </c>
    </row>
    <row r="24" spans="1:5">
      <c r="A24" t="s">
        <v>110</v>
      </c>
      <c r="B24" t="s">
        <v>111</v>
      </c>
      <c r="C24" t="s">
        <v>112</v>
      </c>
      <c r="D24" t="s">
        <v>113</v>
      </c>
      <c r="E24" t="s">
        <v>114</v>
      </c>
    </row>
    <row r="25" spans="1:5">
      <c r="A25" t="s">
        <v>115</v>
      </c>
      <c r="B25" t="s">
        <v>116</v>
      </c>
      <c r="C25" t="s">
        <v>117</v>
      </c>
      <c r="D25" t="s">
        <v>118</v>
      </c>
      <c r="E25" t="s">
        <v>119</v>
      </c>
    </row>
    <row r="26" spans="1:5">
      <c r="A26" t="s">
        <v>120</v>
      </c>
      <c r="B26" t="s">
        <v>121</v>
      </c>
      <c r="C26" t="s">
        <v>68</v>
      </c>
      <c r="D26" t="s">
        <v>122</v>
      </c>
      <c r="E26" t="s">
        <v>123</v>
      </c>
    </row>
    <row r="27" spans="1:5">
      <c r="A27" t="s">
        <v>124</v>
      </c>
      <c r="B27" t="s">
        <v>125</v>
      </c>
      <c r="C27" t="s">
        <v>126</v>
      </c>
      <c r="D27" t="s">
        <v>127</v>
      </c>
      <c r="E27" t="s">
        <v>84</v>
      </c>
    </row>
    <row r="28" spans="1:5">
      <c r="A28" t="s">
        <v>128</v>
      </c>
      <c r="B28" t="s">
        <v>129</v>
      </c>
      <c r="C28" t="s">
        <v>130</v>
      </c>
      <c r="D28" t="s">
        <v>131</v>
      </c>
      <c r="E28" t="s">
        <v>132</v>
      </c>
    </row>
    <row r="29" spans="1:5">
      <c r="A29" t="s">
        <v>133</v>
      </c>
      <c r="B29" t="s">
        <v>134</v>
      </c>
      <c r="C29" t="s">
        <v>135</v>
      </c>
      <c r="D29" t="s">
        <v>136</v>
      </c>
      <c r="E29" t="s">
        <v>137</v>
      </c>
    </row>
    <row r="30" spans="1:5">
      <c r="A30" t="s">
        <v>138</v>
      </c>
      <c r="B30" t="s">
        <v>139</v>
      </c>
      <c r="C30" t="s">
        <v>140</v>
      </c>
      <c r="D30" t="s">
        <v>141</v>
      </c>
      <c r="E30" t="s">
        <v>142</v>
      </c>
    </row>
    <row r="31" spans="1:5">
      <c r="A31" t="s">
        <v>143</v>
      </c>
      <c r="B31" t="s">
        <v>144</v>
      </c>
      <c r="C31" t="s">
        <v>145</v>
      </c>
      <c r="D31" t="s">
        <v>146</v>
      </c>
      <c r="E31" t="s">
        <v>139</v>
      </c>
    </row>
    <row r="32" spans="1:5">
      <c r="A32" t="s">
        <v>147</v>
      </c>
      <c r="B32" t="s">
        <v>148</v>
      </c>
      <c r="C32" t="s">
        <v>149</v>
      </c>
      <c r="D32" t="s">
        <v>150</v>
      </c>
      <c r="E32" t="s">
        <v>151</v>
      </c>
    </row>
    <row r="33" spans="1:5">
      <c r="A33" t="s">
        <v>152</v>
      </c>
      <c r="B33" t="s">
        <v>153</v>
      </c>
      <c r="C33" t="s">
        <v>154</v>
      </c>
      <c r="D33" t="s">
        <v>155</v>
      </c>
      <c r="E33" t="s">
        <v>148</v>
      </c>
    </row>
    <row r="34" spans="1:5">
      <c r="A34" t="s">
        <v>156</v>
      </c>
      <c r="B34" t="s">
        <v>157</v>
      </c>
      <c r="C34" t="s">
        <v>158</v>
      </c>
      <c r="D34" t="s">
        <v>159</v>
      </c>
      <c r="E34" t="s">
        <v>160</v>
      </c>
    </row>
    <row r="35" spans="1:5">
      <c r="A35" t="s">
        <v>161</v>
      </c>
      <c r="B35" t="s">
        <v>142</v>
      </c>
      <c r="C35" t="s">
        <v>162</v>
      </c>
      <c r="D35" t="s">
        <v>163</v>
      </c>
      <c r="E35" t="s">
        <v>164</v>
      </c>
    </row>
    <row r="36" spans="1:5">
      <c r="A36" t="s">
        <v>165</v>
      </c>
      <c r="B36" t="s">
        <v>166</v>
      </c>
      <c r="C36" t="s">
        <v>167</v>
      </c>
      <c r="D36" t="s">
        <v>168</v>
      </c>
      <c r="E36" t="s">
        <v>142</v>
      </c>
    </row>
    <row r="37" spans="1:5">
      <c r="A37" t="s">
        <v>169</v>
      </c>
      <c r="B37" t="s">
        <v>170</v>
      </c>
      <c r="C37" t="s">
        <v>171</v>
      </c>
      <c r="D37" t="s">
        <v>172</v>
      </c>
      <c r="E37" t="s">
        <v>173</v>
      </c>
    </row>
    <row r="38" spans="1:5">
      <c r="A38" t="s">
        <v>174</v>
      </c>
      <c r="B38" t="s">
        <v>175</v>
      </c>
      <c r="C38" t="s">
        <v>176</v>
      </c>
      <c r="D38" t="s">
        <v>177</v>
      </c>
      <c r="E38" t="s">
        <v>178</v>
      </c>
    </row>
    <row r="39" spans="1:5">
      <c r="A39" t="s">
        <v>179</v>
      </c>
      <c r="B39" t="s">
        <v>180</v>
      </c>
      <c r="C39" t="s">
        <v>181</v>
      </c>
      <c r="D39" t="s">
        <v>182</v>
      </c>
      <c r="E39" t="s">
        <v>183</v>
      </c>
    </row>
    <row r="40" spans="1:5">
      <c r="A40" t="s">
        <v>184</v>
      </c>
      <c r="B40" t="s">
        <v>185</v>
      </c>
      <c r="C40" t="s">
        <v>186</v>
      </c>
      <c r="D40" t="s">
        <v>187</v>
      </c>
      <c r="E40" t="s">
        <v>188</v>
      </c>
    </row>
    <row r="41" spans="1:5">
      <c r="A41" t="s">
        <v>189</v>
      </c>
      <c r="B41" t="s">
        <v>190</v>
      </c>
      <c r="C41" t="s">
        <v>191</v>
      </c>
      <c r="D41" t="s">
        <v>192</v>
      </c>
      <c r="E41" t="s">
        <v>193</v>
      </c>
    </row>
    <row r="42" spans="1:5">
      <c r="A42" t="s">
        <v>194</v>
      </c>
      <c r="B42" t="s">
        <v>195</v>
      </c>
      <c r="C42" t="s">
        <v>196</v>
      </c>
      <c r="D42" t="s">
        <v>197</v>
      </c>
      <c r="E42" t="s">
        <v>198</v>
      </c>
    </row>
    <row r="43" spans="1:5">
      <c r="A43" t="s">
        <v>199</v>
      </c>
      <c r="B43" t="s">
        <v>200</v>
      </c>
      <c r="C43" t="s">
        <v>201</v>
      </c>
      <c r="D43" t="s">
        <v>202</v>
      </c>
      <c r="E43" t="s">
        <v>203</v>
      </c>
    </row>
    <row r="44" spans="1:5">
      <c r="A44" t="s">
        <v>204</v>
      </c>
      <c r="B44" t="s">
        <v>205</v>
      </c>
      <c r="C44" t="s">
        <v>206</v>
      </c>
      <c r="D44" t="s">
        <v>191</v>
      </c>
      <c r="E44" t="s">
        <v>207</v>
      </c>
    </row>
    <row r="45" spans="1:5">
      <c r="A45" t="s">
        <v>208</v>
      </c>
      <c r="B45" t="s">
        <v>209</v>
      </c>
      <c r="C45" t="s">
        <v>210</v>
      </c>
      <c r="D45" t="s">
        <v>211</v>
      </c>
      <c r="E45" t="s">
        <v>212</v>
      </c>
    </row>
    <row r="46" spans="1:5">
      <c r="A46" t="s">
        <v>213</v>
      </c>
      <c r="B46" t="s">
        <v>214</v>
      </c>
      <c r="C46" t="s">
        <v>215</v>
      </c>
      <c r="D46" t="s">
        <v>216</v>
      </c>
      <c r="E46" t="s">
        <v>217</v>
      </c>
    </row>
    <row r="47" spans="1:5">
      <c r="A47" t="s">
        <v>218</v>
      </c>
      <c r="B47" t="s">
        <v>219</v>
      </c>
      <c r="C47" t="s">
        <v>215</v>
      </c>
      <c r="D47" t="s">
        <v>220</v>
      </c>
      <c r="E47" t="s">
        <v>221</v>
      </c>
    </row>
    <row r="48" spans="1:5">
      <c r="A48" t="s">
        <v>222</v>
      </c>
      <c r="B48" t="s">
        <v>223</v>
      </c>
      <c r="C48" t="s">
        <v>224</v>
      </c>
      <c r="D48" t="s">
        <v>225</v>
      </c>
      <c r="E48" t="s">
        <v>226</v>
      </c>
    </row>
    <row r="49" spans="1:5">
      <c r="A49" t="s">
        <v>227</v>
      </c>
      <c r="B49" t="s">
        <v>228</v>
      </c>
      <c r="C49" t="s">
        <v>229</v>
      </c>
      <c r="D49" t="s">
        <v>230</v>
      </c>
      <c r="E49" t="s">
        <v>225</v>
      </c>
    </row>
    <row r="50" spans="1:5">
      <c r="A50" t="s">
        <v>231</v>
      </c>
      <c r="B50" t="s">
        <v>232</v>
      </c>
      <c r="C50" t="s">
        <v>233</v>
      </c>
      <c r="D50" t="s">
        <v>234</v>
      </c>
      <c r="E50" t="s">
        <v>235</v>
      </c>
    </row>
    <row r="51" spans="1:5">
      <c r="A51" t="s">
        <v>236</v>
      </c>
      <c r="B51" t="s">
        <v>237</v>
      </c>
      <c r="C51" t="s">
        <v>238</v>
      </c>
      <c r="D51" t="s">
        <v>239</v>
      </c>
      <c r="E51" t="s">
        <v>240</v>
      </c>
    </row>
    <row r="52" spans="1:5">
      <c r="A52" t="s">
        <v>241</v>
      </c>
      <c r="B52" t="s">
        <v>242</v>
      </c>
      <c r="C52" t="s">
        <v>243</v>
      </c>
      <c r="D52" t="s">
        <v>50</v>
      </c>
      <c r="E52" t="s">
        <v>244</v>
      </c>
    </row>
    <row r="53" spans="1:5">
      <c r="A53" t="s">
        <v>245</v>
      </c>
      <c r="B53" t="s">
        <v>246</v>
      </c>
      <c r="C53" t="s">
        <v>247</v>
      </c>
      <c r="D53" t="s">
        <v>248</v>
      </c>
      <c r="E53" t="s">
        <v>249</v>
      </c>
    </row>
    <row r="54" spans="1:5">
      <c r="A54" t="s">
        <v>250</v>
      </c>
      <c r="B54" t="s">
        <v>251</v>
      </c>
      <c r="C54" t="s">
        <v>251</v>
      </c>
      <c r="D54" t="s">
        <v>238</v>
      </c>
      <c r="E54" t="s">
        <v>252</v>
      </c>
    </row>
    <row r="55" spans="1:5">
      <c r="A55" t="s">
        <v>253</v>
      </c>
      <c r="B55" t="s">
        <v>254</v>
      </c>
      <c r="C55" t="s">
        <v>255</v>
      </c>
      <c r="D55" t="s">
        <v>256</v>
      </c>
      <c r="E55" t="s">
        <v>257</v>
      </c>
    </row>
    <row r="56" spans="1:5">
      <c r="A56" t="s">
        <v>258</v>
      </c>
      <c r="B56" t="s">
        <v>259</v>
      </c>
      <c r="C56" t="s">
        <v>260</v>
      </c>
      <c r="D56" t="s">
        <v>261</v>
      </c>
      <c r="E56" t="s">
        <v>262</v>
      </c>
    </row>
    <row r="57" spans="1:5">
      <c r="A57" t="s">
        <v>263</v>
      </c>
      <c r="B57" t="s">
        <v>264</v>
      </c>
      <c r="C57" t="s">
        <v>265</v>
      </c>
      <c r="D57" t="s">
        <v>266</v>
      </c>
      <c r="E57" t="s">
        <v>267</v>
      </c>
    </row>
    <row r="58" spans="1:5">
      <c r="A58" t="s">
        <v>268</v>
      </c>
      <c r="B58" t="s">
        <v>269</v>
      </c>
      <c r="C58" t="s">
        <v>270</v>
      </c>
      <c r="D58" t="s">
        <v>271</v>
      </c>
      <c r="E58" t="s">
        <v>272</v>
      </c>
    </row>
    <row r="59" spans="1:5">
      <c r="A59" t="s">
        <v>273</v>
      </c>
      <c r="B59" t="s">
        <v>274</v>
      </c>
      <c r="C59" t="s">
        <v>275</v>
      </c>
      <c r="D59" t="s">
        <v>276</v>
      </c>
      <c r="E59" t="s">
        <v>277</v>
      </c>
    </row>
    <row r="60" spans="1:5">
      <c r="A60" t="s">
        <v>278</v>
      </c>
      <c r="B60" t="s">
        <v>279</v>
      </c>
      <c r="C60" t="s">
        <v>280</v>
      </c>
      <c r="D60" t="s">
        <v>281</v>
      </c>
      <c r="E60" t="s">
        <v>282</v>
      </c>
    </row>
    <row r="61" spans="1:5">
      <c r="A61" t="s">
        <v>283</v>
      </c>
      <c r="B61" t="s">
        <v>280</v>
      </c>
      <c r="C61" t="s">
        <v>284</v>
      </c>
      <c r="D61" t="s">
        <v>285</v>
      </c>
      <c r="E61" t="s">
        <v>286</v>
      </c>
    </row>
    <row r="62" spans="1:5">
      <c r="A62" t="s">
        <v>287</v>
      </c>
      <c r="B62" t="s">
        <v>288</v>
      </c>
      <c r="C62" t="s">
        <v>289</v>
      </c>
      <c r="D62" t="s">
        <v>52</v>
      </c>
      <c r="E62" t="s">
        <v>290</v>
      </c>
    </row>
    <row r="63" spans="1:5">
      <c r="A63" t="s">
        <v>291</v>
      </c>
      <c r="B63" t="s">
        <v>292</v>
      </c>
      <c r="C63" t="s">
        <v>293</v>
      </c>
      <c r="D63" t="s">
        <v>49</v>
      </c>
      <c r="E63" t="s">
        <v>288</v>
      </c>
    </row>
    <row r="64" spans="1:5">
      <c r="A64" t="s">
        <v>294</v>
      </c>
      <c r="B64" t="s">
        <v>259</v>
      </c>
      <c r="C64" t="s">
        <v>38</v>
      </c>
      <c r="D64" t="s">
        <v>295</v>
      </c>
      <c r="E64" t="s">
        <v>296</v>
      </c>
    </row>
    <row r="65" spans="1:5">
      <c r="A65" t="s">
        <v>297</v>
      </c>
      <c r="B65" t="s">
        <v>298</v>
      </c>
      <c r="C65" t="s">
        <v>299</v>
      </c>
      <c r="D65" t="s">
        <v>300</v>
      </c>
      <c r="E65" t="s">
        <v>301</v>
      </c>
    </row>
    <row r="66" spans="1:5">
      <c r="A66" t="s">
        <v>302</v>
      </c>
      <c r="B66" t="s">
        <v>232</v>
      </c>
      <c r="C66" t="s">
        <v>303</v>
      </c>
      <c r="D66" t="s">
        <v>304</v>
      </c>
      <c r="E66" t="s">
        <v>305</v>
      </c>
    </row>
    <row r="67" spans="1:5">
      <c r="A67" t="s">
        <v>306</v>
      </c>
      <c r="B67" t="s">
        <v>307</v>
      </c>
      <c r="C67" t="s">
        <v>308</v>
      </c>
      <c r="D67" t="s">
        <v>309</v>
      </c>
      <c r="E67" t="s">
        <v>310</v>
      </c>
    </row>
    <row r="68" spans="1:5">
      <c r="A68" t="s">
        <v>311</v>
      </c>
      <c r="B68" t="s">
        <v>312</v>
      </c>
      <c r="C68" t="s">
        <v>313</v>
      </c>
      <c r="D68" t="s">
        <v>314</v>
      </c>
      <c r="E68" t="s">
        <v>315</v>
      </c>
    </row>
    <row r="69" spans="1:5">
      <c r="A69" t="s">
        <v>316</v>
      </c>
      <c r="B69" t="s">
        <v>317</v>
      </c>
      <c r="C69" t="s">
        <v>318</v>
      </c>
      <c r="D69" t="s">
        <v>319</v>
      </c>
      <c r="E69" t="s">
        <v>320</v>
      </c>
    </row>
    <row r="70" spans="1:5">
      <c r="A70" t="s">
        <v>321</v>
      </c>
      <c r="B70" t="s">
        <v>322</v>
      </c>
      <c r="C70" t="s">
        <v>257</v>
      </c>
      <c r="D70" t="s">
        <v>323</v>
      </c>
      <c r="E70" t="s">
        <v>324</v>
      </c>
    </row>
    <row r="71" spans="1:5">
      <c r="A71" t="s">
        <v>325</v>
      </c>
      <c r="B71" t="s">
        <v>326</v>
      </c>
      <c r="C71" t="s">
        <v>327</v>
      </c>
      <c r="D71" t="s">
        <v>328</v>
      </c>
      <c r="E71" t="s">
        <v>329</v>
      </c>
    </row>
    <row r="72" spans="1:5">
      <c r="A72" t="s">
        <v>330</v>
      </c>
      <c r="B72" t="s">
        <v>331</v>
      </c>
      <c r="C72" t="s">
        <v>332</v>
      </c>
      <c r="D72" t="s">
        <v>333</v>
      </c>
      <c r="E72" t="s">
        <v>334</v>
      </c>
    </row>
    <row r="73" spans="1:5">
      <c r="A73" t="s">
        <v>335</v>
      </c>
      <c r="B73" t="s">
        <v>336</v>
      </c>
      <c r="C73" t="s">
        <v>337</v>
      </c>
      <c r="D73" t="s">
        <v>338</v>
      </c>
      <c r="E73" t="s">
        <v>339</v>
      </c>
    </row>
    <row r="74" spans="1:5">
      <c r="A74" t="s">
        <v>340</v>
      </c>
      <c r="B74" t="s">
        <v>341</v>
      </c>
      <c r="C74" t="s">
        <v>342</v>
      </c>
      <c r="D74" t="s">
        <v>175</v>
      </c>
      <c r="E74" t="s">
        <v>343</v>
      </c>
    </row>
    <row r="75" spans="1:5">
      <c r="A75" t="s">
        <v>344</v>
      </c>
      <c r="B75" t="s">
        <v>345</v>
      </c>
      <c r="C75" t="s">
        <v>346</v>
      </c>
      <c r="D75" t="s">
        <v>68</v>
      </c>
      <c r="E75" t="s">
        <v>347</v>
      </c>
    </row>
    <row r="76" spans="1:5">
      <c r="A76" t="s">
        <v>348</v>
      </c>
      <c r="B76" t="s">
        <v>349</v>
      </c>
      <c r="C76" t="s">
        <v>350</v>
      </c>
      <c r="D76" t="s">
        <v>351</v>
      </c>
      <c r="E76" t="s">
        <v>352</v>
      </c>
    </row>
    <row r="77" spans="1:5">
      <c r="A77" t="s">
        <v>353</v>
      </c>
      <c r="B77" t="s">
        <v>354</v>
      </c>
      <c r="C77" t="s">
        <v>355</v>
      </c>
      <c r="D77" t="s">
        <v>356</v>
      </c>
      <c r="E77" t="s">
        <v>347</v>
      </c>
    </row>
    <row r="78" spans="1:5">
      <c r="A78" t="s">
        <v>357</v>
      </c>
      <c r="B78" t="s">
        <v>358</v>
      </c>
      <c r="C78" t="s">
        <v>359</v>
      </c>
      <c r="D78" t="s">
        <v>360</v>
      </c>
      <c r="E78" t="s">
        <v>361</v>
      </c>
    </row>
    <row r="79" spans="1:5">
      <c r="A79" t="s">
        <v>362</v>
      </c>
      <c r="B79" t="s">
        <v>363</v>
      </c>
      <c r="C79" t="s">
        <v>364</v>
      </c>
      <c r="D79" t="s">
        <v>83</v>
      </c>
      <c r="E79" t="s">
        <v>261</v>
      </c>
    </row>
    <row r="80" spans="1:5">
      <c r="A80" t="s">
        <v>365</v>
      </c>
      <c r="B80" t="s">
        <v>366</v>
      </c>
      <c r="C80" t="s">
        <v>367</v>
      </c>
      <c r="D80" t="s">
        <v>368</v>
      </c>
      <c r="E80" t="s">
        <v>369</v>
      </c>
    </row>
    <row r="81" spans="1:5">
      <c r="A81" t="s">
        <v>370</v>
      </c>
      <c r="B81" t="s">
        <v>371</v>
      </c>
      <c r="C81" t="s">
        <v>372</v>
      </c>
      <c r="D81" t="s">
        <v>373</v>
      </c>
      <c r="E81" t="s">
        <v>374</v>
      </c>
    </row>
    <row r="82" spans="1:5">
      <c r="A82" t="s">
        <v>375</v>
      </c>
      <c r="B82" t="s">
        <v>376</v>
      </c>
      <c r="C82" t="s">
        <v>377</v>
      </c>
      <c r="D82" t="s">
        <v>378</v>
      </c>
      <c r="E82" t="s">
        <v>379</v>
      </c>
    </row>
    <row r="83" spans="1:5">
      <c r="A83" t="s">
        <v>380</v>
      </c>
      <c r="B83" t="s">
        <v>381</v>
      </c>
      <c r="C83" t="s">
        <v>382</v>
      </c>
      <c r="D83" t="s">
        <v>383</v>
      </c>
      <c r="E83" t="s">
        <v>384</v>
      </c>
    </row>
    <row r="84" spans="1:5">
      <c r="A84" t="s">
        <v>385</v>
      </c>
      <c r="B84" t="s">
        <v>386</v>
      </c>
      <c r="C84" t="s">
        <v>387</v>
      </c>
      <c r="D84" t="s">
        <v>386</v>
      </c>
      <c r="E84" t="s">
        <v>388</v>
      </c>
    </row>
    <row r="85" spans="1:5">
      <c r="A85" t="s">
        <v>389</v>
      </c>
      <c r="B85" t="s">
        <v>390</v>
      </c>
      <c r="C85" t="s">
        <v>391</v>
      </c>
      <c r="D85" t="s">
        <v>392</v>
      </c>
      <c r="E85" t="s">
        <v>393</v>
      </c>
    </row>
    <row r="86" spans="1:5">
      <c r="A86" t="s">
        <v>394</v>
      </c>
      <c r="B86" t="s">
        <v>395</v>
      </c>
      <c r="C86" t="s">
        <v>396</v>
      </c>
      <c r="D86" t="s">
        <v>397</v>
      </c>
      <c r="E86" t="s">
        <v>398</v>
      </c>
    </row>
    <row r="87" spans="1:5">
      <c r="A87" t="s">
        <v>399</v>
      </c>
      <c r="B87" t="s">
        <v>400</v>
      </c>
      <c r="C87" t="s">
        <v>401</v>
      </c>
      <c r="D87" t="s">
        <v>402</v>
      </c>
      <c r="E87" t="s">
        <v>403</v>
      </c>
    </row>
    <row r="88" spans="1:5">
      <c r="A88" t="s">
        <v>404</v>
      </c>
      <c r="B88" t="s">
        <v>405</v>
      </c>
      <c r="C88" t="s">
        <v>371</v>
      </c>
      <c r="D88" t="s">
        <v>406</v>
      </c>
      <c r="E88" t="s">
        <v>407</v>
      </c>
    </row>
    <row r="89" spans="1:5">
      <c r="A89" t="s">
        <v>408</v>
      </c>
      <c r="B89" t="s">
        <v>409</v>
      </c>
      <c r="C89" t="s">
        <v>410</v>
      </c>
      <c r="D89" t="s">
        <v>411</v>
      </c>
      <c r="E89" t="s">
        <v>412</v>
      </c>
    </row>
    <row r="90" spans="1:5">
      <c r="A90" t="s">
        <v>413</v>
      </c>
      <c r="B90" t="s">
        <v>414</v>
      </c>
      <c r="C90" t="s">
        <v>415</v>
      </c>
      <c r="D90" t="s">
        <v>416</v>
      </c>
      <c r="E90" t="s">
        <v>417</v>
      </c>
    </row>
    <row r="91" spans="1:5">
      <c r="A91" t="s">
        <v>418</v>
      </c>
      <c r="B91" t="s">
        <v>419</v>
      </c>
      <c r="C91" t="s">
        <v>420</v>
      </c>
      <c r="D91" t="s">
        <v>421</v>
      </c>
      <c r="E91" t="s">
        <v>422</v>
      </c>
    </row>
    <row r="92" spans="1:5">
      <c r="A92" t="s">
        <v>423</v>
      </c>
      <c r="B92" t="s">
        <v>424</v>
      </c>
      <c r="C92" t="s">
        <v>425</v>
      </c>
      <c r="D92" t="s">
        <v>426</v>
      </c>
      <c r="E92" t="s">
        <v>419</v>
      </c>
    </row>
    <row r="93" spans="1:5">
      <c r="A93" t="s">
        <v>427</v>
      </c>
      <c r="B93" t="s">
        <v>428</v>
      </c>
      <c r="C93" t="s">
        <v>429</v>
      </c>
      <c r="D93" t="s">
        <v>430</v>
      </c>
      <c r="E93" t="s">
        <v>431</v>
      </c>
    </row>
    <row r="94" spans="1:5">
      <c r="A94" t="s">
        <v>432</v>
      </c>
      <c r="B94" t="s">
        <v>433</v>
      </c>
      <c r="C94" t="s">
        <v>434</v>
      </c>
      <c r="D94" t="s">
        <v>435</v>
      </c>
      <c r="E94" t="s">
        <v>406</v>
      </c>
    </row>
    <row r="95" spans="1:5">
      <c r="A95" t="s">
        <v>436</v>
      </c>
      <c r="B95" t="s">
        <v>437</v>
      </c>
      <c r="C95" t="s">
        <v>438</v>
      </c>
      <c r="D95" t="s">
        <v>439</v>
      </c>
      <c r="E95" t="s">
        <v>440</v>
      </c>
    </row>
    <row r="96" spans="1:5">
      <c r="A96" t="s">
        <v>441</v>
      </c>
      <c r="B96" t="s">
        <v>442</v>
      </c>
      <c r="C96" t="s">
        <v>442</v>
      </c>
      <c r="D96" t="s">
        <v>443</v>
      </c>
      <c r="E96" t="s">
        <v>437</v>
      </c>
    </row>
    <row r="97" spans="1:5">
      <c r="A97" t="s">
        <v>444</v>
      </c>
      <c r="B97" t="s">
        <v>445</v>
      </c>
      <c r="C97" t="s">
        <v>446</v>
      </c>
      <c r="D97" t="s">
        <v>447</v>
      </c>
      <c r="E97" t="s">
        <v>448</v>
      </c>
    </row>
    <row r="98" spans="1:5">
      <c r="A98" t="s">
        <v>449</v>
      </c>
      <c r="B98" t="s">
        <v>450</v>
      </c>
      <c r="C98" t="s">
        <v>451</v>
      </c>
      <c r="D98" t="s">
        <v>452</v>
      </c>
      <c r="E98" t="s">
        <v>453</v>
      </c>
    </row>
    <row r="99" spans="1:5">
      <c r="A99" t="s">
        <v>454</v>
      </c>
      <c r="B99" t="s">
        <v>455</v>
      </c>
      <c r="C99" t="s">
        <v>456</v>
      </c>
      <c r="D99" t="s">
        <v>457</v>
      </c>
      <c r="E99" t="s">
        <v>458</v>
      </c>
    </row>
    <row r="100" spans="1:5">
      <c r="A100" t="s">
        <v>459</v>
      </c>
      <c r="B100" t="s">
        <v>460</v>
      </c>
      <c r="C100" t="s">
        <v>461</v>
      </c>
      <c r="D100" t="s">
        <v>462</v>
      </c>
      <c r="E100" t="s">
        <v>463</v>
      </c>
    </row>
    <row r="101" spans="1:5">
      <c r="A101" t="s">
        <v>464</v>
      </c>
      <c r="B101" t="s">
        <v>465</v>
      </c>
      <c r="C101" t="s">
        <v>465</v>
      </c>
      <c r="D101" t="s">
        <v>466</v>
      </c>
      <c r="E101" t="s">
        <v>467</v>
      </c>
    </row>
    <row r="102" spans="1:5">
      <c r="A102" t="s">
        <v>468</v>
      </c>
      <c r="B102" t="s">
        <v>442</v>
      </c>
      <c r="C102" t="s">
        <v>469</v>
      </c>
      <c r="D102" t="s">
        <v>470</v>
      </c>
      <c r="E102" t="s">
        <v>471</v>
      </c>
    </row>
    <row r="103" spans="1:5">
      <c r="A103" t="s">
        <v>472</v>
      </c>
      <c r="B103" t="s">
        <v>473</v>
      </c>
      <c r="C103" t="s">
        <v>474</v>
      </c>
      <c r="D103" t="s">
        <v>475</v>
      </c>
      <c r="E103" t="s">
        <v>476</v>
      </c>
    </row>
    <row r="104" spans="1:5">
      <c r="A104" t="s">
        <v>477</v>
      </c>
      <c r="B104" t="s">
        <v>395</v>
      </c>
      <c r="C104" t="s">
        <v>478</v>
      </c>
      <c r="D104" t="s">
        <v>479</v>
      </c>
      <c r="E104" t="s">
        <v>480</v>
      </c>
    </row>
    <row r="105" spans="1:5">
      <c r="A105" t="s">
        <v>481</v>
      </c>
      <c r="B105" t="s">
        <v>482</v>
      </c>
      <c r="C105" t="s">
        <v>483</v>
      </c>
      <c r="D105" t="s">
        <v>383</v>
      </c>
      <c r="E105" t="s">
        <v>484</v>
      </c>
    </row>
    <row r="106" spans="1:5">
      <c r="A106" t="s">
        <v>485</v>
      </c>
      <c r="B106" t="s">
        <v>486</v>
      </c>
      <c r="C106" t="s">
        <v>487</v>
      </c>
      <c r="D106" t="s">
        <v>488</v>
      </c>
      <c r="E106" t="s">
        <v>489</v>
      </c>
    </row>
    <row r="107" spans="1:5">
      <c r="A107" t="s">
        <v>490</v>
      </c>
      <c r="B107" t="s">
        <v>491</v>
      </c>
      <c r="C107" t="s">
        <v>473</v>
      </c>
      <c r="D107" t="s">
        <v>492</v>
      </c>
      <c r="E107" t="s">
        <v>493</v>
      </c>
    </row>
    <row r="108" spans="1:5">
      <c r="A108" t="s">
        <v>494</v>
      </c>
      <c r="B108" t="s">
        <v>403</v>
      </c>
      <c r="C108" t="s">
        <v>495</v>
      </c>
      <c r="D108" t="s">
        <v>496</v>
      </c>
      <c r="E108" t="s">
        <v>497</v>
      </c>
    </row>
    <row r="109" spans="1:5">
      <c r="A109" t="s">
        <v>498</v>
      </c>
      <c r="B109" t="s">
        <v>499</v>
      </c>
      <c r="C109" t="s">
        <v>500</v>
      </c>
      <c r="D109" t="s">
        <v>501</v>
      </c>
      <c r="E109" t="s">
        <v>502</v>
      </c>
    </row>
    <row r="110" spans="1:5">
      <c r="A110" t="s">
        <v>503</v>
      </c>
      <c r="B110" t="s">
        <v>504</v>
      </c>
      <c r="C110" t="s">
        <v>505</v>
      </c>
      <c r="D110" t="s">
        <v>506</v>
      </c>
      <c r="E110" t="s">
        <v>507</v>
      </c>
    </row>
    <row r="111" spans="1:5">
      <c r="A111" t="s">
        <v>508</v>
      </c>
      <c r="B111" t="s">
        <v>509</v>
      </c>
      <c r="C111" t="s">
        <v>479</v>
      </c>
      <c r="D111" t="s">
        <v>510</v>
      </c>
      <c r="E111" t="s">
        <v>511</v>
      </c>
    </row>
    <row r="112" spans="1:5">
      <c r="A112" t="s">
        <v>512</v>
      </c>
      <c r="B112" t="s">
        <v>513</v>
      </c>
      <c r="C112" t="s">
        <v>514</v>
      </c>
      <c r="D112" t="s">
        <v>515</v>
      </c>
      <c r="E112" t="s">
        <v>516</v>
      </c>
    </row>
    <row r="113" spans="1:5">
      <c r="A113" t="s">
        <v>517</v>
      </c>
      <c r="B113" t="s">
        <v>518</v>
      </c>
      <c r="C113" t="s">
        <v>519</v>
      </c>
      <c r="D113" t="s">
        <v>520</v>
      </c>
      <c r="E113" t="s">
        <v>521</v>
      </c>
    </row>
    <row r="114" spans="1:5">
      <c r="A114" t="s">
        <v>522</v>
      </c>
      <c r="B114" t="s">
        <v>523</v>
      </c>
      <c r="C114" t="s">
        <v>442</v>
      </c>
      <c r="D114" t="s">
        <v>524</v>
      </c>
      <c r="E114" t="s">
        <v>525</v>
      </c>
    </row>
    <row r="115" spans="1:5">
      <c r="A115" t="s">
        <v>526</v>
      </c>
      <c r="B115" t="s">
        <v>527</v>
      </c>
      <c r="C115" t="s">
        <v>528</v>
      </c>
      <c r="D115" t="s">
        <v>529</v>
      </c>
      <c r="E115" t="s">
        <v>530</v>
      </c>
    </row>
    <row r="116" spans="1:5">
      <c r="A116" t="s">
        <v>531</v>
      </c>
      <c r="B116" t="s">
        <v>532</v>
      </c>
      <c r="C116" t="s">
        <v>533</v>
      </c>
      <c r="D116" t="s">
        <v>534</v>
      </c>
      <c r="E116" t="s">
        <v>535</v>
      </c>
    </row>
    <row r="117" spans="1:5">
      <c r="A117" t="s">
        <v>536</v>
      </c>
      <c r="B117" t="s">
        <v>537</v>
      </c>
      <c r="C117" t="s">
        <v>538</v>
      </c>
      <c r="D117" t="s">
        <v>539</v>
      </c>
      <c r="E117" t="s">
        <v>540</v>
      </c>
    </row>
    <row r="118" spans="1:5">
      <c r="A118" t="s">
        <v>541</v>
      </c>
      <c r="B118" t="s">
        <v>542</v>
      </c>
      <c r="C118" t="s">
        <v>543</v>
      </c>
      <c r="D118" t="s">
        <v>544</v>
      </c>
      <c r="E118" t="s">
        <v>545</v>
      </c>
    </row>
    <row r="119" spans="1:5">
      <c r="A119" t="s">
        <v>546</v>
      </c>
      <c r="B119" t="s">
        <v>547</v>
      </c>
      <c r="C119" t="s">
        <v>548</v>
      </c>
      <c r="D119" t="s">
        <v>549</v>
      </c>
      <c r="E119" t="s">
        <v>550</v>
      </c>
    </row>
    <row r="120" spans="1:5">
      <c r="A120" t="s">
        <v>551</v>
      </c>
      <c r="B120" t="s">
        <v>552</v>
      </c>
      <c r="C120" t="s">
        <v>523</v>
      </c>
      <c r="D120" t="s">
        <v>553</v>
      </c>
      <c r="E120" t="s">
        <v>554</v>
      </c>
    </row>
    <row r="121" spans="1:5">
      <c r="A121" t="s">
        <v>555</v>
      </c>
      <c r="B121" t="s">
        <v>515</v>
      </c>
      <c r="C121" t="s">
        <v>556</v>
      </c>
      <c r="D121" t="s">
        <v>557</v>
      </c>
      <c r="E121" t="s">
        <v>558</v>
      </c>
    </row>
    <row r="122" spans="1:5">
      <c r="A122" t="s">
        <v>559</v>
      </c>
      <c r="B122" t="s">
        <v>560</v>
      </c>
      <c r="C122" t="s">
        <v>561</v>
      </c>
      <c r="D122" t="s">
        <v>562</v>
      </c>
      <c r="E122" t="s">
        <v>563</v>
      </c>
    </row>
    <row r="123" spans="1:5">
      <c r="A123" t="s">
        <v>564</v>
      </c>
      <c r="B123" t="s">
        <v>565</v>
      </c>
      <c r="C123" t="s">
        <v>566</v>
      </c>
      <c r="D123" t="s">
        <v>567</v>
      </c>
      <c r="E123" t="s">
        <v>568</v>
      </c>
    </row>
    <row r="124" spans="1:5">
      <c r="A124" t="s">
        <v>569</v>
      </c>
      <c r="B124" t="s">
        <v>570</v>
      </c>
      <c r="C124" t="s">
        <v>571</v>
      </c>
      <c r="D124" t="s">
        <v>572</v>
      </c>
      <c r="E124" t="s">
        <v>573</v>
      </c>
    </row>
    <row r="125" spans="1:5">
      <c r="A125" t="s">
        <v>574</v>
      </c>
      <c r="B125" t="s">
        <v>575</v>
      </c>
      <c r="C125" t="s">
        <v>576</v>
      </c>
      <c r="D125" t="s">
        <v>577</v>
      </c>
      <c r="E125" t="s">
        <v>578</v>
      </c>
    </row>
    <row r="126" spans="1:5">
      <c r="A126" t="s">
        <v>579</v>
      </c>
      <c r="B126" t="s">
        <v>580</v>
      </c>
      <c r="C126" t="s">
        <v>581</v>
      </c>
      <c r="D126" t="s">
        <v>582</v>
      </c>
      <c r="E126" t="s">
        <v>583</v>
      </c>
    </row>
    <row r="127" spans="1:5">
      <c r="A127" t="s">
        <v>584</v>
      </c>
      <c r="B127" t="s">
        <v>585</v>
      </c>
      <c r="C127" t="s">
        <v>586</v>
      </c>
      <c r="D127" t="s">
        <v>587</v>
      </c>
      <c r="E127" t="s">
        <v>588</v>
      </c>
    </row>
    <row r="128" spans="1:5">
      <c r="A128" t="s">
        <v>589</v>
      </c>
      <c r="B128" t="s">
        <v>590</v>
      </c>
      <c r="C128" t="s">
        <v>591</v>
      </c>
      <c r="D128" t="s">
        <v>592</v>
      </c>
      <c r="E128" t="s">
        <v>593</v>
      </c>
    </row>
    <row r="129" spans="1:5">
      <c r="A129" t="s">
        <v>594</v>
      </c>
      <c r="B129" t="s">
        <v>595</v>
      </c>
      <c r="C129" t="s">
        <v>596</v>
      </c>
      <c r="D129" t="s">
        <v>597</v>
      </c>
      <c r="E129" t="s">
        <v>598</v>
      </c>
    </row>
    <row r="130" spans="1:5">
      <c r="A130" t="s">
        <v>599</v>
      </c>
      <c r="B130" t="s">
        <v>600</v>
      </c>
      <c r="C130" t="s">
        <v>601</v>
      </c>
      <c r="D130" t="s">
        <v>602</v>
      </c>
      <c r="E130" t="s">
        <v>603</v>
      </c>
    </row>
    <row r="131" spans="1:5">
      <c r="A131" t="s">
        <v>604</v>
      </c>
      <c r="B131" t="s">
        <v>605</v>
      </c>
      <c r="C131" t="s">
        <v>606</v>
      </c>
      <c r="D131" t="s">
        <v>607</v>
      </c>
      <c r="E131" t="s">
        <v>608</v>
      </c>
    </row>
    <row r="132" spans="1:5">
      <c r="A132" t="s">
        <v>609</v>
      </c>
      <c r="B132" t="s">
        <v>610</v>
      </c>
      <c r="C132" t="s">
        <v>611</v>
      </c>
      <c r="D132" t="s">
        <v>612</v>
      </c>
      <c r="E132" t="s">
        <v>613</v>
      </c>
    </row>
    <row r="133" spans="1:5">
      <c r="A133" t="s">
        <v>614</v>
      </c>
      <c r="B133" t="s">
        <v>615</v>
      </c>
      <c r="C133" t="s">
        <v>616</v>
      </c>
      <c r="D133" t="s">
        <v>617</v>
      </c>
      <c r="E133" t="s">
        <v>618</v>
      </c>
    </row>
    <row r="134" spans="1:5">
      <c r="A134" t="s">
        <v>619</v>
      </c>
      <c r="B134" t="s">
        <v>620</v>
      </c>
      <c r="C134" t="s">
        <v>621</v>
      </c>
      <c r="D134" t="s">
        <v>622</v>
      </c>
      <c r="E134" t="s">
        <v>623</v>
      </c>
    </row>
    <row r="135" spans="1:5">
      <c r="A135" t="s">
        <v>624</v>
      </c>
      <c r="B135" t="s">
        <v>625</v>
      </c>
      <c r="C135" t="s">
        <v>626</v>
      </c>
      <c r="D135" t="s">
        <v>627</v>
      </c>
      <c r="E135" t="s">
        <v>628</v>
      </c>
    </row>
    <row r="136" spans="1:5">
      <c r="A136" t="s">
        <v>629</v>
      </c>
      <c r="B136" t="s">
        <v>630</v>
      </c>
      <c r="C136" t="s">
        <v>631</v>
      </c>
      <c r="D136" t="s">
        <v>632</v>
      </c>
      <c r="E136" t="s">
        <v>633</v>
      </c>
    </row>
    <row r="137" spans="1:5">
      <c r="A137" t="s">
        <v>634</v>
      </c>
      <c r="B137" t="s">
        <v>635</v>
      </c>
      <c r="C137" t="s">
        <v>636</v>
      </c>
      <c r="D137" t="s">
        <v>637</v>
      </c>
      <c r="E137" t="s">
        <v>638</v>
      </c>
    </row>
    <row r="138" spans="1:5">
      <c r="A138" t="s">
        <v>639</v>
      </c>
      <c r="B138" t="s">
        <v>640</v>
      </c>
      <c r="C138" t="s">
        <v>641</v>
      </c>
      <c r="D138" t="s">
        <v>642</v>
      </c>
      <c r="E138" t="s">
        <v>643</v>
      </c>
    </row>
    <row r="139" spans="1:5">
      <c r="A139" t="s">
        <v>644</v>
      </c>
      <c r="B139" t="s">
        <v>645</v>
      </c>
      <c r="C139" t="s">
        <v>646</v>
      </c>
      <c r="D139" t="s">
        <v>647</v>
      </c>
      <c r="E139" t="s">
        <v>648</v>
      </c>
    </row>
    <row r="140" spans="1:5">
      <c r="A140" t="s">
        <v>649</v>
      </c>
      <c r="B140" t="s">
        <v>641</v>
      </c>
      <c r="C140" t="s">
        <v>646</v>
      </c>
      <c r="D140" t="s">
        <v>650</v>
      </c>
      <c r="E140" t="s">
        <v>651</v>
      </c>
    </row>
    <row r="141" spans="1:5">
      <c r="A141" t="s">
        <v>652</v>
      </c>
      <c r="B141" t="s">
        <v>653</v>
      </c>
      <c r="C141" t="s">
        <v>625</v>
      </c>
      <c r="D141" t="s">
        <v>654</v>
      </c>
      <c r="E141" t="s">
        <v>655</v>
      </c>
    </row>
    <row r="142" spans="1:5">
      <c r="A142" t="s">
        <v>656</v>
      </c>
      <c r="B142" t="s">
        <v>657</v>
      </c>
      <c r="C142" t="s">
        <v>658</v>
      </c>
      <c r="D142" t="s">
        <v>659</v>
      </c>
      <c r="E142" t="s">
        <v>660</v>
      </c>
    </row>
    <row r="143" spans="1:5">
      <c r="A143" t="s">
        <v>661</v>
      </c>
      <c r="B143" t="s">
        <v>662</v>
      </c>
      <c r="C143" t="s">
        <v>663</v>
      </c>
      <c r="D143" t="s">
        <v>664</v>
      </c>
      <c r="E143" t="s">
        <v>665</v>
      </c>
    </row>
    <row r="144" spans="1:5">
      <c r="A144" t="s">
        <v>666</v>
      </c>
      <c r="B144" t="s">
        <v>667</v>
      </c>
      <c r="C144" t="s">
        <v>668</v>
      </c>
      <c r="D144" t="s">
        <v>669</v>
      </c>
      <c r="E144" t="s">
        <v>670</v>
      </c>
    </row>
    <row r="145" spans="1:5">
      <c r="A145" t="s">
        <v>671</v>
      </c>
      <c r="B145" t="s">
        <v>672</v>
      </c>
      <c r="C145" t="s">
        <v>673</v>
      </c>
      <c r="D145" t="s">
        <v>674</v>
      </c>
      <c r="E145" t="s">
        <v>675</v>
      </c>
    </row>
    <row r="146" spans="1:5">
      <c r="A146" t="s">
        <v>676</v>
      </c>
      <c r="B146" t="s">
        <v>677</v>
      </c>
      <c r="C146" t="s">
        <v>678</v>
      </c>
      <c r="D146" t="s">
        <v>679</v>
      </c>
      <c r="E146" t="s">
        <v>680</v>
      </c>
    </row>
    <row r="147" spans="1:5">
      <c r="A147" t="s">
        <v>681</v>
      </c>
      <c r="B147" t="s">
        <v>682</v>
      </c>
      <c r="C147" t="s">
        <v>683</v>
      </c>
      <c r="D147" t="s">
        <v>684</v>
      </c>
      <c r="E147" t="s">
        <v>685</v>
      </c>
    </row>
    <row r="148" spans="1:5">
      <c r="A148" t="s">
        <v>686</v>
      </c>
      <c r="B148" t="s">
        <v>682</v>
      </c>
      <c r="C148" t="s">
        <v>687</v>
      </c>
      <c r="D148" t="s">
        <v>688</v>
      </c>
      <c r="E148" t="s">
        <v>689</v>
      </c>
    </row>
    <row r="149" spans="1:5">
      <c r="A149" t="s">
        <v>690</v>
      </c>
      <c r="B149" t="s">
        <v>691</v>
      </c>
      <c r="C149" t="s">
        <v>692</v>
      </c>
      <c r="D149" t="s">
        <v>693</v>
      </c>
      <c r="E149" t="s">
        <v>694</v>
      </c>
    </row>
    <row r="150" spans="1:5">
      <c r="A150" t="s">
        <v>695</v>
      </c>
      <c r="B150" t="s">
        <v>696</v>
      </c>
      <c r="C150" t="s">
        <v>697</v>
      </c>
      <c r="D150" t="s">
        <v>698</v>
      </c>
      <c r="E150" t="s">
        <v>699</v>
      </c>
    </row>
    <row r="151" spans="1:5">
      <c r="A151" t="s">
        <v>700</v>
      </c>
      <c r="B151" t="s">
        <v>701</v>
      </c>
      <c r="C151" t="s">
        <v>702</v>
      </c>
      <c r="D151" t="s">
        <v>703</v>
      </c>
      <c r="E151" t="s">
        <v>704</v>
      </c>
    </row>
    <row r="152" spans="1:5">
      <c r="A152" t="s">
        <v>705</v>
      </c>
      <c r="B152" t="s">
        <v>706</v>
      </c>
      <c r="C152" t="s">
        <v>707</v>
      </c>
      <c r="D152" t="s">
        <v>708</v>
      </c>
      <c r="E152" t="s">
        <v>709</v>
      </c>
    </row>
    <row r="153" spans="1:5">
      <c r="A153" t="s">
        <v>710</v>
      </c>
      <c r="B153" t="s">
        <v>711</v>
      </c>
      <c r="C153" t="s">
        <v>712</v>
      </c>
      <c r="D153" t="s">
        <v>713</v>
      </c>
      <c r="E153" t="s">
        <v>714</v>
      </c>
    </row>
    <row r="154" spans="1:5">
      <c r="A154" t="s">
        <v>715</v>
      </c>
      <c r="B154" t="s">
        <v>716</v>
      </c>
      <c r="C154" t="s">
        <v>717</v>
      </c>
      <c r="D154" t="s">
        <v>718</v>
      </c>
      <c r="E154" t="s">
        <v>719</v>
      </c>
    </row>
    <row r="155" spans="1:5">
      <c r="A155" t="s">
        <v>720</v>
      </c>
      <c r="B155" t="s">
        <v>721</v>
      </c>
      <c r="C155" t="s">
        <v>722</v>
      </c>
      <c r="D155" t="s">
        <v>723</v>
      </c>
      <c r="E155" t="s">
        <v>724</v>
      </c>
    </row>
    <row r="156" spans="1:5">
      <c r="A156" t="s">
        <v>725</v>
      </c>
      <c r="B156" t="s">
        <v>726</v>
      </c>
      <c r="C156" t="s">
        <v>727</v>
      </c>
      <c r="D156" t="s">
        <v>728</v>
      </c>
      <c r="E156" t="s">
        <v>729</v>
      </c>
    </row>
    <row r="157" spans="1:5">
      <c r="A157" t="s">
        <v>730</v>
      </c>
      <c r="B157" t="s">
        <v>731</v>
      </c>
      <c r="C157" t="s">
        <v>732</v>
      </c>
      <c r="D157" t="s">
        <v>733</v>
      </c>
      <c r="E157" t="s">
        <v>734</v>
      </c>
    </row>
    <row r="158" spans="1:5">
      <c r="A158" t="s">
        <v>735</v>
      </c>
      <c r="B158" t="s">
        <v>736</v>
      </c>
      <c r="C158" t="s">
        <v>737</v>
      </c>
      <c r="D158" t="s">
        <v>738</v>
      </c>
      <c r="E158" t="s">
        <v>739</v>
      </c>
    </row>
    <row r="159" spans="1:5">
      <c r="A159" t="s">
        <v>740</v>
      </c>
      <c r="B159" t="s">
        <v>741</v>
      </c>
      <c r="C159" t="s">
        <v>742</v>
      </c>
      <c r="D159" t="s">
        <v>743</v>
      </c>
      <c r="E159" t="s">
        <v>744</v>
      </c>
    </row>
    <row r="160" spans="1:5">
      <c r="A160" t="s">
        <v>745</v>
      </c>
      <c r="B160" t="s">
        <v>746</v>
      </c>
      <c r="C160" t="s">
        <v>747</v>
      </c>
      <c r="D160" t="s">
        <v>748</v>
      </c>
      <c r="E160" t="s">
        <v>749</v>
      </c>
    </row>
    <row r="161" spans="1:5">
      <c r="A161" t="s">
        <v>750</v>
      </c>
      <c r="B161" t="s">
        <v>751</v>
      </c>
      <c r="C161" t="s">
        <v>752</v>
      </c>
      <c r="D161" t="s">
        <v>753</v>
      </c>
      <c r="E161" t="s">
        <v>754</v>
      </c>
    </row>
    <row r="162" spans="1:5">
      <c r="A162" t="s">
        <v>755</v>
      </c>
      <c r="B162" t="s">
        <v>756</v>
      </c>
      <c r="C162" t="s">
        <v>757</v>
      </c>
      <c r="D162" t="s">
        <v>758</v>
      </c>
      <c r="E162" t="s">
        <v>759</v>
      </c>
    </row>
    <row r="163" spans="1:5">
      <c r="A163" t="s">
        <v>760</v>
      </c>
      <c r="B163" t="s">
        <v>736</v>
      </c>
      <c r="C163" t="s">
        <v>736</v>
      </c>
      <c r="D163" t="s">
        <v>761</v>
      </c>
      <c r="E163" t="s">
        <v>762</v>
      </c>
    </row>
    <row r="164" spans="1:5">
      <c r="A164" t="s">
        <v>763</v>
      </c>
      <c r="B164" t="s">
        <v>764</v>
      </c>
      <c r="C164" t="s">
        <v>736</v>
      </c>
      <c r="D164" t="s">
        <v>765</v>
      </c>
      <c r="E164" t="s">
        <v>766</v>
      </c>
    </row>
    <row r="165" spans="1:5">
      <c r="A165" t="s">
        <v>767</v>
      </c>
      <c r="B165" t="s">
        <v>768</v>
      </c>
      <c r="C165" t="s">
        <v>769</v>
      </c>
      <c r="D165" t="s">
        <v>770</v>
      </c>
      <c r="E165" t="s">
        <v>771</v>
      </c>
    </row>
    <row r="166" spans="1:5">
      <c r="A166" t="s">
        <v>772</v>
      </c>
      <c r="B166" t="s">
        <v>773</v>
      </c>
      <c r="C166" t="s">
        <v>774</v>
      </c>
      <c r="D166" t="s">
        <v>775</v>
      </c>
      <c r="E166" t="s">
        <v>776</v>
      </c>
    </row>
    <row r="167" spans="1:5">
      <c r="A167" t="s">
        <v>777</v>
      </c>
      <c r="B167" t="s">
        <v>778</v>
      </c>
      <c r="C167" t="s">
        <v>779</v>
      </c>
      <c r="D167" t="s">
        <v>780</v>
      </c>
      <c r="E167" t="s">
        <v>781</v>
      </c>
    </row>
    <row r="168" spans="1:5">
      <c r="A168" t="s">
        <v>782</v>
      </c>
      <c r="B168" t="s">
        <v>783</v>
      </c>
      <c r="C168" t="s">
        <v>784</v>
      </c>
      <c r="D168" t="s">
        <v>785</v>
      </c>
      <c r="E168" t="s">
        <v>786</v>
      </c>
    </row>
    <row r="169" spans="1:5">
      <c r="A169" t="s">
        <v>787</v>
      </c>
      <c r="B169" t="s">
        <v>788</v>
      </c>
      <c r="C169" t="s">
        <v>789</v>
      </c>
      <c r="D169" t="s">
        <v>790</v>
      </c>
      <c r="E169" t="s">
        <v>791</v>
      </c>
    </row>
    <row r="170" spans="1:5">
      <c r="A170" t="s">
        <v>792</v>
      </c>
      <c r="B170" t="s">
        <v>793</v>
      </c>
      <c r="C170" t="s">
        <v>794</v>
      </c>
      <c r="D170" t="s">
        <v>795</v>
      </c>
      <c r="E170" t="s">
        <v>796</v>
      </c>
    </row>
    <row r="171" spans="1:5">
      <c r="A171" t="s">
        <v>797</v>
      </c>
      <c r="B171" t="s">
        <v>798</v>
      </c>
      <c r="C171" t="s">
        <v>799</v>
      </c>
      <c r="D171" t="s">
        <v>795</v>
      </c>
      <c r="E171" t="s">
        <v>800</v>
      </c>
    </row>
    <row r="172" spans="1:5">
      <c r="A172" t="s">
        <v>801</v>
      </c>
      <c r="B172" t="s">
        <v>802</v>
      </c>
      <c r="C172" t="s">
        <v>803</v>
      </c>
      <c r="D172" t="s">
        <v>804</v>
      </c>
      <c r="E172" t="s">
        <v>805</v>
      </c>
    </row>
    <row r="173" spans="1:5">
      <c r="A173" t="s">
        <v>806</v>
      </c>
      <c r="B173" t="s">
        <v>807</v>
      </c>
      <c r="C173" t="s">
        <v>808</v>
      </c>
      <c r="D173" t="s">
        <v>809</v>
      </c>
      <c r="E173" t="s">
        <v>810</v>
      </c>
    </row>
    <row r="174" spans="1:5">
      <c r="A174" t="s">
        <v>811</v>
      </c>
      <c r="B174" t="s">
        <v>812</v>
      </c>
      <c r="C174" t="s">
        <v>769</v>
      </c>
      <c r="D174" t="s">
        <v>813</v>
      </c>
      <c r="E174" t="s">
        <v>814</v>
      </c>
    </row>
    <row r="175" spans="1:5">
      <c r="A175" t="s">
        <v>815</v>
      </c>
      <c r="B175" t="s">
        <v>816</v>
      </c>
      <c r="C175" t="s">
        <v>817</v>
      </c>
      <c r="D175" t="s">
        <v>818</v>
      </c>
      <c r="E175" t="s">
        <v>819</v>
      </c>
    </row>
    <row r="176" spans="1:5">
      <c r="A176" t="s">
        <v>820</v>
      </c>
      <c r="B176" t="s">
        <v>821</v>
      </c>
      <c r="C176" t="s">
        <v>822</v>
      </c>
      <c r="D176" t="s">
        <v>823</v>
      </c>
      <c r="E176" t="s">
        <v>824</v>
      </c>
    </row>
    <row r="177" spans="1:5">
      <c r="A177" t="s">
        <v>825</v>
      </c>
      <c r="B177" t="s">
        <v>826</v>
      </c>
      <c r="C177" t="s">
        <v>827</v>
      </c>
      <c r="D177" t="s">
        <v>794</v>
      </c>
      <c r="E177" t="s">
        <v>828</v>
      </c>
    </row>
    <row r="178" spans="1:5">
      <c r="A178" t="s">
        <v>829</v>
      </c>
      <c r="B178" t="s">
        <v>830</v>
      </c>
      <c r="C178" t="s">
        <v>831</v>
      </c>
      <c r="D178" t="s">
        <v>832</v>
      </c>
      <c r="E178" t="s">
        <v>833</v>
      </c>
    </row>
    <row r="179" spans="1:5">
      <c r="A179" t="s">
        <v>834</v>
      </c>
      <c r="B179" t="s">
        <v>835</v>
      </c>
      <c r="C179" t="s">
        <v>836</v>
      </c>
      <c r="D179" t="s">
        <v>837</v>
      </c>
      <c r="E179" t="s">
        <v>838</v>
      </c>
    </row>
    <row r="180" spans="1:5">
      <c r="A180" t="s">
        <v>839</v>
      </c>
      <c r="B180" t="s">
        <v>840</v>
      </c>
      <c r="C180" t="s">
        <v>841</v>
      </c>
      <c r="D180" t="s">
        <v>842</v>
      </c>
      <c r="E180" t="s">
        <v>843</v>
      </c>
    </row>
    <row r="181" spans="1:5">
      <c r="A181" t="s">
        <v>844</v>
      </c>
      <c r="B181" t="s">
        <v>845</v>
      </c>
      <c r="C181" t="s">
        <v>846</v>
      </c>
      <c r="D181" t="s">
        <v>847</v>
      </c>
      <c r="E181" t="s">
        <v>848</v>
      </c>
    </row>
    <row r="182" spans="1:5">
      <c r="A182" t="s">
        <v>849</v>
      </c>
      <c r="B182" t="s">
        <v>850</v>
      </c>
      <c r="C182" t="s">
        <v>851</v>
      </c>
      <c r="D182" t="s">
        <v>852</v>
      </c>
      <c r="E182" t="s">
        <v>853</v>
      </c>
    </row>
    <row r="183" spans="1:5">
      <c r="A183" t="s">
        <v>854</v>
      </c>
      <c r="B183" t="s">
        <v>855</v>
      </c>
      <c r="C183" t="s">
        <v>856</v>
      </c>
      <c r="D183" t="s">
        <v>857</v>
      </c>
      <c r="E183" t="s">
        <v>858</v>
      </c>
    </row>
    <row r="184" spans="1:5">
      <c r="A184" t="s">
        <v>859</v>
      </c>
      <c r="B184" t="s">
        <v>860</v>
      </c>
      <c r="C184" t="s">
        <v>861</v>
      </c>
      <c r="D184" t="s">
        <v>862</v>
      </c>
      <c r="E184" t="s">
        <v>863</v>
      </c>
    </row>
    <row r="185" spans="1:5">
      <c r="A185" t="s">
        <v>864</v>
      </c>
      <c r="B185" t="s">
        <v>771</v>
      </c>
      <c r="C185" t="s">
        <v>865</v>
      </c>
      <c r="D185" t="s">
        <v>866</v>
      </c>
      <c r="E185" t="s">
        <v>867</v>
      </c>
    </row>
    <row r="186" spans="1:5">
      <c r="A186" t="s">
        <v>868</v>
      </c>
      <c r="B186" t="s">
        <v>869</v>
      </c>
      <c r="C186" t="s">
        <v>870</v>
      </c>
      <c r="D186" t="s">
        <v>871</v>
      </c>
      <c r="E186" t="s">
        <v>872</v>
      </c>
    </row>
    <row r="187" spans="1:5">
      <c r="A187" t="s">
        <v>873</v>
      </c>
      <c r="B187" t="s">
        <v>874</v>
      </c>
      <c r="C187" t="s">
        <v>875</v>
      </c>
      <c r="D187" t="s">
        <v>876</v>
      </c>
      <c r="E187" t="s">
        <v>877</v>
      </c>
    </row>
    <row r="188" spans="1:5">
      <c r="A188" t="s">
        <v>878</v>
      </c>
      <c r="B188" t="s">
        <v>879</v>
      </c>
      <c r="C188" t="s">
        <v>880</v>
      </c>
      <c r="D188" t="s">
        <v>881</v>
      </c>
      <c r="E188" t="s">
        <v>882</v>
      </c>
    </row>
    <row r="189" spans="1:5">
      <c r="A189" t="s">
        <v>883</v>
      </c>
      <c r="B189" t="s">
        <v>884</v>
      </c>
      <c r="C189" t="s">
        <v>885</v>
      </c>
      <c r="D189" t="s">
        <v>881</v>
      </c>
      <c r="E189" t="s">
        <v>886</v>
      </c>
    </row>
    <row r="190" spans="1:5">
      <c r="A190" t="s">
        <v>887</v>
      </c>
      <c r="B190" t="s">
        <v>888</v>
      </c>
      <c r="C190" t="s">
        <v>889</v>
      </c>
      <c r="D190" t="s">
        <v>890</v>
      </c>
      <c r="E190" t="s">
        <v>891</v>
      </c>
    </row>
    <row r="191" spans="1:5">
      <c r="A191" t="s">
        <v>892</v>
      </c>
      <c r="B191" t="s">
        <v>893</v>
      </c>
      <c r="C191" t="s">
        <v>894</v>
      </c>
      <c r="D191" t="s">
        <v>895</v>
      </c>
      <c r="E191" t="s">
        <v>896</v>
      </c>
    </row>
    <row r="192" spans="1:5">
      <c r="A192" t="s">
        <v>897</v>
      </c>
      <c r="B192" t="s">
        <v>898</v>
      </c>
      <c r="C192" t="s">
        <v>899</v>
      </c>
      <c r="D192" t="s">
        <v>900</v>
      </c>
      <c r="E192" t="s">
        <v>901</v>
      </c>
    </row>
    <row r="193" spans="1:5">
      <c r="A193" t="s">
        <v>902</v>
      </c>
      <c r="B193" t="s">
        <v>903</v>
      </c>
      <c r="C193" t="s">
        <v>904</v>
      </c>
      <c r="D193" t="s">
        <v>905</v>
      </c>
      <c r="E193" t="s">
        <v>800</v>
      </c>
    </row>
    <row r="194" spans="1:5">
      <c r="A194" t="s">
        <v>906</v>
      </c>
      <c r="B194" t="s">
        <v>907</v>
      </c>
      <c r="C194" t="s">
        <v>794</v>
      </c>
      <c r="D194" t="s">
        <v>908</v>
      </c>
      <c r="E194" t="s">
        <v>909</v>
      </c>
    </row>
    <row r="195" spans="1:5">
      <c r="A195" t="s">
        <v>910</v>
      </c>
      <c r="B195" t="s">
        <v>911</v>
      </c>
      <c r="C195" t="s">
        <v>912</v>
      </c>
      <c r="D195" t="s">
        <v>913</v>
      </c>
      <c r="E195" t="s">
        <v>914</v>
      </c>
    </row>
    <row r="196" spans="1:5">
      <c r="A196" t="s">
        <v>915</v>
      </c>
      <c r="B196" t="s">
        <v>916</v>
      </c>
      <c r="C196" t="s">
        <v>917</v>
      </c>
      <c r="D196" t="s">
        <v>918</v>
      </c>
      <c r="E196" t="s">
        <v>778</v>
      </c>
    </row>
    <row r="197" spans="1:5">
      <c r="A197" t="s">
        <v>919</v>
      </c>
      <c r="B197" t="s">
        <v>911</v>
      </c>
      <c r="C197" t="s">
        <v>920</v>
      </c>
      <c r="D197" t="s">
        <v>921</v>
      </c>
      <c r="E197" t="s">
        <v>807</v>
      </c>
    </row>
    <row r="198" spans="1:5">
      <c r="A198" t="s">
        <v>922</v>
      </c>
      <c r="B198" t="s">
        <v>923</v>
      </c>
      <c r="C198" t="s">
        <v>924</v>
      </c>
      <c r="D198" t="s">
        <v>925</v>
      </c>
      <c r="E198" t="s">
        <v>926</v>
      </c>
    </row>
    <row r="199" spans="1:5">
      <c r="A199" t="s">
        <v>927</v>
      </c>
      <c r="B199" t="s">
        <v>928</v>
      </c>
      <c r="C199" t="s">
        <v>929</v>
      </c>
      <c r="D199" t="s">
        <v>930</v>
      </c>
      <c r="E199" t="s">
        <v>931</v>
      </c>
    </row>
    <row r="200" spans="1:5">
      <c r="A200" t="s">
        <v>932</v>
      </c>
      <c r="B200" t="s">
        <v>933</v>
      </c>
      <c r="C200" t="s">
        <v>934</v>
      </c>
      <c r="D200" t="s">
        <v>935</v>
      </c>
      <c r="E200" t="s">
        <v>936</v>
      </c>
    </row>
    <row r="201" spans="1:5">
      <c r="A201" t="s">
        <v>937</v>
      </c>
      <c r="B201" t="s">
        <v>938</v>
      </c>
      <c r="C201" t="s">
        <v>939</v>
      </c>
      <c r="D201" t="s">
        <v>940</v>
      </c>
      <c r="E201" t="s">
        <v>941</v>
      </c>
    </row>
    <row r="202" spans="1:5">
      <c r="A202" t="s">
        <v>942</v>
      </c>
      <c r="B202" t="s">
        <v>943</v>
      </c>
      <c r="C202" t="s">
        <v>944</v>
      </c>
      <c r="D202" t="s">
        <v>881</v>
      </c>
      <c r="E202" t="s">
        <v>945</v>
      </c>
    </row>
    <row r="203" spans="1:5">
      <c r="A203" t="s">
        <v>946</v>
      </c>
      <c r="B203" t="s">
        <v>947</v>
      </c>
      <c r="C203" t="s">
        <v>948</v>
      </c>
      <c r="D203" t="s">
        <v>921</v>
      </c>
      <c r="E203" t="s">
        <v>949</v>
      </c>
    </row>
    <row r="204" spans="1:5">
      <c r="A204" t="s">
        <v>950</v>
      </c>
      <c r="B204" t="s">
        <v>951</v>
      </c>
      <c r="C204" t="s">
        <v>943</v>
      </c>
      <c r="D204" t="s">
        <v>952</v>
      </c>
      <c r="E204" t="s">
        <v>953</v>
      </c>
    </row>
    <row r="205" spans="1:5">
      <c r="A205" t="s">
        <v>954</v>
      </c>
      <c r="B205" t="s">
        <v>879</v>
      </c>
      <c r="C205" t="s">
        <v>955</v>
      </c>
      <c r="D205" t="s">
        <v>956</v>
      </c>
      <c r="E205" t="s">
        <v>957</v>
      </c>
    </row>
    <row r="206" spans="1:5">
      <c r="A206" t="s">
        <v>958</v>
      </c>
      <c r="B206" t="s">
        <v>959</v>
      </c>
      <c r="C206" t="s">
        <v>960</v>
      </c>
      <c r="D206" t="s">
        <v>961</v>
      </c>
      <c r="E206" t="s">
        <v>962</v>
      </c>
    </row>
    <row r="207" spans="1:5">
      <c r="A207" t="s">
        <v>963</v>
      </c>
      <c r="B207" t="s">
        <v>964</v>
      </c>
      <c r="C207" t="s">
        <v>965</v>
      </c>
      <c r="D207" t="s">
        <v>966</v>
      </c>
      <c r="E207" t="s">
        <v>967</v>
      </c>
    </row>
    <row r="208" spans="1:5">
      <c r="A208" t="s">
        <v>968</v>
      </c>
      <c r="B208" t="s">
        <v>969</v>
      </c>
      <c r="C208" t="s">
        <v>970</v>
      </c>
      <c r="D208" t="s">
        <v>971</v>
      </c>
      <c r="E208" t="s">
        <v>972</v>
      </c>
    </row>
    <row r="209" spans="1:5">
      <c r="A209" t="s">
        <v>973</v>
      </c>
      <c r="B209" t="s">
        <v>974</v>
      </c>
      <c r="C209" t="s">
        <v>975</v>
      </c>
      <c r="D209" t="s">
        <v>976</v>
      </c>
      <c r="E209" t="s">
        <v>977</v>
      </c>
    </row>
    <row r="210" spans="1:5">
      <c r="A210" t="s">
        <v>978</v>
      </c>
      <c r="B210" t="s">
        <v>979</v>
      </c>
      <c r="C210" t="s">
        <v>980</v>
      </c>
      <c r="D210" t="s">
        <v>981</v>
      </c>
      <c r="E210" t="s">
        <v>982</v>
      </c>
    </row>
    <row r="211" spans="1:5">
      <c r="A211" t="s">
        <v>983</v>
      </c>
      <c r="B211" t="s">
        <v>984</v>
      </c>
      <c r="C211" t="s">
        <v>985</v>
      </c>
      <c r="D211" t="s">
        <v>986</v>
      </c>
      <c r="E211" t="s">
        <v>987</v>
      </c>
    </row>
    <row r="212" spans="1:5">
      <c r="A212" t="s">
        <v>988</v>
      </c>
      <c r="B212" t="s">
        <v>989</v>
      </c>
      <c r="C212" t="s">
        <v>990</v>
      </c>
      <c r="D212" t="s">
        <v>991</v>
      </c>
      <c r="E212" t="s">
        <v>992</v>
      </c>
    </row>
    <row r="213" spans="1:5">
      <c r="A213" t="s">
        <v>993</v>
      </c>
      <c r="B213" t="s">
        <v>994</v>
      </c>
      <c r="C213" t="s">
        <v>995</v>
      </c>
      <c r="D213" t="s">
        <v>996</v>
      </c>
      <c r="E213" t="s">
        <v>997</v>
      </c>
    </row>
    <row r="214" spans="1:5">
      <c r="A214" t="s">
        <v>998</v>
      </c>
      <c r="B214" t="s">
        <v>999</v>
      </c>
      <c r="C214" t="s">
        <v>1000</v>
      </c>
      <c r="D214" t="s">
        <v>1001</v>
      </c>
      <c r="E214" t="s">
        <v>1002</v>
      </c>
    </row>
    <row r="215" spans="1:5">
      <c r="A215" t="s">
        <v>1003</v>
      </c>
      <c r="B215" t="s">
        <v>1004</v>
      </c>
      <c r="C215" t="s">
        <v>1005</v>
      </c>
      <c r="D215" t="s">
        <v>1006</v>
      </c>
      <c r="E215" t="s">
        <v>1007</v>
      </c>
    </row>
    <row r="216" spans="1:5">
      <c r="A216" t="s">
        <v>1008</v>
      </c>
      <c r="B216" t="s">
        <v>1009</v>
      </c>
      <c r="C216" t="s">
        <v>1010</v>
      </c>
      <c r="D216" t="s">
        <v>1011</v>
      </c>
      <c r="E216" t="s">
        <v>1012</v>
      </c>
    </row>
    <row r="217" spans="1:5">
      <c r="A217" t="s">
        <v>1013</v>
      </c>
      <c r="B217" t="s">
        <v>1014</v>
      </c>
      <c r="C217" t="s">
        <v>1015</v>
      </c>
      <c r="D217" t="s">
        <v>1016</v>
      </c>
      <c r="E217" t="s">
        <v>1017</v>
      </c>
    </row>
    <row r="218" spans="1:5">
      <c r="A218" t="s">
        <v>1018</v>
      </c>
      <c r="B218" t="s">
        <v>1019</v>
      </c>
      <c r="C218" t="s">
        <v>1020</v>
      </c>
      <c r="D218" t="s">
        <v>1021</v>
      </c>
      <c r="E218" t="s">
        <v>1022</v>
      </c>
    </row>
    <row r="219" spans="1:5">
      <c r="A219" t="s">
        <v>1023</v>
      </c>
      <c r="B219" t="s">
        <v>1024</v>
      </c>
      <c r="C219" t="s">
        <v>1025</v>
      </c>
      <c r="D219" t="s">
        <v>1026</v>
      </c>
      <c r="E219" t="s">
        <v>1027</v>
      </c>
    </row>
    <row r="220" spans="1:5">
      <c r="A220" t="s">
        <v>1028</v>
      </c>
      <c r="B220" t="s">
        <v>1029</v>
      </c>
      <c r="C220" t="s">
        <v>1030</v>
      </c>
      <c r="D220" t="s">
        <v>1031</v>
      </c>
      <c r="E220" t="s">
        <v>1032</v>
      </c>
    </row>
    <row r="221" spans="1:5">
      <c r="A221" t="s">
        <v>1033</v>
      </c>
      <c r="B221" t="s">
        <v>1034</v>
      </c>
      <c r="C221" t="s">
        <v>1035</v>
      </c>
      <c r="D221" t="s">
        <v>1036</v>
      </c>
      <c r="E221" t="s">
        <v>1037</v>
      </c>
    </row>
    <row r="222" spans="1:5">
      <c r="A222" t="s">
        <v>1038</v>
      </c>
      <c r="B222" t="s">
        <v>1039</v>
      </c>
      <c r="C222" t="s">
        <v>1040</v>
      </c>
      <c r="D222" t="s">
        <v>1041</v>
      </c>
      <c r="E222" t="s">
        <v>1042</v>
      </c>
    </row>
    <row r="223" spans="1:5">
      <c r="A223" t="s">
        <v>1043</v>
      </c>
      <c r="B223" t="s">
        <v>1044</v>
      </c>
      <c r="C223" t="s">
        <v>1045</v>
      </c>
      <c r="D223" t="s">
        <v>1046</v>
      </c>
      <c r="E223" t="s">
        <v>1047</v>
      </c>
    </row>
    <row r="224" spans="1:5">
      <c r="A224" t="s">
        <v>1048</v>
      </c>
      <c r="B224" t="s">
        <v>1049</v>
      </c>
      <c r="C224" t="s">
        <v>1050</v>
      </c>
      <c r="D224" t="s">
        <v>1051</v>
      </c>
      <c r="E224" t="s">
        <v>1052</v>
      </c>
    </row>
    <row r="225" spans="1:5">
      <c r="A225" t="s">
        <v>1053</v>
      </c>
      <c r="B225" t="s">
        <v>1054</v>
      </c>
      <c r="C225" t="s">
        <v>1055</v>
      </c>
      <c r="D225" t="s">
        <v>1056</v>
      </c>
      <c r="E225" t="s">
        <v>1057</v>
      </c>
    </row>
    <row r="226" spans="1:5">
      <c r="A226" t="s">
        <v>1058</v>
      </c>
      <c r="B226" t="s">
        <v>1059</v>
      </c>
      <c r="C226" t="s">
        <v>1060</v>
      </c>
      <c r="D226" t="s">
        <v>1061</v>
      </c>
      <c r="E226" t="s">
        <v>1062</v>
      </c>
    </row>
    <row r="227" spans="1:5">
      <c r="A227" t="s">
        <v>1063</v>
      </c>
      <c r="B227" t="s">
        <v>1064</v>
      </c>
      <c r="C227" t="s">
        <v>1065</v>
      </c>
      <c r="D227" t="s">
        <v>1066</v>
      </c>
      <c r="E227" t="s">
        <v>1067</v>
      </c>
    </row>
    <row r="228" spans="1:5">
      <c r="A228" t="s">
        <v>1068</v>
      </c>
      <c r="B228" t="s">
        <v>1069</v>
      </c>
      <c r="C228" t="s">
        <v>1070</v>
      </c>
      <c r="D228" t="s">
        <v>1071</v>
      </c>
      <c r="E228" t="s">
        <v>1072</v>
      </c>
    </row>
    <row r="229" spans="1:5">
      <c r="A229" t="s">
        <v>1073</v>
      </c>
      <c r="B229" t="s">
        <v>1074</v>
      </c>
      <c r="C229" t="s">
        <v>1075</v>
      </c>
      <c r="D229" t="s">
        <v>1076</v>
      </c>
      <c r="E229" t="s">
        <v>1077</v>
      </c>
    </row>
    <row r="230" spans="1:5">
      <c r="A230" t="s">
        <v>1078</v>
      </c>
      <c r="B230" t="s">
        <v>1079</v>
      </c>
      <c r="C230" t="s">
        <v>1080</v>
      </c>
      <c r="D230" t="s">
        <v>1081</v>
      </c>
      <c r="E230" t="s">
        <v>1082</v>
      </c>
    </row>
    <row r="231" spans="1:5">
      <c r="A231" t="s">
        <v>1083</v>
      </c>
      <c r="B231" t="s">
        <v>1084</v>
      </c>
      <c r="C231" t="s">
        <v>1085</v>
      </c>
      <c r="D231" t="s">
        <v>1086</v>
      </c>
      <c r="E231" t="s">
        <v>1087</v>
      </c>
    </row>
    <row r="232" spans="1:5">
      <c r="A232" t="s">
        <v>1088</v>
      </c>
      <c r="B232" t="s">
        <v>1089</v>
      </c>
      <c r="C232" t="s">
        <v>1090</v>
      </c>
      <c r="D232" t="s">
        <v>1091</v>
      </c>
      <c r="E232" t="s">
        <v>1092</v>
      </c>
    </row>
    <row r="233" spans="1:5">
      <c r="A233" t="s">
        <v>1093</v>
      </c>
      <c r="B233" t="s">
        <v>1094</v>
      </c>
      <c r="C233" t="s">
        <v>1095</v>
      </c>
      <c r="D233" t="s">
        <v>1096</v>
      </c>
      <c r="E233" t="s">
        <v>1097</v>
      </c>
    </row>
    <row r="234" spans="1:5">
      <c r="A234" t="s">
        <v>1098</v>
      </c>
      <c r="B234" t="s">
        <v>1099</v>
      </c>
      <c r="C234" t="s">
        <v>1100</v>
      </c>
      <c r="D234" t="s">
        <v>1101</v>
      </c>
      <c r="E234" t="s">
        <v>1102</v>
      </c>
    </row>
    <row r="235" spans="1:5">
      <c r="A235" t="s">
        <v>1103</v>
      </c>
      <c r="B235" t="s">
        <v>1104</v>
      </c>
      <c r="C235" t="s">
        <v>1105</v>
      </c>
      <c r="D235" t="s">
        <v>1106</v>
      </c>
      <c r="E235" t="s">
        <v>1107</v>
      </c>
    </row>
    <row r="236" spans="1:5">
      <c r="A236" t="s">
        <v>1108</v>
      </c>
      <c r="B236" t="s">
        <v>1109</v>
      </c>
      <c r="C236" t="s">
        <v>1110</v>
      </c>
      <c r="D236" t="s">
        <v>1111</v>
      </c>
      <c r="E236" t="s">
        <v>1112</v>
      </c>
    </row>
    <row r="237" spans="1:5">
      <c r="A237" t="s">
        <v>1113</v>
      </c>
      <c r="B237" t="s">
        <v>1114</v>
      </c>
      <c r="C237" t="s">
        <v>1115</v>
      </c>
      <c r="D237" t="s">
        <v>1116</v>
      </c>
      <c r="E237" t="s">
        <v>1117</v>
      </c>
    </row>
    <row r="238" spans="1:5">
      <c r="A238" t="s">
        <v>1118</v>
      </c>
      <c r="B238" t="s">
        <v>1119</v>
      </c>
      <c r="C238" t="s">
        <v>1120</v>
      </c>
      <c r="D238" t="s">
        <v>1121</v>
      </c>
      <c r="E238" t="s">
        <v>1122</v>
      </c>
    </row>
    <row r="239" spans="1:5">
      <c r="A239" t="s">
        <v>1123</v>
      </c>
      <c r="B239" t="s">
        <v>1124</v>
      </c>
      <c r="C239" t="s">
        <v>1125</v>
      </c>
      <c r="D239" t="s">
        <v>1126</v>
      </c>
      <c r="E239" t="s">
        <v>1127</v>
      </c>
    </row>
    <row r="240" spans="1:5">
      <c r="A240" t="s">
        <v>1128</v>
      </c>
      <c r="B240" t="s">
        <v>1129</v>
      </c>
      <c r="C240" t="s">
        <v>1130</v>
      </c>
      <c r="D240" t="s">
        <v>1131</v>
      </c>
      <c r="E240" t="s">
        <v>1132</v>
      </c>
    </row>
    <row r="241" spans="1:5">
      <c r="A241" t="s">
        <v>1133</v>
      </c>
      <c r="B241" t="s">
        <v>1134</v>
      </c>
      <c r="C241" t="s">
        <v>1135</v>
      </c>
      <c r="D241" t="s">
        <v>1136</v>
      </c>
      <c r="E241" t="s">
        <v>1137</v>
      </c>
    </row>
    <row r="242" spans="1:5">
      <c r="A242" t="s">
        <v>1138</v>
      </c>
      <c r="B242" t="s">
        <v>1139</v>
      </c>
      <c r="C242" t="s">
        <v>1140</v>
      </c>
      <c r="D242" t="s">
        <v>1141</v>
      </c>
      <c r="E242" t="s">
        <v>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8C8-CB4D-4F2D-825B-AE033360AEDC}">
  <dimension ref="A1:B242"/>
  <sheetViews>
    <sheetView topLeftCell="A221" workbookViewId="0">
      <selection sqref="A1:B242"/>
    </sheetView>
  </sheetViews>
  <sheetFormatPr defaultRowHeight="15"/>
  <cols>
    <col min="1" max="1" width="10.42578125" bestFit="1" customWidth="1"/>
  </cols>
  <sheetData>
    <row r="1" spans="1:2">
      <c r="A1" s="1" t="s">
        <v>0</v>
      </c>
      <c r="B1" s="1" t="s">
        <v>1</v>
      </c>
    </row>
    <row r="2" spans="1:2">
      <c r="A2" s="2">
        <v>37622</v>
      </c>
      <c r="B2">
        <v>14.83</v>
      </c>
    </row>
    <row r="3" spans="1:2">
      <c r="A3" s="2">
        <v>37653</v>
      </c>
      <c r="B3">
        <v>14.29</v>
      </c>
    </row>
    <row r="4" spans="1:2">
      <c r="A4" s="2">
        <v>37681</v>
      </c>
      <c r="B4">
        <v>14.56</v>
      </c>
    </row>
    <row r="5" spans="1:2">
      <c r="A5" s="2">
        <v>37712</v>
      </c>
      <c r="B5">
        <v>13.98</v>
      </c>
    </row>
    <row r="6" spans="1:2">
      <c r="A6" s="2">
        <v>37742</v>
      </c>
      <c r="B6">
        <v>15.17</v>
      </c>
    </row>
    <row r="7" spans="1:2">
      <c r="A7" s="2">
        <v>37773</v>
      </c>
      <c r="B7">
        <v>15.37</v>
      </c>
    </row>
    <row r="8" spans="1:2">
      <c r="A8" s="2">
        <v>37803</v>
      </c>
      <c r="B8">
        <v>17.09</v>
      </c>
    </row>
    <row r="9" spans="1:2">
      <c r="A9" s="2">
        <v>37834</v>
      </c>
      <c r="B9">
        <v>16.03</v>
      </c>
    </row>
    <row r="10" spans="1:2">
      <c r="A10" s="2">
        <v>37865</v>
      </c>
      <c r="B10">
        <v>18.66</v>
      </c>
    </row>
    <row r="11" spans="1:2">
      <c r="A11" s="2">
        <v>37895</v>
      </c>
      <c r="B11">
        <v>17.920000000000002</v>
      </c>
    </row>
    <row r="12" spans="1:2">
      <c r="A12" s="2">
        <v>37926</v>
      </c>
      <c r="B12">
        <v>19.440000000000001</v>
      </c>
    </row>
    <row r="13" spans="1:2">
      <c r="A13" s="2">
        <v>37956</v>
      </c>
      <c r="B13">
        <v>19.309999999999999</v>
      </c>
    </row>
    <row r="14" spans="1:2">
      <c r="A14" s="2">
        <v>37987</v>
      </c>
      <c r="B14">
        <v>22</v>
      </c>
    </row>
    <row r="15" spans="1:2">
      <c r="A15" s="2">
        <v>38018</v>
      </c>
      <c r="B15">
        <v>22.66</v>
      </c>
    </row>
    <row r="16" spans="1:2">
      <c r="A16" s="2">
        <v>38047</v>
      </c>
      <c r="B16">
        <v>24.44</v>
      </c>
    </row>
    <row r="17" spans="1:2">
      <c r="A17" s="2">
        <v>38078</v>
      </c>
      <c r="B17">
        <v>23.4</v>
      </c>
    </row>
    <row r="18" spans="1:2">
      <c r="A18" s="2">
        <v>38108</v>
      </c>
      <c r="B18">
        <v>23.82</v>
      </c>
    </row>
    <row r="19" spans="1:2">
      <c r="A19" s="2">
        <v>38139</v>
      </c>
      <c r="B19">
        <v>19.78</v>
      </c>
    </row>
    <row r="20" spans="1:2">
      <c r="A20" s="2">
        <v>38169</v>
      </c>
      <c r="B20">
        <v>19.670000000000002</v>
      </c>
    </row>
    <row r="21" spans="1:2">
      <c r="A21" s="2">
        <v>38200</v>
      </c>
      <c r="B21">
        <v>23.04</v>
      </c>
    </row>
    <row r="22" spans="1:2">
      <c r="A22" s="2">
        <v>38231</v>
      </c>
      <c r="B22">
        <v>23.33</v>
      </c>
    </row>
    <row r="23" spans="1:2">
      <c r="A23" s="2">
        <v>38261</v>
      </c>
      <c r="B23">
        <v>25.44</v>
      </c>
    </row>
    <row r="24" spans="1:2">
      <c r="A24" s="2">
        <v>38292</v>
      </c>
      <c r="B24">
        <v>24.33</v>
      </c>
    </row>
    <row r="25" spans="1:2">
      <c r="A25" s="2">
        <v>38322</v>
      </c>
      <c r="B25">
        <v>28.56</v>
      </c>
    </row>
    <row r="26" spans="1:2">
      <c r="A26" s="2">
        <v>38353</v>
      </c>
      <c r="B26">
        <v>29.31</v>
      </c>
    </row>
    <row r="27" spans="1:2">
      <c r="A27" s="2">
        <v>38384</v>
      </c>
      <c r="B27">
        <v>29.58</v>
      </c>
    </row>
    <row r="28" spans="1:2">
      <c r="A28" s="2">
        <v>38412</v>
      </c>
      <c r="B28">
        <v>28.5</v>
      </c>
    </row>
    <row r="29" spans="1:2">
      <c r="A29" s="2">
        <v>38443</v>
      </c>
      <c r="B29">
        <v>29.66</v>
      </c>
    </row>
    <row r="30" spans="1:2">
      <c r="A30" s="2">
        <v>38473</v>
      </c>
      <c r="B30">
        <v>32</v>
      </c>
    </row>
    <row r="31" spans="1:2">
      <c r="A31" s="2">
        <v>38504</v>
      </c>
      <c r="B31">
        <v>35.56</v>
      </c>
    </row>
    <row r="32" spans="1:2">
      <c r="A32" s="2">
        <v>38534</v>
      </c>
      <c r="B32">
        <v>36.659999999999997</v>
      </c>
    </row>
    <row r="33" spans="1:2">
      <c r="A33" s="2">
        <v>38565</v>
      </c>
      <c r="B33">
        <v>37.56</v>
      </c>
    </row>
    <row r="34" spans="1:2">
      <c r="A34" s="2">
        <v>38596</v>
      </c>
      <c r="B34">
        <v>38.56</v>
      </c>
    </row>
    <row r="35" spans="1:2">
      <c r="A35" s="2">
        <v>38626</v>
      </c>
      <c r="B35">
        <v>45.42</v>
      </c>
    </row>
    <row r="36" spans="1:2">
      <c r="A36" s="2">
        <v>38657</v>
      </c>
      <c r="B36">
        <v>40.799999999999997</v>
      </c>
    </row>
    <row r="37" spans="1:2">
      <c r="A37" s="2">
        <v>38687</v>
      </c>
      <c r="B37">
        <v>45</v>
      </c>
    </row>
    <row r="38" spans="1:2">
      <c r="A38" s="2">
        <v>38718</v>
      </c>
      <c r="B38">
        <v>47.33</v>
      </c>
    </row>
    <row r="39" spans="1:2">
      <c r="A39" s="2">
        <v>38749</v>
      </c>
      <c r="B39">
        <v>51.66</v>
      </c>
    </row>
    <row r="40" spans="1:2">
      <c r="A40" s="2">
        <v>38777</v>
      </c>
      <c r="B40">
        <v>57.49</v>
      </c>
    </row>
    <row r="41" spans="1:2">
      <c r="A41" s="2">
        <v>38808</v>
      </c>
      <c r="B41">
        <v>65.209999999999994</v>
      </c>
    </row>
    <row r="42" spans="1:2">
      <c r="A42" s="2">
        <v>38838</v>
      </c>
      <c r="B42">
        <v>68.16</v>
      </c>
    </row>
    <row r="43" spans="1:2">
      <c r="A43" s="2">
        <v>38869</v>
      </c>
      <c r="B43">
        <v>55.99</v>
      </c>
    </row>
    <row r="44" spans="1:2">
      <c r="A44" s="2">
        <v>38899</v>
      </c>
      <c r="B44">
        <v>60.99</v>
      </c>
    </row>
    <row r="45" spans="1:2">
      <c r="A45" s="2">
        <v>38930</v>
      </c>
      <c r="B45">
        <v>55.89</v>
      </c>
    </row>
    <row r="46" spans="1:2">
      <c r="A46" s="2">
        <v>38961</v>
      </c>
      <c r="B46">
        <v>63.53</v>
      </c>
    </row>
    <row r="47" spans="1:2">
      <c r="A47" s="2">
        <v>38991</v>
      </c>
      <c r="B47">
        <v>61.99</v>
      </c>
    </row>
    <row r="48" spans="1:2">
      <c r="A48" s="2">
        <v>39022</v>
      </c>
      <c r="B48">
        <v>63.66</v>
      </c>
    </row>
    <row r="49" spans="1:2">
      <c r="A49" s="2">
        <v>39052</v>
      </c>
      <c r="B49">
        <v>61.99</v>
      </c>
    </row>
    <row r="50" spans="1:2">
      <c r="A50" s="2">
        <v>39083</v>
      </c>
      <c r="B50">
        <v>58.83</v>
      </c>
    </row>
    <row r="51" spans="1:2">
      <c r="A51" s="2">
        <v>39114</v>
      </c>
      <c r="B51">
        <v>57.69</v>
      </c>
    </row>
    <row r="52" spans="1:2">
      <c r="A52" s="2">
        <v>39142</v>
      </c>
      <c r="B52">
        <v>57.56</v>
      </c>
    </row>
    <row r="53" spans="1:2">
      <c r="A53" s="2">
        <v>39173</v>
      </c>
      <c r="B53">
        <v>50.39</v>
      </c>
    </row>
    <row r="54" spans="1:2">
      <c r="A54" s="2">
        <v>39203</v>
      </c>
      <c r="B54">
        <v>53.89</v>
      </c>
    </row>
    <row r="55" spans="1:2">
      <c r="A55" s="2">
        <v>39234</v>
      </c>
      <c r="B55">
        <v>54.19</v>
      </c>
    </row>
    <row r="56" spans="1:2">
      <c r="A56" s="2">
        <v>39264</v>
      </c>
      <c r="B56">
        <v>51.66</v>
      </c>
    </row>
    <row r="57" spans="1:2">
      <c r="A57" s="2">
        <v>39295</v>
      </c>
      <c r="B57">
        <v>56.83</v>
      </c>
    </row>
    <row r="58" spans="1:2">
      <c r="A58" s="2">
        <v>39326</v>
      </c>
      <c r="B58">
        <v>56.88</v>
      </c>
    </row>
    <row r="59" spans="1:2">
      <c r="A59" s="2">
        <v>39356</v>
      </c>
      <c r="B59">
        <v>63.58</v>
      </c>
    </row>
    <row r="60" spans="1:2">
      <c r="A60" s="2">
        <v>39387</v>
      </c>
      <c r="B60">
        <v>59.39</v>
      </c>
    </row>
    <row r="61" spans="1:2">
      <c r="A61" s="2">
        <v>39417</v>
      </c>
      <c r="B61">
        <v>63.63</v>
      </c>
    </row>
    <row r="62" spans="1:2">
      <c r="A62" s="2">
        <v>39448</v>
      </c>
      <c r="B62">
        <v>70.66</v>
      </c>
    </row>
    <row r="63" spans="1:2">
      <c r="A63" s="2">
        <v>39479</v>
      </c>
      <c r="B63">
        <v>64.08</v>
      </c>
    </row>
    <row r="64" spans="1:2">
      <c r="A64" s="2">
        <v>39508</v>
      </c>
      <c r="B64">
        <v>66.09</v>
      </c>
    </row>
    <row r="65" spans="1:2">
      <c r="A65" s="2">
        <v>39539</v>
      </c>
      <c r="B65">
        <v>69.33</v>
      </c>
    </row>
    <row r="66" spans="1:2">
      <c r="A66" s="2">
        <v>39569</v>
      </c>
      <c r="B66">
        <v>74.03</v>
      </c>
    </row>
    <row r="67" spans="1:2">
      <c r="A67" s="2">
        <v>39600</v>
      </c>
      <c r="B67">
        <v>73.06</v>
      </c>
    </row>
    <row r="68" spans="1:2">
      <c r="A68" s="2">
        <v>39630</v>
      </c>
      <c r="B68">
        <v>62.19</v>
      </c>
    </row>
    <row r="69" spans="1:2">
      <c r="A69" s="2">
        <v>39661</v>
      </c>
      <c r="B69">
        <v>62.35</v>
      </c>
    </row>
    <row r="70" spans="1:2">
      <c r="A70" s="2">
        <v>39692</v>
      </c>
      <c r="B70">
        <v>62.66</v>
      </c>
    </row>
    <row r="71" spans="1:2">
      <c r="A71" s="2">
        <v>39722</v>
      </c>
      <c r="B71">
        <v>63.33</v>
      </c>
    </row>
    <row r="72" spans="1:2">
      <c r="A72" s="2">
        <v>39753</v>
      </c>
      <c r="B72">
        <v>52.55</v>
      </c>
    </row>
    <row r="73" spans="1:2">
      <c r="A73" s="2">
        <v>39783</v>
      </c>
      <c r="B73">
        <v>57.63</v>
      </c>
    </row>
    <row r="74" spans="1:2">
      <c r="A74" s="2">
        <v>39814</v>
      </c>
      <c r="B74">
        <v>57.43</v>
      </c>
    </row>
    <row r="75" spans="1:2">
      <c r="A75" s="2">
        <v>39845</v>
      </c>
      <c r="B75">
        <v>59.36</v>
      </c>
    </row>
    <row r="76" spans="1:2">
      <c r="A76" s="2">
        <v>39873</v>
      </c>
      <c r="B76">
        <v>60.36</v>
      </c>
    </row>
    <row r="77" spans="1:2">
      <c r="A77" s="2">
        <v>39904</v>
      </c>
      <c r="B77">
        <v>61.69</v>
      </c>
    </row>
    <row r="78" spans="1:2">
      <c r="A78" s="2">
        <v>39934</v>
      </c>
      <c r="B78">
        <v>63.36</v>
      </c>
    </row>
    <row r="79" spans="1:2">
      <c r="A79" s="2">
        <v>39965</v>
      </c>
      <c r="B79">
        <v>61.66</v>
      </c>
    </row>
    <row r="80" spans="1:2">
      <c r="A80" s="2">
        <v>39995</v>
      </c>
      <c r="B80">
        <v>63.43</v>
      </c>
    </row>
    <row r="81" spans="1:2">
      <c r="A81" s="2">
        <v>40026</v>
      </c>
      <c r="B81">
        <v>84.32</v>
      </c>
    </row>
    <row r="82" spans="1:2">
      <c r="A82" s="2">
        <v>40057</v>
      </c>
      <c r="B82">
        <v>77.66</v>
      </c>
    </row>
    <row r="83" spans="1:2">
      <c r="A83" s="2">
        <v>40087</v>
      </c>
      <c r="B83">
        <v>77.56</v>
      </c>
    </row>
    <row r="84" spans="1:2">
      <c r="A84" s="2">
        <v>40118</v>
      </c>
      <c r="B84">
        <v>84.11</v>
      </c>
    </row>
    <row r="85" spans="1:2">
      <c r="A85" s="2">
        <v>40148</v>
      </c>
      <c r="B85">
        <v>85.99</v>
      </c>
    </row>
    <row r="86" spans="1:2">
      <c r="A86" s="2">
        <v>40179</v>
      </c>
      <c r="B86">
        <v>84.32</v>
      </c>
    </row>
    <row r="87" spans="1:2">
      <c r="A87" s="2">
        <v>40210</v>
      </c>
      <c r="B87">
        <v>83.33</v>
      </c>
    </row>
    <row r="88" spans="1:2">
      <c r="A88" s="2">
        <v>40238</v>
      </c>
      <c r="B88">
        <v>78.36</v>
      </c>
    </row>
    <row r="89" spans="1:2">
      <c r="A89" s="2">
        <v>40269</v>
      </c>
      <c r="B89">
        <v>87.99</v>
      </c>
    </row>
    <row r="90" spans="1:2">
      <c r="A90" s="2">
        <v>40299</v>
      </c>
      <c r="B90">
        <v>87.08</v>
      </c>
    </row>
    <row r="91" spans="1:2">
      <c r="A91" s="2">
        <v>40330</v>
      </c>
      <c r="B91">
        <v>95.12</v>
      </c>
    </row>
    <row r="92" spans="1:2">
      <c r="A92" s="2">
        <v>40360</v>
      </c>
      <c r="B92">
        <v>101.59</v>
      </c>
    </row>
    <row r="93" spans="1:2">
      <c r="A93" s="2">
        <v>40391</v>
      </c>
      <c r="B93">
        <v>103.02</v>
      </c>
    </row>
    <row r="94" spans="1:2">
      <c r="A94" s="2">
        <v>40422</v>
      </c>
      <c r="B94">
        <v>109.49</v>
      </c>
    </row>
    <row r="95" spans="1:2">
      <c r="A95" s="2">
        <v>40452</v>
      </c>
      <c r="B95">
        <v>119.25</v>
      </c>
    </row>
    <row r="96" spans="1:2">
      <c r="A96" s="2">
        <v>40483</v>
      </c>
      <c r="B96">
        <v>114.99</v>
      </c>
    </row>
    <row r="97" spans="1:2">
      <c r="A97" s="2">
        <v>40513</v>
      </c>
      <c r="B97">
        <v>114.99</v>
      </c>
    </row>
    <row r="98" spans="1:2">
      <c r="A98" s="2">
        <v>40544</v>
      </c>
      <c r="B98">
        <v>117.29</v>
      </c>
    </row>
    <row r="99" spans="1:2">
      <c r="A99" s="2">
        <v>40575</v>
      </c>
      <c r="B99">
        <v>109.09</v>
      </c>
    </row>
    <row r="100" spans="1:2">
      <c r="A100" s="2">
        <v>40603</v>
      </c>
      <c r="B100">
        <v>113.86</v>
      </c>
    </row>
    <row r="101" spans="1:2">
      <c r="A101" s="2">
        <v>40634</v>
      </c>
      <c r="B101">
        <v>121.35</v>
      </c>
    </row>
    <row r="102" spans="1:2">
      <c r="A102" s="2">
        <v>40664</v>
      </c>
      <c r="B102">
        <v>128.65</v>
      </c>
    </row>
    <row r="103" spans="1:2">
      <c r="A103" s="2">
        <v>40695</v>
      </c>
      <c r="B103">
        <v>129.99</v>
      </c>
    </row>
    <row r="104" spans="1:2">
      <c r="A104" s="2">
        <v>40725</v>
      </c>
      <c r="B104">
        <v>137.65</v>
      </c>
    </row>
    <row r="105" spans="1:2">
      <c r="A105" s="2">
        <v>40756</v>
      </c>
      <c r="B105">
        <v>139.99</v>
      </c>
    </row>
    <row r="106" spans="1:2">
      <c r="A106" s="2">
        <v>40787</v>
      </c>
      <c r="B106">
        <v>137.32</v>
      </c>
    </row>
    <row r="107" spans="1:2">
      <c r="A107" s="2">
        <v>40817</v>
      </c>
      <c r="B107">
        <v>130.19</v>
      </c>
    </row>
    <row r="108" spans="1:2">
      <c r="A108" s="2">
        <v>40848</v>
      </c>
      <c r="B108">
        <v>140.99</v>
      </c>
    </row>
    <row r="109" spans="1:2">
      <c r="A109" s="2">
        <v>40878</v>
      </c>
      <c r="B109">
        <v>135.99</v>
      </c>
    </row>
    <row r="110" spans="1:2">
      <c r="A110" s="2">
        <v>40909</v>
      </c>
      <c r="B110">
        <v>134.55000000000001</v>
      </c>
    </row>
    <row r="111" spans="1:2">
      <c r="A111" s="2">
        <v>40940</v>
      </c>
      <c r="B111">
        <v>135.55000000000001</v>
      </c>
    </row>
    <row r="112" spans="1:2">
      <c r="A112" s="2">
        <v>40969</v>
      </c>
      <c r="B112">
        <v>138.38999999999999</v>
      </c>
    </row>
    <row r="113" spans="1:2">
      <c r="A113" s="2">
        <v>41000</v>
      </c>
      <c r="B113">
        <v>151.58000000000001</v>
      </c>
    </row>
    <row r="114" spans="1:2">
      <c r="A114" s="2">
        <v>41030</v>
      </c>
      <c r="B114">
        <v>163.68</v>
      </c>
    </row>
    <row r="115" spans="1:2">
      <c r="A115" s="2">
        <v>41061</v>
      </c>
      <c r="B115">
        <v>152.58000000000001</v>
      </c>
    </row>
    <row r="116" spans="1:2">
      <c r="A116" s="2">
        <v>41091</v>
      </c>
      <c r="B116">
        <v>172.75</v>
      </c>
    </row>
    <row r="117" spans="1:2">
      <c r="A117" s="2">
        <v>41122</v>
      </c>
      <c r="B117">
        <v>171.95</v>
      </c>
    </row>
    <row r="118" spans="1:2">
      <c r="A118" s="2">
        <v>41153</v>
      </c>
      <c r="B118">
        <v>179.32</v>
      </c>
    </row>
    <row r="119" spans="1:2">
      <c r="A119" s="2">
        <v>41183</v>
      </c>
      <c r="B119">
        <v>180.98</v>
      </c>
    </row>
    <row r="120" spans="1:2">
      <c r="A120" s="2">
        <v>41214</v>
      </c>
      <c r="B120">
        <v>188.01</v>
      </c>
    </row>
    <row r="121" spans="1:2">
      <c r="A121" s="2">
        <v>41244</v>
      </c>
      <c r="B121">
        <v>198.31</v>
      </c>
    </row>
    <row r="122" spans="1:2">
      <c r="A122" s="2">
        <v>41275</v>
      </c>
      <c r="B122">
        <v>191.55</v>
      </c>
    </row>
    <row r="123" spans="1:2">
      <c r="A123" s="2">
        <v>41306</v>
      </c>
      <c r="B123">
        <v>205.15</v>
      </c>
    </row>
    <row r="124" spans="1:2">
      <c r="A124" s="2">
        <v>41334</v>
      </c>
      <c r="B124">
        <v>196.65</v>
      </c>
    </row>
    <row r="125" spans="1:2">
      <c r="A125" s="2">
        <v>41365</v>
      </c>
      <c r="B125">
        <v>205.98</v>
      </c>
    </row>
    <row r="126" spans="1:2">
      <c r="A126" s="2">
        <v>41395</v>
      </c>
      <c r="B126">
        <v>218.34</v>
      </c>
    </row>
    <row r="127" spans="1:2">
      <c r="A127" s="2">
        <v>41426</v>
      </c>
      <c r="B127">
        <v>227.08</v>
      </c>
    </row>
    <row r="128" spans="1:2">
      <c r="A128" s="2">
        <v>41456</v>
      </c>
      <c r="B128">
        <v>216.65</v>
      </c>
    </row>
    <row r="129" spans="1:2">
      <c r="A129" s="2">
        <v>41487</v>
      </c>
      <c r="B129">
        <v>228.98</v>
      </c>
    </row>
    <row r="130" spans="1:2">
      <c r="A130" s="2">
        <v>41518</v>
      </c>
      <c r="B130">
        <v>206.65</v>
      </c>
    </row>
    <row r="131" spans="1:2">
      <c r="A131" s="2">
        <v>41548</v>
      </c>
      <c r="B131">
        <v>226.88</v>
      </c>
    </row>
    <row r="132" spans="1:2">
      <c r="A132" s="2">
        <v>41579</v>
      </c>
      <c r="B132">
        <v>222.08</v>
      </c>
    </row>
    <row r="133" spans="1:2">
      <c r="A133" s="2">
        <v>41609</v>
      </c>
      <c r="B133">
        <v>213.95</v>
      </c>
    </row>
    <row r="134" spans="1:2">
      <c r="A134" s="2">
        <v>41640</v>
      </c>
      <c r="B134">
        <v>214.85</v>
      </c>
    </row>
    <row r="135" spans="1:2">
      <c r="A135" s="2">
        <v>41671</v>
      </c>
      <c r="B135">
        <v>215.08</v>
      </c>
    </row>
    <row r="136" spans="1:2">
      <c r="A136" s="2">
        <v>41699</v>
      </c>
      <c r="B136">
        <v>218.51</v>
      </c>
    </row>
    <row r="137" spans="1:2">
      <c r="A137" s="2">
        <v>41730</v>
      </c>
      <c r="B137">
        <v>235.64</v>
      </c>
    </row>
    <row r="138" spans="1:2">
      <c r="A138" s="2">
        <v>41760</v>
      </c>
      <c r="B138">
        <v>227.38</v>
      </c>
    </row>
    <row r="139" spans="1:2">
      <c r="A139" s="2">
        <v>41791</v>
      </c>
      <c r="B139">
        <v>227.98</v>
      </c>
    </row>
    <row r="140" spans="1:2">
      <c r="A140" s="2">
        <v>41821</v>
      </c>
      <c r="B140">
        <v>218.38</v>
      </c>
    </row>
    <row r="141" spans="1:2">
      <c r="A141" s="2">
        <v>41852</v>
      </c>
      <c r="B141">
        <v>237.31</v>
      </c>
    </row>
    <row r="142" spans="1:2">
      <c r="A142" s="2">
        <v>41883</v>
      </c>
      <c r="B142">
        <v>238.64</v>
      </c>
    </row>
    <row r="143" spans="1:2">
      <c r="A143" s="2">
        <v>41913</v>
      </c>
      <c r="B143">
        <v>246.64</v>
      </c>
    </row>
    <row r="144" spans="1:2">
      <c r="A144" s="2">
        <v>41944</v>
      </c>
      <c r="B144">
        <v>237.91</v>
      </c>
    </row>
    <row r="145" spans="1:2">
      <c r="A145" s="2">
        <v>41974</v>
      </c>
      <c r="B145">
        <v>241.41</v>
      </c>
    </row>
    <row r="146" spans="1:2">
      <c r="A146" s="2">
        <v>42005</v>
      </c>
      <c r="B146">
        <v>245.04</v>
      </c>
    </row>
    <row r="147" spans="1:2">
      <c r="A147" s="2">
        <v>42036</v>
      </c>
      <c r="B147">
        <v>244.64</v>
      </c>
    </row>
    <row r="148" spans="1:2">
      <c r="A148" s="2">
        <v>42064</v>
      </c>
      <c r="B148">
        <v>238.64</v>
      </c>
    </row>
    <row r="149" spans="1:2">
      <c r="A149" s="2">
        <v>42095</v>
      </c>
      <c r="B149">
        <v>217.21</v>
      </c>
    </row>
    <row r="150" spans="1:2">
      <c r="A150" s="2">
        <v>42125</v>
      </c>
      <c r="B150">
        <v>215.58</v>
      </c>
    </row>
    <row r="151" spans="1:2">
      <c r="A151" s="2">
        <v>42156</v>
      </c>
      <c r="B151">
        <v>216.98</v>
      </c>
    </row>
    <row r="152" spans="1:2">
      <c r="A152" s="2">
        <v>42186</v>
      </c>
      <c r="B152">
        <v>210.15</v>
      </c>
    </row>
    <row r="153" spans="1:2">
      <c r="A153" s="2">
        <v>42217</v>
      </c>
      <c r="B153">
        <v>217.31</v>
      </c>
    </row>
    <row r="154" spans="1:2">
      <c r="A154" s="2">
        <v>42248</v>
      </c>
      <c r="B154">
        <v>214.98</v>
      </c>
    </row>
    <row r="155" spans="1:2">
      <c r="A155" s="2">
        <v>42278</v>
      </c>
      <c r="B155">
        <v>218.01</v>
      </c>
    </row>
    <row r="156" spans="1:2">
      <c r="A156" s="2">
        <v>42309</v>
      </c>
      <c r="B156">
        <v>221.98</v>
      </c>
    </row>
    <row r="157" spans="1:2">
      <c r="A157" s="2">
        <v>42339</v>
      </c>
      <c r="B157">
        <v>230.11</v>
      </c>
    </row>
    <row r="158" spans="1:2">
      <c r="A158" s="2">
        <v>42370</v>
      </c>
      <c r="B158">
        <v>218.38</v>
      </c>
    </row>
    <row r="159" spans="1:2">
      <c r="A159" s="2">
        <v>42401</v>
      </c>
      <c r="B159">
        <v>212.41</v>
      </c>
    </row>
    <row r="160" spans="1:2">
      <c r="A160" s="2">
        <v>42430</v>
      </c>
      <c r="B160">
        <v>203.31</v>
      </c>
    </row>
    <row r="161" spans="1:2">
      <c r="A161" s="2">
        <v>42461</v>
      </c>
      <c r="B161">
        <v>217.38</v>
      </c>
    </row>
    <row r="162" spans="1:2">
      <c r="A162" s="2">
        <v>42491</v>
      </c>
      <c r="B162">
        <v>215.48</v>
      </c>
    </row>
    <row r="163" spans="1:2">
      <c r="A163" s="2">
        <v>42522</v>
      </c>
      <c r="B163">
        <v>235.31</v>
      </c>
    </row>
    <row r="164" spans="1:2">
      <c r="A164" s="2">
        <v>42552</v>
      </c>
      <c r="B164">
        <v>243.3</v>
      </c>
    </row>
    <row r="165" spans="1:2">
      <c r="A165" s="2">
        <v>42583</v>
      </c>
      <c r="B165">
        <v>252</v>
      </c>
    </row>
    <row r="166" spans="1:2">
      <c r="A166" s="2">
        <v>42614</v>
      </c>
      <c r="B166">
        <v>261</v>
      </c>
    </row>
    <row r="167" spans="1:2">
      <c r="A167" s="2">
        <v>42644</v>
      </c>
      <c r="B167">
        <v>244.2</v>
      </c>
    </row>
    <row r="168" spans="1:2">
      <c r="A168" s="2">
        <v>42675</v>
      </c>
      <c r="B168">
        <v>242.8</v>
      </c>
    </row>
    <row r="169" spans="1:2">
      <c r="A169" s="2">
        <v>42705</v>
      </c>
      <c r="B169">
        <v>232.8</v>
      </c>
    </row>
    <row r="170" spans="1:2">
      <c r="A170" s="2">
        <v>42736</v>
      </c>
      <c r="B170">
        <v>242</v>
      </c>
    </row>
    <row r="171" spans="1:2">
      <c r="A171" s="2">
        <v>42767</v>
      </c>
      <c r="B171">
        <v>260</v>
      </c>
    </row>
    <row r="172" spans="1:2">
      <c r="A172" s="2">
        <v>42795</v>
      </c>
      <c r="B172">
        <v>262.39999999999998</v>
      </c>
    </row>
    <row r="173" spans="1:2">
      <c r="A173" s="2">
        <v>42826</v>
      </c>
      <c r="B173">
        <v>282.8</v>
      </c>
    </row>
    <row r="174" spans="1:2">
      <c r="A174" s="2">
        <v>42856</v>
      </c>
      <c r="B174">
        <v>280.5</v>
      </c>
    </row>
    <row r="175" spans="1:2">
      <c r="A175" s="2">
        <v>42887</v>
      </c>
      <c r="B175">
        <v>312</v>
      </c>
    </row>
    <row r="176" spans="1:2">
      <c r="A176" s="2">
        <v>42917</v>
      </c>
      <c r="B176">
        <v>346</v>
      </c>
    </row>
    <row r="177" spans="1:2">
      <c r="A177" s="2">
        <v>42948</v>
      </c>
      <c r="B177">
        <v>285.3</v>
      </c>
    </row>
    <row r="178" spans="1:2">
      <c r="A178" s="2">
        <v>42979</v>
      </c>
      <c r="B178">
        <v>282.2</v>
      </c>
    </row>
    <row r="179" spans="1:2">
      <c r="A179" s="2">
        <v>43009</v>
      </c>
      <c r="B179">
        <v>262.5</v>
      </c>
    </row>
    <row r="180" spans="1:2">
      <c r="A180" s="2">
        <v>43040</v>
      </c>
      <c r="B180">
        <v>267</v>
      </c>
    </row>
    <row r="181" spans="1:2">
      <c r="A181" s="2">
        <v>43070</v>
      </c>
      <c r="B181">
        <v>256.95</v>
      </c>
    </row>
    <row r="182" spans="1:2">
      <c r="A182" s="2">
        <v>43101</v>
      </c>
      <c r="B182">
        <v>263.25</v>
      </c>
    </row>
    <row r="183" spans="1:2">
      <c r="A183" s="2">
        <v>43132</v>
      </c>
      <c r="B183">
        <v>272</v>
      </c>
    </row>
    <row r="184" spans="1:2">
      <c r="A184" s="2">
        <v>43160</v>
      </c>
      <c r="B184">
        <v>264.2</v>
      </c>
    </row>
    <row r="185" spans="1:2">
      <c r="A185" s="2">
        <v>43191</v>
      </c>
      <c r="B185">
        <v>257</v>
      </c>
    </row>
    <row r="186" spans="1:2">
      <c r="A186" s="2">
        <v>43221</v>
      </c>
      <c r="B186">
        <v>282.10000000000002</v>
      </c>
    </row>
    <row r="187" spans="1:2">
      <c r="A187" s="2">
        <v>43252</v>
      </c>
      <c r="B187">
        <v>271.14999999999998</v>
      </c>
    </row>
    <row r="188" spans="1:2">
      <c r="A188" s="2">
        <v>43282</v>
      </c>
      <c r="B188">
        <v>267</v>
      </c>
    </row>
    <row r="189" spans="1:2">
      <c r="A189" s="2">
        <v>43313</v>
      </c>
      <c r="B189">
        <v>298.05</v>
      </c>
    </row>
    <row r="190" spans="1:2">
      <c r="A190" s="2">
        <v>43344</v>
      </c>
      <c r="B190">
        <v>322.95</v>
      </c>
    </row>
    <row r="191" spans="1:2">
      <c r="A191" s="2">
        <v>43374</v>
      </c>
      <c r="B191">
        <v>300.85000000000002</v>
      </c>
    </row>
    <row r="192" spans="1:2">
      <c r="A192" s="2">
        <v>43405</v>
      </c>
      <c r="B192">
        <v>280</v>
      </c>
    </row>
    <row r="193" spans="1:2">
      <c r="A193" s="2">
        <v>43435</v>
      </c>
      <c r="B193">
        <v>287.25</v>
      </c>
    </row>
    <row r="194" spans="1:2">
      <c r="A194" s="2">
        <v>43466</v>
      </c>
      <c r="B194">
        <v>282.2</v>
      </c>
    </row>
    <row r="195" spans="1:2">
      <c r="A195" s="2">
        <v>43497</v>
      </c>
      <c r="B195">
        <v>280.64999999999998</v>
      </c>
    </row>
    <row r="196" spans="1:2">
      <c r="A196" s="2">
        <v>43525</v>
      </c>
      <c r="B196">
        <v>276.45</v>
      </c>
    </row>
    <row r="197" spans="1:2">
      <c r="A197" s="2">
        <v>43556</v>
      </c>
      <c r="B197">
        <v>297</v>
      </c>
    </row>
    <row r="198" spans="1:2">
      <c r="A198" s="2">
        <v>43586</v>
      </c>
      <c r="B198">
        <v>301.10000000000002</v>
      </c>
    </row>
    <row r="199" spans="1:2">
      <c r="A199" s="2">
        <v>43617</v>
      </c>
      <c r="B199">
        <v>281.39999999999998</v>
      </c>
    </row>
    <row r="200" spans="1:2">
      <c r="A200" s="2">
        <v>43647</v>
      </c>
      <c r="B200">
        <v>274.39999999999998</v>
      </c>
    </row>
    <row r="201" spans="1:2">
      <c r="A201" s="2">
        <v>43678</v>
      </c>
      <c r="B201">
        <v>270.45</v>
      </c>
    </row>
    <row r="202" spans="1:2">
      <c r="A202" s="2">
        <v>43709</v>
      </c>
      <c r="B202">
        <v>244.45</v>
      </c>
    </row>
    <row r="203" spans="1:2">
      <c r="A203" s="2">
        <v>43739</v>
      </c>
      <c r="B203">
        <v>259.10000000000002</v>
      </c>
    </row>
    <row r="204" spans="1:2">
      <c r="A204" s="2">
        <v>43770</v>
      </c>
      <c r="B204">
        <v>259.35000000000002</v>
      </c>
    </row>
    <row r="205" spans="1:2">
      <c r="A205" s="2">
        <v>43800</v>
      </c>
      <c r="B205">
        <v>246</v>
      </c>
    </row>
    <row r="206" spans="1:2">
      <c r="A206" s="2">
        <v>43831</v>
      </c>
      <c r="B206">
        <v>238.6</v>
      </c>
    </row>
    <row r="207" spans="1:2">
      <c r="A207" s="2">
        <v>43862</v>
      </c>
      <c r="B207">
        <v>236.9</v>
      </c>
    </row>
    <row r="208" spans="1:2">
      <c r="A208" s="2">
        <v>43891</v>
      </c>
      <c r="B208">
        <v>199.5</v>
      </c>
    </row>
    <row r="209" spans="1:2">
      <c r="A209" s="2">
        <v>43922</v>
      </c>
      <c r="B209">
        <v>171.7</v>
      </c>
    </row>
    <row r="210" spans="1:2">
      <c r="A210" s="2">
        <v>43952</v>
      </c>
      <c r="B210">
        <v>181.75</v>
      </c>
    </row>
    <row r="211" spans="1:2">
      <c r="A211" s="2">
        <v>43983</v>
      </c>
      <c r="B211">
        <v>201</v>
      </c>
    </row>
    <row r="212" spans="1:2">
      <c r="A212" s="2">
        <v>44013</v>
      </c>
      <c r="B212">
        <v>194.65</v>
      </c>
    </row>
    <row r="213" spans="1:2">
      <c r="A213" s="2">
        <v>44044</v>
      </c>
      <c r="B213">
        <v>194</v>
      </c>
    </row>
    <row r="214" spans="1:2">
      <c r="A214" s="2">
        <v>44075</v>
      </c>
      <c r="B214">
        <v>191.1</v>
      </c>
    </row>
    <row r="215" spans="1:2">
      <c r="A215" s="2">
        <v>44105</v>
      </c>
      <c r="B215">
        <v>174.5</v>
      </c>
    </row>
    <row r="216" spans="1:2">
      <c r="A216" s="2">
        <v>44136</v>
      </c>
      <c r="B216">
        <v>166.8</v>
      </c>
    </row>
    <row r="217" spans="1:2">
      <c r="A217" s="2">
        <v>44166</v>
      </c>
      <c r="B217">
        <v>195</v>
      </c>
    </row>
    <row r="218" spans="1:2">
      <c r="A218" s="2">
        <v>44197</v>
      </c>
      <c r="B218">
        <v>209.9</v>
      </c>
    </row>
    <row r="219" spans="1:2">
      <c r="A219" s="2">
        <v>44228</v>
      </c>
      <c r="B219">
        <v>204</v>
      </c>
    </row>
    <row r="220" spans="1:2">
      <c r="A220" s="2">
        <v>44256</v>
      </c>
      <c r="B220">
        <v>205.45</v>
      </c>
    </row>
    <row r="221" spans="1:2">
      <c r="A221" s="2">
        <v>44287</v>
      </c>
      <c r="B221">
        <v>220</v>
      </c>
    </row>
    <row r="222" spans="1:2">
      <c r="A222" s="2">
        <v>44317</v>
      </c>
      <c r="B222">
        <v>201.2</v>
      </c>
    </row>
    <row r="223" spans="1:2">
      <c r="A223" s="2">
        <v>44348</v>
      </c>
      <c r="B223">
        <v>218</v>
      </c>
    </row>
    <row r="224" spans="1:2">
      <c r="A224" s="2">
        <v>44378</v>
      </c>
      <c r="B224">
        <v>202.9</v>
      </c>
    </row>
    <row r="225" spans="1:2">
      <c r="A225" s="2">
        <v>44409</v>
      </c>
      <c r="B225">
        <v>206.45</v>
      </c>
    </row>
    <row r="226" spans="1:2">
      <c r="A226" s="2">
        <v>44440</v>
      </c>
      <c r="B226">
        <v>211</v>
      </c>
    </row>
    <row r="227" spans="1:2">
      <c r="A227" s="2">
        <v>44470</v>
      </c>
      <c r="B227">
        <v>235.2</v>
      </c>
    </row>
    <row r="228" spans="1:2">
      <c r="A228" s="2">
        <v>44501</v>
      </c>
      <c r="B228">
        <v>224.15</v>
      </c>
    </row>
    <row r="229" spans="1:2">
      <c r="A229" s="2">
        <v>44531</v>
      </c>
      <c r="B229">
        <v>222</v>
      </c>
    </row>
    <row r="230" spans="1:2">
      <c r="A230" s="2">
        <v>44562</v>
      </c>
      <c r="B230">
        <v>218.05</v>
      </c>
    </row>
    <row r="231" spans="1:2">
      <c r="A231" s="2">
        <v>44593</v>
      </c>
      <c r="B231">
        <v>221</v>
      </c>
    </row>
    <row r="232" spans="1:2">
      <c r="A232" s="2">
        <v>44621</v>
      </c>
      <c r="B232">
        <v>214.4</v>
      </c>
    </row>
    <row r="233" spans="1:2">
      <c r="A233" s="2">
        <v>44652</v>
      </c>
      <c r="B233">
        <v>250</v>
      </c>
    </row>
    <row r="234" spans="1:2">
      <c r="A234" s="2">
        <v>44682</v>
      </c>
      <c r="B234">
        <v>258</v>
      </c>
    </row>
    <row r="235" spans="1:2">
      <c r="A235" s="2">
        <v>44713</v>
      </c>
      <c r="B235">
        <v>270.64999999999998</v>
      </c>
    </row>
    <row r="236" spans="1:2">
      <c r="A236" s="2">
        <v>44743</v>
      </c>
      <c r="B236">
        <v>273.5</v>
      </c>
    </row>
    <row r="237" spans="1:2">
      <c r="A237" s="2">
        <v>44774</v>
      </c>
      <c r="B237">
        <v>304</v>
      </c>
    </row>
    <row r="238" spans="1:2">
      <c r="A238" s="2">
        <v>44805</v>
      </c>
      <c r="B238">
        <v>319.5</v>
      </c>
    </row>
    <row r="239" spans="1:2">
      <c r="A239" s="2">
        <v>44835</v>
      </c>
      <c r="B239">
        <v>332.9</v>
      </c>
    </row>
    <row r="240" spans="1:2">
      <c r="A240" s="2">
        <v>44866</v>
      </c>
      <c r="B240">
        <v>349.25</v>
      </c>
    </row>
    <row r="241" spans="1:2">
      <c r="A241" s="2">
        <v>44896</v>
      </c>
      <c r="B241">
        <v>341.7</v>
      </c>
    </row>
    <row r="242" spans="1:2">
      <c r="A242" s="2">
        <v>44927</v>
      </c>
      <c r="B242">
        <v>330.9</v>
      </c>
    </row>
  </sheetData>
  <sortState xmlns:xlrd2="http://schemas.microsoft.com/office/spreadsheetml/2017/richdata2" ref="A2:B24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0786-EEFE-4F68-8F6E-067CBB67535C}">
  <dimension ref="A1:N244"/>
  <sheetViews>
    <sheetView workbookViewId="0">
      <selection activeCell="M4" sqref="M4:M10"/>
    </sheetView>
  </sheetViews>
  <sheetFormatPr defaultRowHeight="15"/>
  <cols>
    <col min="1" max="2" width="11" customWidth="1"/>
  </cols>
  <sheetData>
    <row r="1" spans="1:14">
      <c r="A1" t="s">
        <v>1143</v>
      </c>
      <c r="B1" t="s">
        <v>1144</v>
      </c>
      <c r="C1" t="s">
        <v>1145</v>
      </c>
      <c r="D1" t="s">
        <v>1146</v>
      </c>
      <c r="E1" t="s">
        <v>1147</v>
      </c>
      <c r="F1" t="s">
        <v>1148</v>
      </c>
      <c r="G1" t="s">
        <v>1149</v>
      </c>
    </row>
    <row r="2" spans="1:14">
      <c r="A2" s="2"/>
    </row>
    <row r="3" spans="1:14">
      <c r="A3" s="2">
        <v>37622</v>
      </c>
      <c r="B3">
        <v>14.83</v>
      </c>
    </row>
    <row r="4" spans="1:14">
      <c r="A4" s="2">
        <v>37653</v>
      </c>
      <c r="B4">
        <v>14.29</v>
      </c>
      <c r="C4">
        <f t="shared" ref="C4:C65" si="0">SUM(B3:B5)</f>
        <v>43.68</v>
      </c>
      <c r="D4">
        <f>Table1[[#This Row],[3month MT]]/3</f>
        <v>14.56</v>
      </c>
      <c r="E4">
        <f>Table1[[#This Row],[OPEN]]-Table1[[#This Row],[y^]]</f>
        <v>-0.27000000000000135</v>
      </c>
      <c r="F4">
        <f>Table1[[#This Row],[e]]*Table1[[#This Row],[e]]</f>
        <v>7.2900000000000728E-2</v>
      </c>
      <c r="G4">
        <f>ABS(Table1[[#This Row],[e]]/Table1[[#This Row],[OPEN]])*100</f>
        <v>1.8894331700489948</v>
      </c>
      <c r="M4" s="3" t="s">
        <v>1150</v>
      </c>
      <c r="N4" s="3">
        <f>Table1[[#Totals],[OPEN]]</f>
        <v>241</v>
      </c>
    </row>
    <row r="5" spans="1:14">
      <c r="A5" s="2">
        <v>37681</v>
      </c>
      <c r="B5">
        <v>14.56</v>
      </c>
      <c r="C5">
        <f t="shared" si="0"/>
        <v>42.83</v>
      </c>
      <c r="D5">
        <f>Table1[[#This Row],[3month MT]]/3</f>
        <v>14.276666666666666</v>
      </c>
      <c r="E5">
        <f>Table1[[#This Row],[OPEN]]-Table1[[#This Row],[y^]]</f>
        <v>0.28333333333333499</v>
      </c>
      <c r="F5">
        <f>Table1[[#This Row],[e]]*Table1[[#This Row],[e]]</f>
        <v>8.0277777777778711E-2</v>
      </c>
      <c r="G5">
        <f>ABS(Table1[[#This Row],[e]]/Table1[[#This Row],[OPEN]])*100</f>
        <v>1.9459706959707075</v>
      </c>
      <c r="M5" s="3" t="s">
        <v>1151</v>
      </c>
      <c r="N5" s="3">
        <f>Table1[[#Totals],[e^2]]</f>
        <v>7128.1746222222191</v>
      </c>
    </row>
    <row r="6" spans="1:14">
      <c r="A6" s="2">
        <v>37712</v>
      </c>
      <c r="B6">
        <v>13.98</v>
      </c>
      <c r="C6">
        <f t="shared" si="0"/>
        <v>43.71</v>
      </c>
      <c r="D6">
        <f>Table1[[#This Row],[3month MT]]/3</f>
        <v>14.57</v>
      </c>
      <c r="E6">
        <f>Table1[[#This Row],[OPEN]]-Table1[[#This Row],[y^]]</f>
        <v>-0.58999999999999986</v>
      </c>
      <c r="F6">
        <f>Table1[[#This Row],[e]]*Table1[[#This Row],[e]]</f>
        <v>0.34809999999999985</v>
      </c>
      <c r="G6">
        <f>ABS(Table1[[#This Row],[e]]/Table1[[#This Row],[OPEN]])*100</f>
        <v>4.2203147353361929</v>
      </c>
      <c r="M6" s="3" t="s">
        <v>1152</v>
      </c>
      <c r="N6" s="3">
        <f>Table1[[#Totals],[ape]]</f>
        <v>645.76201991196581</v>
      </c>
    </row>
    <row r="7" spans="1:14">
      <c r="A7" s="2">
        <v>37742</v>
      </c>
      <c r="B7">
        <v>15.17</v>
      </c>
      <c r="C7">
        <f t="shared" si="0"/>
        <v>44.519999999999996</v>
      </c>
      <c r="D7">
        <f>Table1[[#This Row],[3month MT]]/3</f>
        <v>14.839999999999998</v>
      </c>
      <c r="E7">
        <f>Table1[[#This Row],[OPEN]]-Table1[[#This Row],[y^]]</f>
        <v>0.33000000000000185</v>
      </c>
      <c r="F7">
        <f>Table1[[#This Row],[e]]*Table1[[#This Row],[e]]</f>
        <v>0.10890000000000122</v>
      </c>
      <c r="G7">
        <f>ABS(Table1[[#This Row],[e]]/Table1[[#This Row],[OPEN]])*100</f>
        <v>2.1753460777851141</v>
      </c>
      <c r="M7" s="3" t="s">
        <v>1153</v>
      </c>
      <c r="N7" s="3">
        <f>N5/N4</f>
        <v>29.577488059013358</v>
      </c>
    </row>
    <row r="8" spans="1:14">
      <c r="A8" s="2">
        <v>37773</v>
      </c>
      <c r="B8">
        <v>15.37</v>
      </c>
      <c r="C8">
        <f t="shared" si="0"/>
        <v>47.629999999999995</v>
      </c>
      <c r="D8">
        <f>Table1[[#This Row],[3month MT]]/3</f>
        <v>15.876666666666665</v>
      </c>
      <c r="E8">
        <f>Table1[[#This Row],[OPEN]]-Table1[[#This Row],[y^]]</f>
        <v>-0.50666666666666593</v>
      </c>
      <c r="F8">
        <f>Table1[[#This Row],[e]]*Table1[[#This Row],[e]]</f>
        <v>0.25671111111111039</v>
      </c>
      <c r="G8">
        <f>ABS(Table1[[#This Row],[e]]/Table1[[#This Row],[OPEN]])*100</f>
        <v>3.2964649750596355</v>
      </c>
      <c r="M8" s="3" t="s">
        <v>1154</v>
      </c>
      <c r="N8" s="3">
        <f>SQRT(N7)</f>
        <v>5.4385189214540164</v>
      </c>
    </row>
    <row r="9" spans="1:14">
      <c r="A9" s="2">
        <v>37803</v>
      </c>
      <c r="B9">
        <v>17.09</v>
      </c>
      <c r="C9">
        <f t="shared" si="0"/>
        <v>48.49</v>
      </c>
      <c r="D9">
        <f>Table1[[#This Row],[3month MT]]/3</f>
        <v>16.163333333333334</v>
      </c>
      <c r="E9">
        <f>Table1[[#This Row],[OPEN]]-Table1[[#This Row],[y^]]</f>
        <v>0.92666666666666586</v>
      </c>
      <c r="F9">
        <f>Table1[[#This Row],[e]]*Table1[[#This Row],[e]]</f>
        <v>0.85871111111110965</v>
      </c>
      <c r="G9">
        <f>ABS(Table1[[#This Row],[e]]/Table1[[#This Row],[OPEN]])*100</f>
        <v>5.4222742344450907</v>
      </c>
      <c r="M9" s="3" t="s">
        <v>1155</v>
      </c>
      <c r="N9" s="3">
        <f>N6/N4</f>
        <v>2.6795104560662484</v>
      </c>
    </row>
    <row r="10" spans="1:14">
      <c r="A10" s="2">
        <v>37834</v>
      </c>
      <c r="B10">
        <v>16.03</v>
      </c>
      <c r="C10">
        <f t="shared" si="0"/>
        <v>51.78</v>
      </c>
      <c r="D10">
        <f>Table1[[#This Row],[3month MT]]/3</f>
        <v>17.260000000000002</v>
      </c>
      <c r="E10">
        <f>Table1[[#This Row],[OPEN]]-Table1[[#This Row],[y^]]</f>
        <v>-1.2300000000000004</v>
      </c>
      <c r="F10">
        <f>Table1[[#This Row],[e]]*Table1[[#This Row],[e]]</f>
        <v>1.512900000000001</v>
      </c>
      <c r="G10">
        <f>ABS(Table1[[#This Row],[e]]/Table1[[#This Row],[OPEN]])*100</f>
        <v>7.6731129132875875</v>
      </c>
      <c r="M10" s="3" t="s">
        <v>1156</v>
      </c>
      <c r="N10" s="3">
        <f>100-N9</f>
        <v>97.320489543933746</v>
      </c>
    </row>
    <row r="11" spans="1:14">
      <c r="A11" s="2">
        <v>37865</v>
      </c>
      <c r="B11">
        <v>18.66</v>
      </c>
      <c r="C11">
        <f t="shared" si="0"/>
        <v>52.61</v>
      </c>
      <c r="D11">
        <f>Table1[[#This Row],[3month MT]]/3</f>
        <v>17.536666666666665</v>
      </c>
      <c r="E11">
        <f>Table1[[#This Row],[OPEN]]-Table1[[#This Row],[y^]]</f>
        <v>1.1233333333333348</v>
      </c>
      <c r="F11">
        <f>Table1[[#This Row],[e]]*Table1[[#This Row],[e]]</f>
        <v>1.2618777777777812</v>
      </c>
      <c r="G11">
        <f>ABS(Table1[[#This Row],[e]]/Table1[[#This Row],[OPEN]])*100</f>
        <v>6.0200071454090827</v>
      </c>
    </row>
    <row r="12" spans="1:14">
      <c r="A12" s="2">
        <v>37895</v>
      </c>
      <c r="B12">
        <v>17.920000000000002</v>
      </c>
      <c r="C12">
        <f t="shared" si="0"/>
        <v>56.019999999999996</v>
      </c>
      <c r="D12">
        <f>Table1[[#This Row],[3month MT]]/3</f>
        <v>18.673333333333332</v>
      </c>
      <c r="E12">
        <f>Table1[[#This Row],[OPEN]]-Table1[[#This Row],[y^]]</f>
        <v>-0.7533333333333303</v>
      </c>
      <c r="F12">
        <f>Table1[[#This Row],[e]]*Table1[[#This Row],[e]]</f>
        <v>0.56751111111110653</v>
      </c>
      <c r="G12">
        <f>ABS(Table1[[#This Row],[e]]/Table1[[#This Row],[OPEN]])*100</f>
        <v>4.2038690476190306</v>
      </c>
    </row>
    <row r="13" spans="1:14">
      <c r="A13" s="2">
        <v>37926</v>
      </c>
      <c r="B13">
        <v>19.440000000000001</v>
      </c>
      <c r="C13">
        <f t="shared" si="0"/>
        <v>56.67</v>
      </c>
      <c r="D13">
        <f>Table1[[#This Row],[3month MT]]/3</f>
        <v>18.89</v>
      </c>
      <c r="E13">
        <f>Table1[[#This Row],[OPEN]]-Table1[[#This Row],[y^]]</f>
        <v>0.55000000000000071</v>
      </c>
      <c r="F13">
        <f>Table1[[#This Row],[e]]*Table1[[#This Row],[e]]</f>
        <v>0.30250000000000077</v>
      </c>
      <c r="G13">
        <f>ABS(Table1[[#This Row],[e]]/Table1[[#This Row],[OPEN]])*100</f>
        <v>2.8292181069958882</v>
      </c>
    </row>
    <row r="14" spans="1:14">
      <c r="A14" s="2">
        <v>37956</v>
      </c>
      <c r="B14">
        <v>19.309999999999999</v>
      </c>
      <c r="C14">
        <f t="shared" si="0"/>
        <v>60.75</v>
      </c>
      <c r="D14">
        <f>Table1[[#This Row],[3month MT]]/3</f>
        <v>20.25</v>
      </c>
      <c r="E14">
        <f>Table1[[#This Row],[OPEN]]-Table1[[#This Row],[y^]]</f>
        <v>-0.94000000000000128</v>
      </c>
      <c r="F14">
        <f>Table1[[#This Row],[e]]*Table1[[#This Row],[e]]</f>
        <v>0.88360000000000238</v>
      </c>
      <c r="G14">
        <f>ABS(Table1[[#This Row],[e]]/Table1[[#This Row],[OPEN]])*100</f>
        <v>4.8679440704298358</v>
      </c>
    </row>
    <row r="15" spans="1:14">
      <c r="A15" s="2">
        <v>37987</v>
      </c>
      <c r="B15">
        <v>22</v>
      </c>
      <c r="C15">
        <f t="shared" si="0"/>
        <v>63.97</v>
      </c>
      <c r="D15">
        <f>Table1[[#This Row],[3month MT]]/3</f>
        <v>21.323333333333334</v>
      </c>
      <c r="E15">
        <f>Table1[[#This Row],[OPEN]]-Table1[[#This Row],[y^]]</f>
        <v>0.67666666666666586</v>
      </c>
      <c r="F15">
        <f>Table1[[#This Row],[e]]*Table1[[#This Row],[e]]</f>
        <v>0.45787777777777666</v>
      </c>
      <c r="G15">
        <f>ABS(Table1[[#This Row],[e]]/Table1[[#This Row],[OPEN]])*100</f>
        <v>3.0757575757575721</v>
      </c>
    </row>
    <row r="16" spans="1:14">
      <c r="A16" s="2">
        <v>38018</v>
      </c>
      <c r="B16">
        <v>22.66</v>
      </c>
      <c r="C16">
        <f t="shared" si="0"/>
        <v>69.099999999999994</v>
      </c>
      <c r="D16">
        <f>Table1[[#This Row],[3month MT]]/3</f>
        <v>23.033333333333331</v>
      </c>
      <c r="E16">
        <f>Table1[[#This Row],[OPEN]]-Table1[[#This Row],[y^]]</f>
        <v>-0.3733333333333313</v>
      </c>
      <c r="F16">
        <f>Table1[[#This Row],[e]]*Table1[[#This Row],[e]]</f>
        <v>0.13937777777777627</v>
      </c>
      <c r="G16">
        <f>ABS(Table1[[#This Row],[e]]/Table1[[#This Row],[OPEN]])*100</f>
        <v>1.6475433951162015</v>
      </c>
    </row>
    <row r="17" spans="1:7">
      <c r="A17" s="2">
        <v>38047</v>
      </c>
      <c r="B17">
        <v>24.44</v>
      </c>
      <c r="C17">
        <f t="shared" si="0"/>
        <v>70.5</v>
      </c>
      <c r="D17">
        <f>Table1[[#This Row],[3month MT]]/3</f>
        <v>23.5</v>
      </c>
      <c r="E17">
        <f>Table1[[#This Row],[OPEN]]-Table1[[#This Row],[y^]]</f>
        <v>0.94000000000000128</v>
      </c>
      <c r="F17">
        <f>Table1[[#This Row],[e]]*Table1[[#This Row],[e]]</f>
        <v>0.88360000000000238</v>
      </c>
      <c r="G17">
        <f>ABS(Table1[[#This Row],[e]]/Table1[[#This Row],[OPEN]])*100</f>
        <v>3.8461538461538511</v>
      </c>
    </row>
    <row r="18" spans="1:7">
      <c r="A18" s="2">
        <v>38078</v>
      </c>
      <c r="B18">
        <v>23.4</v>
      </c>
      <c r="C18">
        <f t="shared" si="0"/>
        <v>71.66</v>
      </c>
      <c r="D18">
        <f>Table1[[#This Row],[3month MT]]/3</f>
        <v>23.886666666666667</v>
      </c>
      <c r="E18">
        <f>Table1[[#This Row],[OPEN]]-Table1[[#This Row],[y^]]</f>
        <v>-0.48666666666666814</v>
      </c>
      <c r="F18">
        <f>Table1[[#This Row],[e]]*Table1[[#This Row],[e]]</f>
        <v>0.23684444444444588</v>
      </c>
      <c r="G18">
        <f>ABS(Table1[[#This Row],[e]]/Table1[[#This Row],[OPEN]])*100</f>
        <v>2.079772079772086</v>
      </c>
    </row>
    <row r="19" spans="1:7">
      <c r="A19" s="2">
        <v>38108</v>
      </c>
      <c r="B19">
        <v>23.82</v>
      </c>
      <c r="C19">
        <f t="shared" si="0"/>
        <v>67</v>
      </c>
      <c r="D19">
        <f>Table1[[#This Row],[3month MT]]/3</f>
        <v>22.333333333333332</v>
      </c>
      <c r="E19">
        <f>Table1[[#This Row],[OPEN]]-Table1[[#This Row],[y^]]</f>
        <v>1.4866666666666681</v>
      </c>
      <c r="F19">
        <f>Table1[[#This Row],[e]]*Table1[[#This Row],[e]]</f>
        <v>2.210177777777782</v>
      </c>
      <c r="G19">
        <f>ABS(Table1[[#This Row],[e]]/Table1[[#This Row],[OPEN]])*100</f>
        <v>6.2412538483067515</v>
      </c>
    </row>
    <row r="20" spans="1:7">
      <c r="A20" s="2">
        <v>38139</v>
      </c>
      <c r="B20">
        <v>19.78</v>
      </c>
      <c r="C20">
        <f t="shared" si="0"/>
        <v>63.27</v>
      </c>
      <c r="D20">
        <f>Table1[[#This Row],[3month MT]]/3</f>
        <v>21.09</v>
      </c>
      <c r="E20">
        <f>Table1[[#This Row],[OPEN]]-Table1[[#This Row],[y^]]</f>
        <v>-1.3099999999999987</v>
      </c>
      <c r="F20">
        <f>Table1[[#This Row],[e]]*Table1[[#This Row],[e]]</f>
        <v>1.7160999999999966</v>
      </c>
      <c r="G20">
        <f>ABS(Table1[[#This Row],[e]]/Table1[[#This Row],[OPEN]])*100</f>
        <v>6.6228513650151601</v>
      </c>
    </row>
    <row r="21" spans="1:7">
      <c r="A21" s="2">
        <v>38169</v>
      </c>
      <c r="B21">
        <v>19.670000000000002</v>
      </c>
      <c r="C21">
        <f t="shared" si="0"/>
        <v>62.49</v>
      </c>
      <c r="D21">
        <f>Table1[[#This Row],[3month MT]]/3</f>
        <v>20.830000000000002</v>
      </c>
      <c r="E21">
        <f>Table1[[#This Row],[OPEN]]-Table1[[#This Row],[y^]]</f>
        <v>-1.1600000000000001</v>
      </c>
      <c r="F21">
        <f>Table1[[#This Row],[e]]*Table1[[#This Row],[e]]</f>
        <v>1.3456000000000004</v>
      </c>
      <c r="G21">
        <f>ABS(Table1[[#This Row],[e]]/Table1[[#This Row],[OPEN]])*100</f>
        <v>5.8973055414336555</v>
      </c>
    </row>
    <row r="22" spans="1:7">
      <c r="A22" s="2">
        <v>38200</v>
      </c>
      <c r="B22">
        <v>23.04</v>
      </c>
      <c r="C22">
        <f t="shared" si="0"/>
        <v>66.039999999999992</v>
      </c>
      <c r="D22">
        <f>Table1[[#This Row],[3month MT]]/3</f>
        <v>22.013333333333332</v>
      </c>
      <c r="E22">
        <f>Table1[[#This Row],[OPEN]]-Table1[[#This Row],[y^]]</f>
        <v>1.0266666666666673</v>
      </c>
      <c r="F22">
        <f>Table1[[#This Row],[e]]*Table1[[#This Row],[e]]</f>
        <v>1.0540444444444457</v>
      </c>
      <c r="G22">
        <f>ABS(Table1[[#This Row],[e]]/Table1[[#This Row],[OPEN]])*100</f>
        <v>4.4560185185185217</v>
      </c>
    </row>
    <row r="23" spans="1:7">
      <c r="A23" s="2">
        <v>38231</v>
      </c>
      <c r="B23">
        <v>23.33</v>
      </c>
      <c r="C23">
        <f t="shared" si="0"/>
        <v>71.81</v>
      </c>
      <c r="D23">
        <f>Table1[[#This Row],[3month MT]]/3</f>
        <v>23.936666666666667</v>
      </c>
      <c r="E23">
        <f>Table1[[#This Row],[OPEN]]-Table1[[#This Row],[y^]]</f>
        <v>-0.60666666666666913</v>
      </c>
      <c r="F23">
        <f>Table1[[#This Row],[e]]*Table1[[#This Row],[e]]</f>
        <v>0.36804444444444745</v>
      </c>
      <c r="G23">
        <f>ABS(Table1[[#This Row],[e]]/Table1[[#This Row],[OPEN]])*100</f>
        <v>2.600371481640245</v>
      </c>
    </row>
    <row r="24" spans="1:7">
      <c r="A24" s="2">
        <v>38261</v>
      </c>
      <c r="B24">
        <v>25.44</v>
      </c>
      <c r="C24">
        <f t="shared" si="0"/>
        <v>73.099999999999994</v>
      </c>
      <c r="D24">
        <f>Table1[[#This Row],[3month MT]]/3</f>
        <v>24.366666666666664</v>
      </c>
      <c r="E24">
        <f>Table1[[#This Row],[OPEN]]-Table1[[#This Row],[y^]]</f>
        <v>1.0733333333333377</v>
      </c>
      <c r="F24">
        <f>Table1[[#This Row],[e]]*Table1[[#This Row],[e]]</f>
        <v>1.1520444444444538</v>
      </c>
      <c r="G24">
        <f>ABS(Table1[[#This Row],[e]]/Table1[[#This Row],[OPEN]])*100</f>
        <v>4.219077568134189</v>
      </c>
    </row>
    <row r="25" spans="1:7">
      <c r="A25" s="2">
        <v>38292</v>
      </c>
      <c r="B25">
        <v>24.33</v>
      </c>
      <c r="C25">
        <f t="shared" si="0"/>
        <v>78.33</v>
      </c>
      <c r="D25">
        <f>Table1[[#This Row],[3month MT]]/3</f>
        <v>26.11</v>
      </c>
      <c r="E25">
        <f>Table1[[#This Row],[OPEN]]-Table1[[#This Row],[y^]]</f>
        <v>-1.7800000000000011</v>
      </c>
      <c r="F25">
        <f>Table1[[#This Row],[e]]*Table1[[#This Row],[e]]</f>
        <v>3.1684000000000041</v>
      </c>
      <c r="G25">
        <f>ABS(Table1[[#This Row],[e]]/Table1[[#This Row],[OPEN]])*100</f>
        <v>7.3160706946157061</v>
      </c>
    </row>
    <row r="26" spans="1:7">
      <c r="A26" s="2">
        <v>38322</v>
      </c>
      <c r="B26">
        <v>28.56</v>
      </c>
      <c r="C26">
        <f t="shared" si="0"/>
        <v>82.2</v>
      </c>
      <c r="D26">
        <f>Table1[[#This Row],[3month MT]]/3</f>
        <v>27.400000000000002</v>
      </c>
      <c r="E26">
        <f>Table1[[#This Row],[OPEN]]-Table1[[#This Row],[y^]]</f>
        <v>1.1599999999999966</v>
      </c>
      <c r="F26">
        <f>Table1[[#This Row],[e]]*Table1[[#This Row],[e]]</f>
        <v>1.3455999999999921</v>
      </c>
      <c r="G26">
        <f>ABS(Table1[[#This Row],[e]]/Table1[[#This Row],[OPEN]])*100</f>
        <v>4.0616246498599322</v>
      </c>
    </row>
    <row r="27" spans="1:7">
      <c r="A27" s="2">
        <v>38353</v>
      </c>
      <c r="B27">
        <v>29.31</v>
      </c>
      <c r="C27">
        <f t="shared" si="0"/>
        <v>87.449999999999989</v>
      </c>
      <c r="D27">
        <f>Table1[[#This Row],[3month MT]]/3</f>
        <v>29.149999999999995</v>
      </c>
      <c r="E27">
        <f>Table1[[#This Row],[OPEN]]-Table1[[#This Row],[y^]]</f>
        <v>0.16000000000000369</v>
      </c>
      <c r="F27">
        <f>Table1[[#This Row],[e]]*Table1[[#This Row],[e]]</f>
        <v>2.5600000000001181E-2</v>
      </c>
      <c r="G27">
        <f>ABS(Table1[[#This Row],[e]]/Table1[[#This Row],[OPEN]])*100</f>
        <v>0.54588877516207335</v>
      </c>
    </row>
    <row r="28" spans="1:7">
      <c r="A28" s="2">
        <v>38384</v>
      </c>
      <c r="B28">
        <v>29.58</v>
      </c>
      <c r="C28">
        <f t="shared" si="0"/>
        <v>87.39</v>
      </c>
      <c r="D28">
        <f>Table1[[#This Row],[3month MT]]/3</f>
        <v>29.13</v>
      </c>
      <c r="E28">
        <f>Table1[[#This Row],[OPEN]]-Table1[[#This Row],[y^]]</f>
        <v>0.44999999999999929</v>
      </c>
      <c r="F28">
        <f>Table1[[#This Row],[e]]*Table1[[#This Row],[e]]</f>
        <v>0.20249999999999935</v>
      </c>
      <c r="G28">
        <f>ABS(Table1[[#This Row],[e]]/Table1[[#This Row],[OPEN]])*100</f>
        <v>1.5212981744421883</v>
      </c>
    </row>
    <row r="29" spans="1:7">
      <c r="A29" s="2">
        <v>38412</v>
      </c>
      <c r="B29">
        <v>28.5</v>
      </c>
      <c r="C29">
        <f t="shared" si="0"/>
        <v>87.74</v>
      </c>
      <c r="D29">
        <f>Table1[[#This Row],[3month MT]]/3</f>
        <v>29.246666666666666</v>
      </c>
      <c r="E29">
        <f>Table1[[#This Row],[OPEN]]-Table1[[#This Row],[y^]]</f>
        <v>-0.74666666666666615</v>
      </c>
      <c r="F29">
        <f>Table1[[#This Row],[e]]*Table1[[#This Row],[e]]</f>
        <v>0.55751111111111029</v>
      </c>
      <c r="G29">
        <f>ABS(Table1[[#This Row],[e]]/Table1[[#This Row],[OPEN]])*100</f>
        <v>2.6198830409356706</v>
      </c>
    </row>
    <row r="30" spans="1:7">
      <c r="A30" s="2">
        <v>38443</v>
      </c>
      <c r="B30">
        <v>29.66</v>
      </c>
      <c r="C30">
        <f t="shared" si="0"/>
        <v>90.16</v>
      </c>
      <c r="D30">
        <f>Table1[[#This Row],[3month MT]]/3</f>
        <v>30.053333333333331</v>
      </c>
      <c r="E30">
        <f>Table1[[#This Row],[OPEN]]-Table1[[#This Row],[y^]]</f>
        <v>-0.39333333333333087</v>
      </c>
      <c r="F30">
        <f>Table1[[#This Row],[e]]*Table1[[#This Row],[e]]</f>
        <v>0.15471111111110916</v>
      </c>
      <c r="G30">
        <f>ABS(Table1[[#This Row],[e]]/Table1[[#This Row],[OPEN]])*100</f>
        <v>1.3261407057765706</v>
      </c>
    </row>
    <row r="31" spans="1:7">
      <c r="A31" s="2">
        <v>38473</v>
      </c>
      <c r="B31">
        <v>32</v>
      </c>
      <c r="C31">
        <f t="shared" si="0"/>
        <v>97.22</v>
      </c>
      <c r="D31">
        <f>Table1[[#This Row],[3month MT]]/3</f>
        <v>32.406666666666666</v>
      </c>
      <c r="E31">
        <f>Table1[[#This Row],[OPEN]]-Table1[[#This Row],[y^]]</f>
        <v>-0.40666666666666629</v>
      </c>
      <c r="F31">
        <f>Table1[[#This Row],[e]]*Table1[[#This Row],[e]]</f>
        <v>0.16537777777777746</v>
      </c>
      <c r="G31">
        <f>ABS(Table1[[#This Row],[e]]/Table1[[#This Row],[OPEN]])*100</f>
        <v>1.2708333333333321</v>
      </c>
    </row>
    <row r="32" spans="1:7">
      <c r="A32" s="2">
        <v>38504</v>
      </c>
      <c r="B32">
        <v>35.56</v>
      </c>
      <c r="C32">
        <f t="shared" si="0"/>
        <v>104.22</v>
      </c>
      <c r="D32">
        <f>Table1[[#This Row],[3month MT]]/3</f>
        <v>34.74</v>
      </c>
      <c r="E32">
        <f>Table1[[#This Row],[OPEN]]-Table1[[#This Row],[y^]]</f>
        <v>0.82000000000000028</v>
      </c>
      <c r="F32">
        <f>Table1[[#This Row],[e]]*Table1[[#This Row],[e]]</f>
        <v>0.67240000000000044</v>
      </c>
      <c r="G32">
        <f>ABS(Table1[[#This Row],[e]]/Table1[[#This Row],[OPEN]])*100</f>
        <v>2.305961754780653</v>
      </c>
    </row>
    <row r="33" spans="1:7">
      <c r="A33" s="2">
        <v>38534</v>
      </c>
      <c r="B33">
        <v>36.659999999999997</v>
      </c>
      <c r="C33">
        <f t="shared" si="0"/>
        <v>109.78</v>
      </c>
      <c r="D33">
        <f>Table1[[#This Row],[3month MT]]/3</f>
        <v>36.593333333333334</v>
      </c>
      <c r="E33">
        <f>Table1[[#This Row],[OPEN]]-Table1[[#This Row],[y^]]</f>
        <v>6.6666666666662877E-2</v>
      </c>
      <c r="F33">
        <f>Table1[[#This Row],[e]]*Table1[[#This Row],[e]]</f>
        <v>4.4444444444439388E-3</v>
      </c>
      <c r="G33">
        <f>ABS(Table1[[#This Row],[e]]/Table1[[#This Row],[OPEN]])*100</f>
        <v>0.18185124568102259</v>
      </c>
    </row>
    <row r="34" spans="1:7">
      <c r="A34" s="2">
        <v>38565</v>
      </c>
      <c r="B34">
        <v>37.56</v>
      </c>
      <c r="C34">
        <f t="shared" si="0"/>
        <v>112.78</v>
      </c>
      <c r="D34">
        <f>Table1[[#This Row],[3month MT]]/3</f>
        <v>37.593333333333334</v>
      </c>
      <c r="E34">
        <f>Table1[[#This Row],[OPEN]]-Table1[[#This Row],[y^]]</f>
        <v>-3.3333333333331439E-2</v>
      </c>
      <c r="F34">
        <f>Table1[[#This Row],[e]]*Table1[[#This Row],[e]]</f>
        <v>1.1111111111109847E-3</v>
      </c>
      <c r="G34">
        <f>ABS(Table1[[#This Row],[e]]/Table1[[#This Row],[OPEN]])*100</f>
        <v>8.8746893858709902E-2</v>
      </c>
    </row>
    <row r="35" spans="1:7">
      <c r="A35" s="2">
        <v>38596</v>
      </c>
      <c r="B35">
        <v>38.56</v>
      </c>
      <c r="C35">
        <f t="shared" si="0"/>
        <v>121.54</v>
      </c>
      <c r="D35">
        <f>Table1[[#This Row],[3month MT]]/3</f>
        <v>40.513333333333335</v>
      </c>
      <c r="E35">
        <f>Table1[[#This Row],[OPEN]]-Table1[[#This Row],[y^]]</f>
        <v>-1.9533333333333331</v>
      </c>
      <c r="F35">
        <f>Table1[[#This Row],[e]]*Table1[[#This Row],[e]]</f>
        <v>3.8155111111111104</v>
      </c>
      <c r="G35">
        <f>ABS(Table1[[#This Row],[e]]/Table1[[#This Row],[OPEN]])*100</f>
        <v>5.0656984785615489</v>
      </c>
    </row>
    <row r="36" spans="1:7">
      <c r="A36" s="2">
        <v>38626</v>
      </c>
      <c r="B36">
        <v>45.42</v>
      </c>
      <c r="C36">
        <f t="shared" si="0"/>
        <v>124.78</v>
      </c>
      <c r="D36">
        <f>Table1[[#This Row],[3month MT]]/3</f>
        <v>41.593333333333334</v>
      </c>
      <c r="E36">
        <f>Table1[[#This Row],[OPEN]]-Table1[[#This Row],[y^]]</f>
        <v>3.826666666666668</v>
      </c>
      <c r="F36">
        <f>Table1[[#This Row],[e]]*Table1[[#This Row],[e]]</f>
        <v>14.643377777777788</v>
      </c>
      <c r="G36">
        <f>ABS(Table1[[#This Row],[e]]/Table1[[#This Row],[OPEN]])*100</f>
        <v>8.4250697196536066</v>
      </c>
    </row>
    <row r="37" spans="1:7">
      <c r="A37" s="2">
        <v>38657</v>
      </c>
      <c r="B37">
        <v>40.799999999999997</v>
      </c>
      <c r="C37">
        <f t="shared" si="0"/>
        <v>131.22</v>
      </c>
      <c r="D37">
        <f>Table1[[#This Row],[3month MT]]/3</f>
        <v>43.74</v>
      </c>
      <c r="E37">
        <f>Table1[[#This Row],[OPEN]]-Table1[[#This Row],[y^]]</f>
        <v>-2.9400000000000048</v>
      </c>
      <c r="F37">
        <f>Table1[[#This Row],[e]]*Table1[[#This Row],[e]]</f>
        <v>8.6436000000000277</v>
      </c>
      <c r="G37">
        <f>ABS(Table1[[#This Row],[e]]/Table1[[#This Row],[OPEN]])*100</f>
        <v>7.2058823529411882</v>
      </c>
    </row>
    <row r="38" spans="1:7">
      <c r="A38" s="2">
        <v>38687</v>
      </c>
      <c r="B38">
        <v>45</v>
      </c>
      <c r="C38">
        <f t="shared" si="0"/>
        <v>133.13</v>
      </c>
      <c r="D38">
        <f>Table1[[#This Row],[3month MT]]/3</f>
        <v>44.376666666666665</v>
      </c>
      <c r="E38">
        <f>Table1[[#This Row],[OPEN]]-Table1[[#This Row],[y^]]</f>
        <v>0.62333333333333485</v>
      </c>
      <c r="F38">
        <f>Table1[[#This Row],[e]]*Table1[[#This Row],[e]]</f>
        <v>0.38854444444444636</v>
      </c>
      <c r="G38">
        <f>ABS(Table1[[#This Row],[e]]/Table1[[#This Row],[OPEN]])*100</f>
        <v>1.3851851851851886</v>
      </c>
    </row>
    <row r="39" spans="1:7">
      <c r="A39" s="2">
        <v>38718</v>
      </c>
      <c r="B39">
        <v>47.33</v>
      </c>
      <c r="C39">
        <f t="shared" si="0"/>
        <v>143.99</v>
      </c>
      <c r="D39">
        <f>Table1[[#This Row],[3month MT]]/3</f>
        <v>47.99666666666667</v>
      </c>
      <c r="E39">
        <f>Table1[[#This Row],[OPEN]]-Table1[[#This Row],[y^]]</f>
        <v>-0.6666666666666714</v>
      </c>
      <c r="F39">
        <f>Table1[[#This Row],[e]]*Table1[[#This Row],[e]]</f>
        <v>0.44444444444445075</v>
      </c>
      <c r="G39">
        <f>ABS(Table1[[#This Row],[e]]/Table1[[#This Row],[OPEN]])*100</f>
        <v>1.4085498978801425</v>
      </c>
    </row>
    <row r="40" spans="1:7">
      <c r="A40" s="2">
        <v>38749</v>
      </c>
      <c r="B40">
        <v>51.66</v>
      </c>
      <c r="C40">
        <f t="shared" si="0"/>
        <v>156.47999999999999</v>
      </c>
      <c r="D40">
        <f>Table1[[#This Row],[3month MT]]/3</f>
        <v>52.16</v>
      </c>
      <c r="E40">
        <f>Table1[[#This Row],[OPEN]]-Table1[[#This Row],[y^]]</f>
        <v>-0.5</v>
      </c>
      <c r="F40">
        <f>Table1[[#This Row],[e]]*Table1[[#This Row],[e]]</f>
        <v>0.25</v>
      </c>
      <c r="G40">
        <f>ABS(Table1[[#This Row],[e]]/Table1[[#This Row],[OPEN]])*100</f>
        <v>0.96786682152535819</v>
      </c>
    </row>
    <row r="41" spans="1:7">
      <c r="A41" s="2">
        <v>38777</v>
      </c>
      <c r="B41">
        <v>57.49</v>
      </c>
      <c r="C41">
        <f t="shared" si="0"/>
        <v>174.36</v>
      </c>
      <c r="D41">
        <f>Table1[[#This Row],[3month MT]]/3</f>
        <v>58.120000000000005</v>
      </c>
      <c r="E41">
        <f>Table1[[#This Row],[OPEN]]-Table1[[#This Row],[y^]]</f>
        <v>-0.63000000000000256</v>
      </c>
      <c r="F41">
        <f>Table1[[#This Row],[e]]*Table1[[#This Row],[e]]</f>
        <v>0.39690000000000325</v>
      </c>
      <c r="G41">
        <f>ABS(Table1[[#This Row],[e]]/Table1[[#This Row],[OPEN]])*100</f>
        <v>1.0958427552617891</v>
      </c>
    </row>
    <row r="42" spans="1:7">
      <c r="A42" s="2">
        <v>38808</v>
      </c>
      <c r="B42">
        <v>65.209999999999994</v>
      </c>
      <c r="C42">
        <f t="shared" si="0"/>
        <v>190.85999999999999</v>
      </c>
      <c r="D42">
        <f>Table1[[#This Row],[3month MT]]/3</f>
        <v>63.62</v>
      </c>
      <c r="E42">
        <f>Table1[[#This Row],[OPEN]]-Table1[[#This Row],[y^]]</f>
        <v>1.5899999999999963</v>
      </c>
      <c r="F42">
        <f>Table1[[#This Row],[e]]*Table1[[#This Row],[e]]</f>
        <v>2.5280999999999882</v>
      </c>
      <c r="G42">
        <f>ABS(Table1[[#This Row],[e]]/Table1[[#This Row],[OPEN]])*100</f>
        <v>2.4382763379849659</v>
      </c>
    </row>
    <row r="43" spans="1:7">
      <c r="A43" s="2">
        <v>38838</v>
      </c>
      <c r="B43">
        <v>68.16</v>
      </c>
      <c r="C43">
        <f t="shared" si="0"/>
        <v>189.36</v>
      </c>
      <c r="D43">
        <f>Table1[[#This Row],[3month MT]]/3</f>
        <v>63.120000000000005</v>
      </c>
      <c r="E43">
        <f>Table1[[#This Row],[OPEN]]-Table1[[#This Row],[y^]]</f>
        <v>5.039999999999992</v>
      </c>
      <c r="F43">
        <f>Table1[[#This Row],[e]]*Table1[[#This Row],[e]]</f>
        <v>25.40159999999992</v>
      </c>
      <c r="G43">
        <f>ABS(Table1[[#This Row],[e]]/Table1[[#This Row],[OPEN]])*100</f>
        <v>7.3943661971830874</v>
      </c>
    </row>
    <row r="44" spans="1:7">
      <c r="A44" s="2">
        <v>38869</v>
      </c>
      <c r="B44">
        <v>55.99</v>
      </c>
      <c r="C44">
        <f t="shared" si="0"/>
        <v>185.14000000000001</v>
      </c>
      <c r="D44">
        <f>Table1[[#This Row],[3month MT]]/3</f>
        <v>61.713333333333338</v>
      </c>
      <c r="E44">
        <f>Table1[[#This Row],[OPEN]]-Table1[[#This Row],[y^]]</f>
        <v>-5.7233333333333363</v>
      </c>
      <c r="F44">
        <f>Table1[[#This Row],[e]]*Table1[[#This Row],[e]]</f>
        <v>32.756544444444479</v>
      </c>
      <c r="G44">
        <f>ABS(Table1[[#This Row],[e]]/Table1[[#This Row],[OPEN]])*100</f>
        <v>10.222063463713765</v>
      </c>
    </row>
    <row r="45" spans="1:7">
      <c r="A45" s="2">
        <v>38899</v>
      </c>
      <c r="B45">
        <v>60.99</v>
      </c>
      <c r="C45">
        <f t="shared" si="0"/>
        <v>172.87</v>
      </c>
      <c r="D45">
        <f>Table1[[#This Row],[3month MT]]/3</f>
        <v>57.623333333333335</v>
      </c>
      <c r="E45">
        <f>Table1[[#This Row],[OPEN]]-Table1[[#This Row],[y^]]</f>
        <v>3.3666666666666671</v>
      </c>
      <c r="F45">
        <f>Table1[[#This Row],[e]]*Table1[[#This Row],[e]]</f>
        <v>11.334444444444447</v>
      </c>
      <c r="G45">
        <f>ABS(Table1[[#This Row],[e]]/Table1[[#This Row],[OPEN]])*100</f>
        <v>5.5200306061102919</v>
      </c>
    </row>
    <row r="46" spans="1:7">
      <c r="A46" s="2">
        <v>38930</v>
      </c>
      <c r="B46">
        <v>55.89</v>
      </c>
      <c r="C46">
        <f t="shared" si="0"/>
        <v>180.41</v>
      </c>
      <c r="D46">
        <f>Table1[[#This Row],[3month MT]]/3</f>
        <v>60.136666666666663</v>
      </c>
      <c r="E46">
        <f>Table1[[#This Row],[OPEN]]-Table1[[#This Row],[y^]]</f>
        <v>-4.2466666666666626</v>
      </c>
      <c r="F46">
        <f>Table1[[#This Row],[e]]*Table1[[#This Row],[e]]</f>
        <v>18.034177777777742</v>
      </c>
      <c r="G46">
        <f>ABS(Table1[[#This Row],[e]]/Table1[[#This Row],[OPEN]])*100</f>
        <v>7.5982584839267533</v>
      </c>
    </row>
    <row r="47" spans="1:7">
      <c r="A47" s="2">
        <v>38961</v>
      </c>
      <c r="B47">
        <v>63.53</v>
      </c>
      <c r="C47">
        <f t="shared" si="0"/>
        <v>181.41</v>
      </c>
      <c r="D47">
        <f>Table1[[#This Row],[3month MT]]/3</f>
        <v>60.47</v>
      </c>
      <c r="E47">
        <f>Table1[[#This Row],[OPEN]]-Table1[[#This Row],[y^]]</f>
        <v>3.0600000000000023</v>
      </c>
      <c r="F47">
        <f>Table1[[#This Row],[e]]*Table1[[#This Row],[e]]</f>
        <v>9.3636000000000141</v>
      </c>
      <c r="G47">
        <f>ABS(Table1[[#This Row],[e]]/Table1[[#This Row],[OPEN]])*100</f>
        <v>4.816622068314186</v>
      </c>
    </row>
    <row r="48" spans="1:7">
      <c r="A48" s="2">
        <v>38991</v>
      </c>
      <c r="B48">
        <v>61.99</v>
      </c>
      <c r="C48">
        <f t="shared" si="0"/>
        <v>189.18</v>
      </c>
      <c r="D48">
        <f>Table1[[#This Row],[3month MT]]/3</f>
        <v>63.06</v>
      </c>
      <c r="E48">
        <f>Table1[[#This Row],[OPEN]]-Table1[[#This Row],[y^]]</f>
        <v>-1.0700000000000003</v>
      </c>
      <c r="F48">
        <f>Table1[[#This Row],[e]]*Table1[[#This Row],[e]]</f>
        <v>1.1449000000000007</v>
      </c>
      <c r="G48">
        <f>ABS(Table1[[#This Row],[e]]/Table1[[#This Row],[OPEN]])*100</f>
        <v>1.7260848523955481</v>
      </c>
    </row>
    <row r="49" spans="1:7">
      <c r="A49" s="2">
        <v>39022</v>
      </c>
      <c r="B49">
        <v>63.66</v>
      </c>
      <c r="C49">
        <f t="shared" si="0"/>
        <v>187.64000000000001</v>
      </c>
      <c r="D49">
        <f>Table1[[#This Row],[3month MT]]/3</f>
        <v>62.546666666666674</v>
      </c>
      <c r="E49">
        <f>Table1[[#This Row],[OPEN]]-Table1[[#This Row],[y^]]</f>
        <v>1.1133333333333226</v>
      </c>
      <c r="F49">
        <f>Table1[[#This Row],[e]]*Table1[[#This Row],[e]]</f>
        <v>1.2395111111110872</v>
      </c>
      <c r="G49">
        <f>ABS(Table1[[#This Row],[e]]/Table1[[#This Row],[OPEN]])*100</f>
        <v>1.748874227667802</v>
      </c>
    </row>
    <row r="50" spans="1:7">
      <c r="A50" s="2">
        <v>39052</v>
      </c>
      <c r="B50">
        <v>61.99</v>
      </c>
      <c r="C50">
        <f t="shared" si="0"/>
        <v>184.48000000000002</v>
      </c>
      <c r="D50">
        <f>Table1[[#This Row],[3month MT]]/3</f>
        <v>61.493333333333339</v>
      </c>
      <c r="E50">
        <f>Table1[[#This Row],[OPEN]]-Table1[[#This Row],[y^]]</f>
        <v>0.49666666666666259</v>
      </c>
      <c r="F50">
        <f>Table1[[#This Row],[e]]*Table1[[#This Row],[e]]</f>
        <v>0.24667777777777372</v>
      </c>
      <c r="G50">
        <f>ABS(Table1[[#This Row],[e]]/Table1[[#This Row],[OPEN]])*100</f>
        <v>0.80120449534870564</v>
      </c>
    </row>
    <row r="51" spans="1:7">
      <c r="A51" s="2">
        <v>39083</v>
      </c>
      <c r="B51">
        <v>58.83</v>
      </c>
      <c r="C51">
        <f t="shared" si="0"/>
        <v>178.51</v>
      </c>
      <c r="D51">
        <f>Table1[[#This Row],[3month MT]]/3</f>
        <v>59.50333333333333</v>
      </c>
      <c r="E51">
        <f>Table1[[#This Row],[OPEN]]-Table1[[#This Row],[y^]]</f>
        <v>-0.67333333333333201</v>
      </c>
      <c r="F51">
        <f>Table1[[#This Row],[e]]*Table1[[#This Row],[e]]</f>
        <v>0.45337777777777599</v>
      </c>
      <c r="G51">
        <f>ABS(Table1[[#This Row],[e]]/Table1[[#This Row],[OPEN]])*100</f>
        <v>1.1445407671822745</v>
      </c>
    </row>
    <row r="52" spans="1:7">
      <c r="A52" s="2">
        <v>39114</v>
      </c>
      <c r="B52">
        <v>57.69</v>
      </c>
      <c r="C52">
        <f t="shared" si="0"/>
        <v>174.07999999999998</v>
      </c>
      <c r="D52">
        <f>Table1[[#This Row],[3month MT]]/3</f>
        <v>58.026666666666664</v>
      </c>
      <c r="E52">
        <f>Table1[[#This Row],[OPEN]]-Table1[[#This Row],[y^]]</f>
        <v>-0.336666666666666</v>
      </c>
      <c r="F52">
        <f>Table1[[#This Row],[e]]*Table1[[#This Row],[e]]</f>
        <v>0.113344444444444</v>
      </c>
      <c r="G52">
        <f>ABS(Table1[[#This Row],[e]]/Table1[[#This Row],[OPEN]])*100</f>
        <v>0.58357889871150292</v>
      </c>
    </row>
    <row r="53" spans="1:7">
      <c r="A53" s="2">
        <v>39142</v>
      </c>
      <c r="B53">
        <v>57.56</v>
      </c>
      <c r="C53">
        <f t="shared" si="0"/>
        <v>165.64</v>
      </c>
      <c r="D53">
        <f>Table1[[#This Row],[3month MT]]/3</f>
        <v>55.213333333333331</v>
      </c>
      <c r="E53">
        <f>Table1[[#This Row],[OPEN]]-Table1[[#This Row],[y^]]</f>
        <v>2.3466666666666711</v>
      </c>
      <c r="F53">
        <f>Table1[[#This Row],[e]]*Table1[[#This Row],[e]]</f>
        <v>5.5068444444444653</v>
      </c>
      <c r="G53">
        <f>ABS(Table1[[#This Row],[e]]/Table1[[#This Row],[OPEN]])*100</f>
        <v>4.0769052582812213</v>
      </c>
    </row>
    <row r="54" spans="1:7">
      <c r="A54" s="2">
        <v>39173</v>
      </c>
      <c r="B54">
        <v>50.39</v>
      </c>
      <c r="C54">
        <f t="shared" si="0"/>
        <v>161.84</v>
      </c>
      <c r="D54">
        <f>Table1[[#This Row],[3month MT]]/3</f>
        <v>53.946666666666665</v>
      </c>
      <c r="E54">
        <f>Table1[[#This Row],[OPEN]]-Table1[[#This Row],[y^]]</f>
        <v>-3.5566666666666649</v>
      </c>
      <c r="F54">
        <f>Table1[[#This Row],[e]]*Table1[[#This Row],[e]]</f>
        <v>12.649877777777766</v>
      </c>
      <c r="G54">
        <f>ABS(Table1[[#This Row],[e]]/Table1[[#This Row],[OPEN]])*100</f>
        <v>7.0582787590130289</v>
      </c>
    </row>
    <row r="55" spans="1:7">
      <c r="A55" s="2">
        <v>39203</v>
      </c>
      <c r="B55">
        <v>53.89</v>
      </c>
      <c r="C55">
        <f t="shared" si="0"/>
        <v>158.47</v>
      </c>
      <c r="D55">
        <f>Table1[[#This Row],[3month MT]]/3</f>
        <v>52.823333333333331</v>
      </c>
      <c r="E55">
        <f>Table1[[#This Row],[OPEN]]-Table1[[#This Row],[y^]]</f>
        <v>1.06666666666667</v>
      </c>
      <c r="F55">
        <f>Table1[[#This Row],[e]]*Table1[[#This Row],[e]]</f>
        <v>1.1377777777777849</v>
      </c>
      <c r="G55">
        <f>ABS(Table1[[#This Row],[e]]/Table1[[#This Row],[OPEN]])*100</f>
        <v>1.9793406321519207</v>
      </c>
    </row>
    <row r="56" spans="1:7">
      <c r="A56" s="2">
        <v>39234</v>
      </c>
      <c r="B56">
        <v>54.19</v>
      </c>
      <c r="C56">
        <f t="shared" si="0"/>
        <v>159.74</v>
      </c>
      <c r="D56">
        <f>Table1[[#This Row],[3month MT]]/3</f>
        <v>53.24666666666667</v>
      </c>
      <c r="E56">
        <f>Table1[[#This Row],[OPEN]]-Table1[[#This Row],[y^]]</f>
        <v>0.94333333333332803</v>
      </c>
      <c r="F56">
        <f>Table1[[#This Row],[e]]*Table1[[#This Row],[e]]</f>
        <v>0.88987777777776778</v>
      </c>
      <c r="G56">
        <f>ABS(Table1[[#This Row],[e]]/Table1[[#This Row],[OPEN]])*100</f>
        <v>1.7407885833794576</v>
      </c>
    </row>
    <row r="57" spans="1:7">
      <c r="A57" s="2">
        <v>39264</v>
      </c>
      <c r="B57">
        <v>51.66</v>
      </c>
      <c r="C57">
        <f t="shared" si="0"/>
        <v>162.68</v>
      </c>
      <c r="D57">
        <f>Table1[[#This Row],[3month MT]]/3</f>
        <v>54.226666666666667</v>
      </c>
      <c r="E57">
        <f>Table1[[#This Row],[OPEN]]-Table1[[#This Row],[y^]]</f>
        <v>-2.56666666666667</v>
      </c>
      <c r="F57">
        <f>Table1[[#This Row],[e]]*Table1[[#This Row],[e]]</f>
        <v>6.5877777777777951</v>
      </c>
      <c r="G57">
        <f>ABS(Table1[[#This Row],[e]]/Table1[[#This Row],[OPEN]])*100</f>
        <v>4.9683830171635117</v>
      </c>
    </row>
    <row r="58" spans="1:7">
      <c r="A58" s="2">
        <v>39295</v>
      </c>
      <c r="B58">
        <v>56.83</v>
      </c>
      <c r="C58">
        <f t="shared" si="0"/>
        <v>165.37</v>
      </c>
      <c r="D58">
        <f>Table1[[#This Row],[3month MT]]/3</f>
        <v>55.123333333333335</v>
      </c>
      <c r="E58">
        <f>Table1[[#This Row],[OPEN]]-Table1[[#This Row],[y^]]</f>
        <v>1.7066666666666634</v>
      </c>
      <c r="F58">
        <f>Table1[[#This Row],[e]]*Table1[[#This Row],[e]]</f>
        <v>2.9127111111111001</v>
      </c>
      <c r="G58">
        <f>ABS(Table1[[#This Row],[e]]/Table1[[#This Row],[OPEN]])*100</f>
        <v>3.0031086867264887</v>
      </c>
    </row>
    <row r="59" spans="1:7">
      <c r="A59" s="2">
        <v>39326</v>
      </c>
      <c r="B59">
        <v>56.88</v>
      </c>
      <c r="C59">
        <f t="shared" si="0"/>
        <v>177.29000000000002</v>
      </c>
      <c r="D59">
        <f>Table1[[#This Row],[3month MT]]/3</f>
        <v>59.096666666666671</v>
      </c>
      <c r="E59">
        <f>Table1[[#This Row],[OPEN]]-Table1[[#This Row],[y^]]</f>
        <v>-2.2166666666666686</v>
      </c>
      <c r="F59">
        <f>Table1[[#This Row],[e]]*Table1[[#This Row],[e]]</f>
        <v>4.9136111111111198</v>
      </c>
      <c r="G59">
        <f>ABS(Table1[[#This Row],[e]]/Table1[[#This Row],[OPEN]])*100</f>
        <v>3.8970932958274767</v>
      </c>
    </row>
    <row r="60" spans="1:7">
      <c r="A60" s="2">
        <v>39356</v>
      </c>
      <c r="B60">
        <v>63.58</v>
      </c>
      <c r="C60">
        <f t="shared" si="0"/>
        <v>179.85000000000002</v>
      </c>
      <c r="D60">
        <f>Table1[[#This Row],[3month MT]]/3</f>
        <v>59.95000000000001</v>
      </c>
      <c r="E60">
        <f>Table1[[#This Row],[OPEN]]-Table1[[#This Row],[y^]]</f>
        <v>3.6299999999999883</v>
      </c>
      <c r="F60">
        <f>Table1[[#This Row],[e]]*Table1[[#This Row],[e]]</f>
        <v>13.176899999999915</v>
      </c>
      <c r="G60">
        <f>ABS(Table1[[#This Row],[e]]/Table1[[#This Row],[OPEN]])*100</f>
        <v>5.7093425605536154</v>
      </c>
    </row>
    <row r="61" spans="1:7">
      <c r="A61" s="2">
        <v>39387</v>
      </c>
      <c r="B61">
        <v>59.39</v>
      </c>
      <c r="C61">
        <f t="shared" si="0"/>
        <v>186.6</v>
      </c>
      <c r="D61">
        <f>Table1[[#This Row],[3month MT]]/3</f>
        <v>62.199999999999996</v>
      </c>
      <c r="E61">
        <f>Table1[[#This Row],[OPEN]]-Table1[[#This Row],[y^]]</f>
        <v>-2.8099999999999952</v>
      </c>
      <c r="F61">
        <f>Table1[[#This Row],[e]]*Table1[[#This Row],[e]]</f>
        <v>7.896099999999973</v>
      </c>
      <c r="G61">
        <f>ABS(Table1[[#This Row],[e]]/Table1[[#This Row],[OPEN]])*100</f>
        <v>4.7314362687321019</v>
      </c>
    </row>
    <row r="62" spans="1:7">
      <c r="A62" s="2">
        <v>39417</v>
      </c>
      <c r="B62">
        <v>63.63</v>
      </c>
      <c r="C62">
        <f t="shared" si="0"/>
        <v>193.68</v>
      </c>
      <c r="D62">
        <f>Table1[[#This Row],[3month MT]]/3</f>
        <v>64.56</v>
      </c>
      <c r="E62">
        <f>Table1[[#This Row],[OPEN]]-Table1[[#This Row],[y^]]</f>
        <v>-0.92999999999999972</v>
      </c>
      <c r="F62">
        <f>Table1[[#This Row],[e]]*Table1[[#This Row],[e]]</f>
        <v>0.86489999999999945</v>
      </c>
      <c r="G62">
        <f>ABS(Table1[[#This Row],[e]]/Table1[[#This Row],[OPEN]])*100</f>
        <v>1.4615747289014611</v>
      </c>
    </row>
    <row r="63" spans="1:7">
      <c r="A63" s="2">
        <v>39448</v>
      </c>
      <c r="B63">
        <v>70.66</v>
      </c>
      <c r="C63">
        <f t="shared" si="0"/>
        <v>198.37</v>
      </c>
      <c r="D63">
        <f>Table1[[#This Row],[3month MT]]/3</f>
        <v>66.123333333333335</v>
      </c>
      <c r="E63">
        <f>Table1[[#This Row],[OPEN]]-Table1[[#This Row],[y^]]</f>
        <v>4.5366666666666617</v>
      </c>
      <c r="F63">
        <f>Table1[[#This Row],[e]]*Table1[[#This Row],[e]]</f>
        <v>20.581344444444401</v>
      </c>
      <c r="G63">
        <f>ABS(Table1[[#This Row],[e]]/Table1[[#This Row],[OPEN]])*100</f>
        <v>6.4204170204736233</v>
      </c>
    </row>
    <row r="64" spans="1:7">
      <c r="A64" s="2">
        <v>39479</v>
      </c>
      <c r="B64">
        <v>64.08</v>
      </c>
      <c r="C64">
        <f t="shared" si="0"/>
        <v>200.83</v>
      </c>
      <c r="D64">
        <f>Table1[[#This Row],[3month MT]]/3</f>
        <v>66.943333333333342</v>
      </c>
      <c r="E64">
        <f>Table1[[#This Row],[OPEN]]-Table1[[#This Row],[y^]]</f>
        <v>-2.8633333333333439</v>
      </c>
      <c r="F64">
        <f>Table1[[#This Row],[e]]*Table1[[#This Row],[e]]</f>
        <v>8.1986777777778386</v>
      </c>
      <c r="G64">
        <f>ABS(Table1[[#This Row],[e]]/Table1[[#This Row],[OPEN]])*100</f>
        <v>4.4683728672492888</v>
      </c>
    </row>
    <row r="65" spans="1:7">
      <c r="A65" s="2">
        <v>39508</v>
      </c>
      <c r="B65">
        <v>66.09</v>
      </c>
      <c r="C65">
        <f t="shared" si="0"/>
        <v>199.5</v>
      </c>
      <c r="D65">
        <f>Table1[[#This Row],[3month MT]]/3</f>
        <v>66.5</v>
      </c>
      <c r="E65">
        <f>Table1[[#This Row],[OPEN]]-Table1[[#This Row],[y^]]</f>
        <v>-0.40999999999999659</v>
      </c>
      <c r="F65">
        <f>Table1[[#This Row],[e]]*Table1[[#This Row],[e]]</f>
        <v>0.1680999999999972</v>
      </c>
      <c r="G65">
        <f>ABS(Table1[[#This Row],[e]]/Table1[[#This Row],[OPEN]])*100</f>
        <v>0.62036616734755112</v>
      </c>
    </row>
    <row r="66" spans="1:7">
      <c r="A66" s="2">
        <v>39539</v>
      </c>
      <c r="B66">
        <v>69.33</v>
      </c>
      <c r="C66">
        <f t="shared" ref="C66:C129" si="1">SUM(B65:B67)</f>
        <v>209.45000000000002</v>
      </c>
      <c r="D66">
        <f>Table1[[#This Row],[3month MT]]/3</f>
        <v>69.816666666666677</v>
      </c>
      <c r="E66">
        <f>Table1[[#This Row],[OPEN]]-Table1[[#This Row],[y^]]</f>
        <v>-0.48666666666667879</v>
      </c>
      <c r="F66">
        <f>Table1[[#This Row],[e]]*Table1[[#This Row],[e]]</f>
        <v>0.23684444444445624</v>
      </c>
      <c r="G66">
        <f>ABS(Table1[[#This Row],[e]]/Table1[[#This Row],[OPEN]])*100</f>
        <v>0.70195682484736599</v>
      </c>
    </row>
    <row r="67" spans="1:7">
      <c r="A67" s="2">
        <v>39569</v>
      </c>
      <c r="B67">
        <v>74.03</v>
      </c>
      <c r="C67">
        <f t="shared" si="1"/>
        <v>216.42000000000002</v>
      </c>
      <c r="D67">
        <f>Table1[[#This Row],[3month MT]]/3</f>
        <v>72.14</v>
      </c>
      <c r="E67">
        <f>Table1[[#This Row],[OPEN]]-Table1[[#This Row],[y^]]</f>
        <v>1.8900000000000006</v>
      </c>
      <c r="F67">
        <f>Table1[[#This Row],[e]]*Table1[[#This Row],[e]]</f>
        <v>3.5721000000000021</v>
      </c>
      <c r="G67">
        <f>ABS(Table1[[#This Row],[e]]/Table1[[#This Row],[OPEN]])*100</f>
        <v>2.5530190463325684</v>
      </c>
    </row>
    <row r="68" spans="1:7">
      <c r="A68" s="2">
        <v>39600</v>
      </c>
      <c r="B68">
        <v>73.06</v>
      </c>
      <c r="C68">
        <f t="shared" si="1"/>
        <v>209.28</v>
      </c>
      <c r="D68">
        <f>Table1[[#This Row],[3month MT]]/3</f>
        <v>69.760000000000005</v>
      </c>
      <c r="E68">
        <f>Table1[[#This Row],[OPEN]]-Table1[[#This Row],[y^]]</f>
        <v>3.2999999999999972</v>
      </c>
      <c r="F68">
        <f>Table1[[#This Row],[e]]*Table1[[#This Row],[e]]</f>
        <v>10.889999999999981</v>
      </c>
      <c r="G68">
        <f>ABS(Table1[[#This Row],[e]]/Table1[[#This Row],[OPEN]])*100</f>
        <v>4.5168354776895656</v>
      </c>
    </row>
    <row r="69" spans="1:7">
      <c r="A69" s="2">
        <v>39630</v>
      </c>
      <c r="B69">
        <v>62.19</v>
      </c>
      <c r="C69">
        <f t="shared" si="1"/>
        <v>197.6</v>
      </c>
      <c r="D69">
        <f>Table1[[#This Row],[3month MT]]/3</f>
        <v>65.86666666666666</v>
      </c>
      <c r="E69">
        <f>Table1[[#This Row],[OPEN]]-Table1[[#This Row],[y^]]</f>
        <v>-3.6766666666666623</v>
      </c>
      <c r="F69">
        <f>Table1[[#This Row],[e]]*Table1[[#This Row],[e]]</f>
        <v>13.517877777777747</v>
      </c>
      <c r="G69">
        <f>ABS(Table1[[#This Row],[e]]/Table1[[#This Row],[OPEN]])*100</f>
        <v>5.9119901377498989</v>
      </c>
    </row>
    <row r="70" spans="1:7">
      <c r="A70" s="2">
        <v>39661</v>
      </c>
      <c r="B70">
        <v>62.35</v>
      </c>
      <c r="C70">
        <f t="shared" si="1"/>
        <v>187.2</v>
      </c>
      <c r="D70">
        <f>Table1[[#This Row],[3month MT]]/3</f>
        <v>62.4</v>
      </c>
      <c r="E70">
        <f>Table1[[#This Row],[OPEN]]-Table1[[#This Row],[y^]]</f>
        <v>-4.9999999999997158E-2</v>
      </c>
      <c r="F70">
        <f>Table1[[#This Row],[e]]*Table1[[#This Row],[e]]</f>
        <v>2.499999999999716E-3</v>
      </c>
      <c r="G70">
        <f>ABS(Table1[[#This Row],[e]]/Table1[[#This Row],[OPEN]])*100</f>
        <v>8.0192461908576027E-2</v>
      </c>
    </row>
    <row r="71" spans="1:7">
      <c r="A71" s="2">
        <v>39692</v>
      </c>
      <c r="B71">
        <v>62.66</v>
      </c>
      <c r="C71">
        <f t="shared" si="1"/>
        <v>188.33999999999997</v>
      </c>
      <c r="D71">
        <f>Table1[[#This Row],[3month MT]]/3</f>
        <v>62.779999999999994</v>
      </c>
      <c r="E71">
        <f>Table1[[#This Row],[OPEN]]-Table1[[#This Row],[y^]]</f>
        <v>-0.11999999999999744</v>
      </c>
      <c r="F71">
        <f>Table1[[#This Row],[e]]*Table1[[#This Row],[e]]</f>
        <v>1.4399999999999386E-2</v>
      </c>
      <c r="G71">
        <f>ABS(Table1[[#This Row],[e]]/Table1[[#This Row],[OPEN]])*100</f>
        <v>0.19150973507819574</v>
      </c>
    </row>
    <row r="72" spans="1:7">
      <c r="A72" s="2">
        <v>39722</v>
      </c>
      <c r="B72">
        <v>63.33</v>
      </c>
      <c r="C72">
        <f t="shared" si="1"/>
        <v>178.54</v>
      </c>
      <c r="D72">
        <f>Table1[[#This Row],[3month MT]]/3</f>
        <v>59.513333333333328</v>
      </c>
      <c r="E72">
        <f>Table1[[#This Row],[OPEN]]-Table1[[#This Row],[y^]]</f>
        <v>3.81666666666667</v>
      </c>
      <c r="F72">
        <f>Table1[[#This Row],[e]]*Table1[[#This Row],[e]]</f>
        <v>14.56694444444447</v>
      </c>
      <c r="G72">
        <f>ABS(Table1[[#This Row],[e]]/Table1[[#This Row],[OPEN]])*100</f>
        <v>6.0266329806831989</v>
      </c>
    </row>
    <row r="73" spans="1:7">
      <c r="A73" s="2">
        <v>39753</v>
      </c>
      <c r="B73">
        <v>52.55</v>
      </c>
      <c r="C73">
        <f t="shared" si="1"/>
        <v>173.51</v>
      </c>
      <c r="D73">
        <f>Table1[[#This Row],[3month MT]]/3</f>
        <v>57.836666666666666</v>
      </c>
      <c r="E73">
        <f>Table1[[#This Row],[OPEN]]-Table1[[#This Row],[y^]]</f>
        <v>-5.2866666666666688</v>
      </c>
      <c r="F73">
        <f>Table1[[#This Row],[e]]*Table1[[#This Row],[e]]</f>
        <v>27.948844444444468</v>
      </c>
      <c r="G73">
        <f>ABS(Table1[[#This Row],[e]]/Table1[[#This Row],[OPEN]])*100</f>
        <v>10.060260069774822</v>
      </c>
    </row>
    <row r="74" spans="1:7">
      <c r="A74" s="2">
        <v>39783</v>
      </c>
      <c r="B74">
        <v>57.63</v>
      </c>
      <c r="C74">
        <f t="shared" si="1"/>
        <v>167.61</v>
      </c>
      <c r="D74">
        <f>Table1[[#This Row],[3month MT]]/3</f>
        <v>55.870000000000005</v>
      </c>
      <c r="E74">
        <f>Table1[[#This Row],[OPEN]]-Table1[[#This Row],[y^]]</f>
        <v>1.759999999999998</v>
      </c>
      <c r="F74">
        <f>Table1[[#This Row],[e]]*Table1[[#This Row],[e]]</f>
        <v>3.0975999999999928</v>
      </c>
      <c r="G74">
        <f>ABS(Table1[[#This Row],[e]]/Table1[[#This Row],[OPEN]])*100</f>
        <v>3.0539649488113794</v>
      </c>
    </row>
    <row r="75" spans="1:7">
      <c r="A75" s="2">
        <v>39814</v>
      </c>
      <c r="B75">
        <v>57.43</v>
      </c>
      <c r="C75">
        <f t="shared" si="1"/>
        <v>174.42000000000002</v>
      </c>
      <c r="D75">
        <f>Table1[[#This Row],[3month MT]]/3</f>
        <v>58.140000000000008</v>
      </c>
      <c r="E75">
        <f>Table1[[#This Row],[OPEN]]-Table1[[#This Row],[y^]]</f>
        <v>-0.71000000000000796</v>
      </c>
      <c r="F75">
        <f>Table1[[#This Row],[e]]*Table1[[#This Row],[e]]</f>
        <v>0.50410000000001132</v>
      </c>
      <c r="G75">
        <f>ABS(Table1[[#This Row],[e]]/Table1[[#This Row],[OPEN]])*100</f>
        <v>1.2362876545359707</v>
      </c>
    </row>
    <row r="76" spans="1:7">
      <c r="A76" s="2">
        <v>39845</v>
      </c>
      <c r="B76">
        <v>59.36</v>
      </c>
      <c r="C76">
        <f t="shared" si="1"/>
        <v>177.14999999999998</v>
      </c>
      <c r="D76">
        <f>Table1[[#This Row],[3month MT]]/3</f>
        <v>59.04999999999999</v>
      </c>
      <c r="E76">
        <f>Table1[[#This Row],[OPEN]]-Table1[[#This Row],[y^]]</f>
        <v>0.31000000000000938</v>
      </c>
      <c r="F76">
        <f>Table1[[#This Row],[e]]*Table1[[#This Row],[e]]</f>
        <v>9.610000000000582E-2</v>
      </c>
      <c r="G76">
        <f>ABS(Table1[[#This Row],[e]]/Table1[[#This Row],[OPEN]])*100</f>
        <v>0.52223719676551439</v>
      </c>
    </row>
    <row r="77" spans="1:7">
      <c r="A77" s="2">
        <v>39873</v>
      </c>
      <c r="B77">
        <v>60.36</v>
      </c>
      <c r="C77">
        <f t="shared" si="1"/>
        <v>181.41</v>
      </c>
      <c r="D77">
        <f>Table1[[#This Row],[3month MT]]/3</f>
        <v>60.47</v>
      </c>
      <c r="E77">
        <f>Table1[[#This Row],[OPEN]]-Table1[[#This Row],[y^]]</f>
        <v>-0.10999999999999943</v>
      </c>
      <c r="F77">
        <f>Table1[[#This Row],[e]]*Table1[[#This Row],[e]]</f>
        <v>1.2099999999999875E-2</v>
      </c>
      <c r="G77">
        <f>ABS(Table1[[#This Row],[e]]/Table1[[#This Row],[OPEN]])*100</f>
        <v>0.18223989396951529</v>
      </c>
    </row>
    <row r="78" spans="1:7">
      <c r="A78" s="2">
        <v>39904</v>
      </c>
      <c r="B78">
        <v>61.69</v>
      </c>
      <c r="C78">
        <f t="shared" si="1"/>
        <v>185.41</v>
      </c>
      <c r="D78">
        <f>Table1[[#This Row],[3month MT]]/3</f>
        <v>61.803333333333335</v>
      </c>
      <c r="E78">
        <f>Table1[[#This Row],[OPEN]]-Table1[[#This Row],[y^]]</f>
        <v>-0.11333333333333684</v>
      </c>
      <c r="F78">
        <f>Table1[[#This Row],[e]]*Table1[[#This Row],[e]]</f>
        <v>1.2844444444445239E-2</v>
      </c>
      <c r="G78">
        <f>ABS(Table1[[#This Row],[e]]/Table1[[#This Row],[OPEN]])*100</f>
        <v>0.18371427027611742</v>
      </c>
    </row>
    <row r="79" spans="1:7">
      <c r="A79" s="2">
        <v>39934</v>
      </c>
      <c r="B79">
        <v>63.36</v>
      </c>
      <c r="C79">
        <f t="shared" si="1"/>
        <v>186.70999999999998</v>
      </c>
      <c r="D79">
        <f>Table1[[#This Row],[3month MT]]/3</f>
        <v>62.236666666666657</v>
      </c>
      <c r="E79">
        <f>Table1[[#This Row],[OPEN]]-Table1[[#This Row],[y^]]</f>
        <v>1.123333333333342</v>
      </c>
      <c r="F79">
        <f>Table1[[#This Row],[e]]*Table1[[#This Row],[e]]</f>
        <v>1.2618777777777972</v>
      </c>
      <c r="G79">
        <f>ABS(Table1[[#This Row],[e]]/Table1[[#This Row],[OPEN]])*100</f>
        <v>1.772937710437724</v>
      </c>
    </row>
    <row r="80" spans="1:7">
      <c r="A80" s="2">
        <v>39965</v>
      </c>
      <c r="B80">
        <v>61.66</v>
      </c>
      <c r="C80">
        <f t="shared" si="1"/>
        <v>188.45</v>
      </c>
      <c r="D80">
        <f>Table1[[#This Row],[3month MT]]/3</f>
        <v>62.816666666666663</v>
      </c>
      <c r="E80">
        <f>Table1[[#This Row],[OPEN]]-Table1[[#This Row],[y^]]</f>
        <v>-1.1566666666666663</v>
      </c>
      <c r="F80">
        <f>Table1[[#This Row],[e]]*Table1[[#This Row],[e]]</f>
        <v>1.3378777777777768</v>
      </c>
      <c r="G80">
        <f>ABS(Table1[[#This Row],[e]]/Table1[[#This Row],[OPEN]])*100</f>
        <v>1.8758784733484697</v>
      </c>
    </row>
    <row r="81" spans="1:7">
      <c r="A81" s="2">
        <v>39995</v>
      </c>
      <c r="B81">
        <v>63.43</v>
      </c>
      <c r="C81">
        <f t="shared" si="1"/>
        <v>209.41</v>
      </c>
      <c r="D81">
        <f>Table1[[#This Row],[3month MT]]/3</f>
        <v>69.803333333333327</v>
      </c>
      <c r="E81">
        <f>Table1[[#This Row],[OPEN]]-Table1[[#This Row],[y^]]</f>
        <v>-6.3733333333333277</v>
      </c>
      <c r="F81">
        <f>Table1[[#This Row],[e]]*Table1[[#This Row],[e]]</f>
        <v>40.619377777777707</v>
      </c>
      <c r="G81">
        <f>ABS(Table1[[#This Row],[e]]/Table1[[#This Row],[OPEN]])*100</f>
        <v>10.047821745756467</v>
      </c>
    </row>
    <row r="82" spans="1:7">
      <c r="A82" s="2">
        <v>40026</v>
      </c>
      <c r="B82">
        <v>84.32</v>
      </c>
      <c r="C82">
        <f t="shared" si="1"/>
        <v>225.41</v>
      </c>
      <c r="D82">
        <f>Table1[[#This Row],[3month MT]]/3</f>
        <v>75.13666666666667</v>
      </c>
      <c r="E82">
        <f>Table1[[#This Row],[OPEN]]-Table1[[#This Row],[y^]]</f>
        <v>9.1833333333333229</v>
      </c>
      <c r="F82">
        <f>Table1[[#This Row],[e]]*Table1[[#This Row],[e]]</f>
        <v>84.333611111110926</v>
      </c>
      <c r="G82">
        <f>ABS(Table1[[#This Row],[e]]/Table1[[#This Row],[OPEN]])*100</f>
        <v>10.891049968374436</v>
      </c>
    </row>
    <row r="83" spans="1:7">
      <c r="A83" s="2">
        <v>40057</v>
      </c>
      <c r="B83">
        <v>77.66</v>
      </c>
      <c r="C83">
        <f t="shared" si="1"/>
        <v>239.54</v>
      </c>
      <c r="D83">
        <f>Table1[[#This Row],[3month MT]]/3</f>
        <v>79.846666666666664</v>
      </c>
      <c r="E83">
        <f>Table1[[#This Row],[OPEN]]-Table1[[#This Row],[y^]]</f>
        <v>-2.1866666666666674</v>
      </c>
      <c r="F83">
        <f>Table1[[#This Row],[e]]*Table1[[#This Row],[e]]</f>
        <v>4.7815111111111142</v>
      </c>
      <c r="G83">
        <f>ABS(Table1[[#This Row],[e]]/Table1[[#This Row],[OPEN]])*100</f>
        <v>2.815692334105933</v>
      </c>
    </row>
    <row r="84" spans="1:7">
      <c r="A84" s="2">
        <v>40087</v>
      </c>
      <c r="B84">
        <v>77.56</v>
      </c>
      <c r="C84">
        <f t="shared" si="1"/>
        <v>239.32999999999998</v>
      </c>
      <c r="D84">
        <f>Table1[[#This Row],[3month MT]]/3</f>
        <v>79.776666666666657</v>
      </c>
      <c r="E84">
        <f>Table1[[#This Row],[OPEN]]-Table1[[#This Row],[y^]]</f>
        <v>-2.2166666666666544</v>
      </c>
      <c r="F84">
        <f>Table1[[#This Row],[e]]*Table1[[#This Row],[e]]</f>
        <v>4.9136111111110568</v>
      </c>
      <c r="G84">
        <f>ABS(Table1[[#This Row],[e]]/Table1[[#This Row],[OPEN]])*100</f>
        <v>2.8580024067388528</v>
      </c>
    </row>
    <row r="85" spans="1:7">
      <c r="A85" s="2">
        <v>40118</v>
      </c>
      <c r="B85">
        <v>84.11</v>
      </c>
      <c r="C85">
        <f t="shared" si="1"/>
        <v>247.66000000000003</v>
      </c>
      <c r="D85">
        <f>Table1[[#This Row],[3month MT]]/3</f>
        <v>82.553333333333342</v>
      </c>
      <c r="E85">
        <f>Table1[[#This Row],[OPEN]]-Table1[[#This Row],[y^]]</f>
        <v>1.5566666666666578</v>
      </c>
      <c r="F85">
        <f>Table1[[#This Row],[e]]*Table1[[#This Row],[e]]</f>
        <v>2.4232111111110832</v>
      </c>
      <c r="G85">
        <f>ABS(Table1[[#This Row],[e]]/Table1[[#This Row],[OPEN]])*100</f>
        <v>1.8507510006737102</v>
      </c>
    </row>
    <row r="86" spans="1:7">
      <c r="A86" s="2">
        <v>40148</v>
      </c>
      <c r="B86">
        <v>85.99</v>
      </c>
      <c r="C86">
        <f t="shared" si="1"/>
        <v>254.42</v>
      </c>
      <c r="D86">
        <f>Table1[[#This Row],[3month MT]]/3</f>
        <v>84.806666666666658</v>
      </c>
      <c r="E86">
        <f>Table1[[#This Row],[OPEN]]-Table1[[#This Row],[y^]]</f>
        <v>1.1833333333333371</v>
      </c>
      <c r="F86">
        <f>Table1[[#This Row],[e]]*Table1[[#This Row],[e]]</f>
        <v>1.4002777777777868</v>
      </c>
      <c r="G86">
        <f>ABS(Table1[[#This Row],[e]]/Table1[[#This Row],[OPEN]])*100</f>
        <v>1.3761290072489094</v>
      </c>
    </row>
    <row r="87" spans="1:7">
      <c r="A87" s="2">
        <v>40179</v>
      </c>
      <c r="B87">
        <v>84.32</v>
      </c>
      <c r="C87">
        <f t="shared" si="1"/>
        <v>253.64</v>
      </c>
      <c r="D87">
        <f>Table1[[#This Row],[3month MT]]/3</f>
        <v>84.546666666666667</v>
      </c>
      <c r="E87">
        <f>Table1[[#This Row],[OPEN]]-Table1[[#This Row],[y^]]</f>
        <v>-0.22666666666667368</v>
      </c>
      <c r="F87">
        <f>Table1[[#This Row],[e]]*Table1[[#This Row],[e]]</f>
        <v>5.1377777777780957E-2</v>
      </c>
      <c r="G87">
        <f>ABS(Table1[[#This Row],[e]]/Table1[[#This Row],[OPEN]])*100</f>
        <v>0.26881720430108363</v>
      </c>
    </row>
    <row r="88" spans="1:7">
      <c r="A88" s="2">
        <v>40210</v>
      </c>
      <c r="B88">
        <v>83.33</v>
      </c>
      <c r="C88">
        <f t="shared" si="1"/>
        <v>246.01</v>
      </c>
      <c r="D88">
        <f>Table1[[#This Row],[3month MT]]/3</f>
        <v>82.00333333333333</v>
      </c>
      <c r="E88">
        <f>Table1[[#This Row],[OPEN]]-Table1[[#This Row],[y^]]</f>
        <v>1.326666666666668</v>
      </c>
      <c r="F88">
        <f>Table1[[#This Row],[e]]*Table1[[#This Row],[e]]</f>
        <v>1.7600444444444479</v>
      </c>
      <c r="G88">
        <f>ABS(Table1[[#This Row],[e]]/Table1[[#This Row],[OPEN]])*100</f>
        <v>1.5920636825473036</v>
      </c>
    </row>
    <row r="89" spans="1:7">
      <c r="A89" s="2">
        <v>40238</v>
      </c>
      <c r="B89">
        <v>78.36</v>
      </c>
      <c r="C89">
        <f t="shared" si="1"/>
        <v>249.68</v>
      </c>
      <c r="D89">
        <f>Table1[[#This Row],[3month MT]]/3</f>
        <v>83.226666666666674</v>
      </c>
      <c r="E89">
        <f>Table1[[#This Row],[OPEN]]-Table1[[#This Row],[y^]]</f>
        <v>-4.8666666666666742</v>
      </c>
      <c r="F89">
        <f>Table1[[#This Row],[e]]*Table1[[#This Row],[e]]</f>
        <v>23.684444444444519</v>
      </c>
      <c r="G89">
        <f>ABS(Table1[[#This Row],[e]]/Table1[[#This Row],[OPEN]])*100</f>
        <v>6.2106516930406768</v>
      </c>
    </row>
    <row r="90" spans="1:7">
      <c r="A90" s="2">
        <v>40269</v>
      </c>
      <c r="B90">
        <v>87.99</v>
      </c>
      <c r="C90">
        <f t="shared" si="1"/>
        <v>253.43</v>
      </c>
      <c r="D90">
        <f>Table1[[#This Row],[3month MT]]/3</f>
        <v>84.476666666666674</v>
      </c>
      <c r="E90">
        <f>Table1[[#This Row],[OPEN]]-Table1[[#This Row],[y^]]</f>
        <v>3.5133333333333212</v>
      </c>
      <c r="F90">
        <f>Table1[[#This Row],[e]]*Table1[[#This Row],[e]]</f>
        <v>12.343511111111026</v>
      </c>
      <c r="G90">
        <f>ABS(Table1[[#This Row],[e]]/Table1[[#This Row],[OPEN]])*100</f>
        <v>3.9928779785581563</v>
      </c>
    </row>
    <row r="91" spans="1:7">
      <c r="A91" s="2">
        <v>40299</v>
      </c>
      <c r="B91">
        <v>87.08</v>
      </c>
      <c r="C91">
        <f t="shared" si="1"/>
        <v>270.19</v>
      </c>
      <c r="D91">
        <f>Table1[[#This Row],[3month MT]]/3</f>
        <v>90.063333333333333</v>
      </c>
      <c r="E91">
        <f>Table1[[#This Row],[OPEN]]-Table1[[#This Row],[y^]]</f>
        <v>-2.9833333333333343</v>
      </c>
      <c r="F91">
        <f>Table1[[#This Row],[e]]*Table1[[#This Row],[e]]</f>
        <v>8.9002777777777826</v>
      </c>
      <c r="G91">
        <f>ABS(Table1[[#This Row],[e]]/Table1[[#This Row],[OPEN]])*100</f>
        <v>3.4259684581228003</v>
      </c>
    </row>
    <row r="92" spans="1:7">
      <c r="A92" s="2">
        <v>40330</v>
      </c>
      <c r="B92">
        <v>95.12</v>
      </c>
      <c r="C92">
        <f t="shared" si="1"/>
        <v>283.78999999999996</v>
      </c>
      <c r="D92">
        <f>Table1[[#This Row],[3month MT]]/3</f>
        <v>94.59666666666665</v>
      </c>
      <c r="E92">
        <f>Table1[[#This Row],[OPEN]]-Table1[[#This Row],[y^]]</f>
        <v>0.52333333333335474</v>
      </c>
      <c r="F92">
        <f>Table1[[#This Row],[e]]*Table1[[#This Row],[e]]</f>
        <v>0.2738777777778002</v>
      </c>
      <c r="G92">
        <f>ABS(Table1[[#This Row],[e]]/Table1[[#This Row],[OPEN]])*100</f>
        <v>0.55018222596021316</v>
      </c>
    </row>
    <row r="93" spans="1:7">
      <c r="A93" s="2">
        <v>40360</v>
      </c>
      <c r="B93">
        <v>101.59</v>
      </c>
      <c r="C93">
        <f t="shared" si="1"/>
        <v>299.73</v>
      </c>
      <c r="D93">
        <f>Table1[[#This Row],[3month MT]]/3</f>
        <v>99.910000000000011</v>
      </c>
      <c r="E93">
        <f>Table1[[#This Row],[OPEN]]-Table1[[#This Row],[y^]]</f>
        <v>1.6799999999999926</v>
      </c>
      <c r="F93">
        <f>Table1[[#This Row],[e]]*Table1[[#This Row],[e]]</f>
        <v>2.8223999999999752</v>
      </c>
      <c r="G93">
        <f>ABS(Table1[[#This Row],[e]]/Table1[[#This Row],[OPEN]])*100</f>
        <v>1.6537060734324169</v>
      </c>
    </row>
    <row r="94" spans="1:7">
      <c r="A94" s="2">
        <v>40391</v>
      </c>
      <c r="B94">
        <v>103.02</v>
      </c>
      <c r="C94">
        <f t="shared" si="1"/>
        <v>314.10000000000002</v>
      </c>
      <c r="D94">
        <f>Table1[[#This Row],[3month MT]]/3</f>
        <v>104.7</v>
      </c>
      <c r="E94">
        <f>Table1[[#This Row],[OPEN]]-Table1[[#This Row],[y^]]</f>
        <v>-1.6800000000000068</v>
      </c>
      <c r="F94">
        <f>Table1[[#This Row],[e]]*Table1[[#This Row],[e]]</f>
        <v>2.8224000000000231</v>
      </c>
      <c r="G94">
        <f>ABS(Table1[[#This Row],[e]]/Table1[[#This Row],[OPEN]])*100</f>
        <v>1.630751310425167</v>
      </c>
    </row>
    <row r="95" spans="1:7">
      <c r="A95" s="2">
        <v>40422</v>
      </c>
      <c r="B95">
        <v>109.49</v>
      </c>
      <c r="C95">
        <f t="shared" si="1"/>
        <v>331.76</v>
      </c>
      <c r="D95">
        <f>Table1[[#This Row],[3month MT]]/3</f>
        <v>110.58666666666666</v>
      </c>
      <c r="E95">
        <f>Table1[[#This Row],[OPEN]]-Table1[[#This Row],[y^]]</f>
        <v>-1.096666666666664</v>
      </c>
      <c r="F95">
        <f>Table1[[#This Row],[e]]*Table1[[#This Row],[e]]</f>
        <v>1.202677777777772</v>
      </c>
      <c r="G95">
        <f>ABS(Table1[[#This Row],[e]]/Table1[[#This Row],[OPEN]])*100</f>
        <v>1.0016135415715262</v>
      </c>
    </row>
    <row r="96" spans="1:7">
      <c r="A96" s="2">
        <v>40452</v>
      </c>
      <c r="B96">
        <v>119.25</v>
      </c>
      <c r="C96">
        <f t="shared" si="1"/>
        <v>343.73</v>
      </c>
      <c r="D96">
        <f>Table1[[#This Row],[3month MT]]/3</f>
        <v>114.57666666666667</v>
      </c>
      <c r="E96">
        <f>Table1[[#This Row],[OPEN]]-Table1[[#This Row],[y^]]</f>
        <v>4.673333333333332</v>
      </c>
      <c r="F96">
        <f>Table1[[#This Row],[e]]*Table1[[#This Row],[e]]</f>
        <v>21.84004444444443</v>
      </c>
      <c r="G96">
        <f>ABS(Table1[[#This Row],[e]]/Table1[[#This Row],[OPEN]])*100</f>
        <v>3.9189378057302577</v>
      </c>
    </row>
    <row r="97" spans="1:7">
      <c r="A97" s="2">
        <v>40483</v>
      </c>
      <c r="B97">
        <v>114.99</v>
      </c>
      <c r="C97">
        <f t="shared" si="1"/>
        <v>349.23</v>
      </c>
      <c r="D97">
        <f>Table1[[#This Row],[3month MT]]/3</f>
        <v>116.41000000000001</v>
      </c>
      <c r="E97">
        <f>Table1[[#This Row],[OPEN]]-Table1[[#This Row],[y^]]</f>
        <v>-1.4200000000000159</v>
      </c>
      <c r="F97">
        <f>Table1[[#This Row],[e]]*Table1[[#This Row],[e]]</f>
        <v>2.0164000000000453</v>
      </c>
      <c r="G97">
        <f>ABS(Table1[[#This Row],[e]]/Table1[[#This Row],[OPEN]])*100</f>
        <v>1.2348899904339647</v>
      </c>
    </row>
    <row r="98" spans="1:7">
      <c r="A98" s="2">
        <v>40513</v>
      </c>
      <c r="B98">
        <v>114.99</v>
      </c>
      <c r="C98">
        <f t="shared" si="1"/>
        <v>347.27</v>
      </c>
      <c r="D98">
        <f>Table1[[#This Row],[3month MT]]/3</f>
        <v>115.75666666666666</v>
      </c>
      <c r="E98">
        <f>Table1[[#This Row],[OPEN]]-Table1[[#This Row],[y^]]</f>
        <v>-0.76666666666666572</v>
      </c>
      <c r="F98">
        <f>Table1[[#This Row],[e]]*Table1[[#This Row],[e]]</f>
        <v>0.58777777777777629</v>
      </c>
      <c r="G98">
        <f>ABS(Table1[[#This Row],[e]]/Table1[[#This Row],[OPEN]])*100</f>
        <v>0.66672464272255483</v>
      </c>
    </row>
    <row r="99" spans="1:7">
      <c r="A99" s="2">
        <v>40544</v>
      </c>
      <c r="B99">
        <v>117.29</v>
      </c>
      <c r="C99">
        <f t="shared" si="1"/>
        <v>341.37</v>
      </c>
      <c r="D99">
        <f>Table1[[#This Row],[3month MT]]/3</f>
        <v>113.79</v>
      </c>
      <c r="E99">
        <f>Table1[[#This Row],[OPEN]]-Table1[[#This Row],[y^]]</f>
        <v>3.5</v>
      </c>
      <c r="F99">
        <f>Table1[[#This Row],[e]]*Table1[[#This Row],[e]]</f>
        <v>12.25</v>
      </c>
      <c r="G99">
        <f>ABS(Table1[[#This Row],[e]]/Table1[[#This Row],[OPEN]])*100</f>
        <v>2.9840566118168641</v>
      </c>
    </row>
    <row r="100" spans="1:7">
      <c r="A100" s="2">
        <v>40575</v>
      </c>
      <c r="B100">
        <v>109.09</v>
      </c>
      <c r="C100">
        <f t="shared" si="1"/>
        <v>340.24</v>
      </c>
      <c r="D100">
        <f>Table1[[#This Row],[3month MT]]/3</f>
        <v>113.41333333333334</v>
      </c>
      <c r="E100">
        <f>Table1[[#This Row],[OPEN]]-Table1[[#This Row],[y^]]</f>
        <v>-4.3233333333333377</v>
      </c>
      <c r="F100">
        <f>Table1[[#This Row],[e]]*Table1[[#This Row],[e]]</f>
        <v>18.691211111111148</v>
      </c>
      <c r="G100">
        <f>ABS(Table1[[#This Row],[e]]/Table1[[#This Row],[OPEN]])*100</f>
        <v>3.9630885812937366</v>
      </c>
    </row>
    <row r="101" spans="1:7">
      <c r="A101" s="2">
        <v>40603</v>
      </c>
      <c r="B101">
        <v>113.86</v>
      </c>
      <c r="C101">
        <f t="shared" si="1"/>
        <v>344.29999999999995</v>
      </c>
      <c r="D101">
        <f>Table1[[#This Row],[3month MT]]/3</f>
        <v>114.76666666666665</v>
      </c>
      <c r="E101">
        <f>Table1[[#This Row],[OPEN]]-Table1[[#This Row],[y^]]</f>
        <v>-0.90666666666665208</v>
      </c>
      <c r="F101">
        <f>Table1[[#This Row],[e]]*Table1[[#This Row],[e]]</f>
        <v>0.82204444444441804</v>
      </c>
      <c r="G101">
        <f>ABS(Table1[[#This Row],[e]]/Table1[[#This Row],[OPEN]])*100</f>
        <v>0.79629954915391898</v>
      </c>
    </row>
    <row r="102" spans="1:7">
      <c r="A102" s="2">
        <v>40634</v>
      </c>
      <c r="B102">
        <v>121.35</v>
      </c>
      <c r="C102">
        <f t="shared" si="1"/>
        <v>363.86</v>
      </c>
      <c r="D102">
        <f>Table1[[#This Row],[3month MT]]/3</f>
        <v>121.28666666666668</v>
      </c>
      <c r="E102">
        <f>Table1[[#This Row],[OPEN]]-Table1[[#This Row],[y^]]</f>
        <v>6.3333333333318365E-2</v>
      </c>
      <c r="F102">
        <f>Table1[[#This Row],[e]]*Table1[[#This Row],[e]]</f>
        <v>4.0111111111092151E-3</v>
      </c>
      <c r="G102">
        <f>ABS(Table1[[#This Row],[e]]/Table1[[#This Row],[OPEN]])*100</f>
        <v>5.2190633154774103E-2</v>
      </c>
    </row>
    <row r="103" spans="1:7">
      <c r="A103" s="2">
        <v>40664</v>
      </c>
      <c r="B103">
        <v>128.65</v>
      </c>
      <c r="C103">
        <f t="shared" si="1"/>
        <v>379.99</v>
      </c>
      <c r="D103">
        <f>Table1[[#This Row],[3month MT]]/3</f>
        <v>126.66333333333334</v>
      </c>
      <c r="E103">
        <f>Table1[[#This Row],[OPEN]]-Table1[[#This Row],[y^]]</f>
        <v>1.9866666666666646</v>
      </c>
      <c r="F103">
        <f>Table1[[#This Row],[e]]*Table1[[#This Row],[e]]</f>
        <v>3.9468444444444364</v>
      </c>
      <c r="G103">
        <f>ABS(Table1[[#This Row],[e]]/Table1[[#This Row],[OPEN]])*100</f>
        <v>1.5442414820572596</v>
      </c>
    </row>
    <row r="104" spans="1:7">
      <c r="A104" s="2">
        <v>40695</v>
      </c>
      <c r="B104">
        <v>129.99</v>
      </c>
      <c r="C104">
        <f t="shared" si="1"/>
        <v>396.28999999999996</v>
      </c>
      <c r="D104">
        <f>Table1[[#This Row],[3month MT]]/3</f>
        <v>132.09666666666666</v>
      </c>
      <c r="E104">
        <f>Table1[[#This Row],[OPEN]]-Table1[[#This Row],[y^]]</f>
        <v>-2.1066666666666549</v>
      </c>
      <c r="F104">
        <f>Table1[[#This Row],[e]]*Table1[[#This Row],[e]]</f>
        <v>4.4380444444443947</v>
      </c>
      <c r="G104">
        <f>ABS(Table1[[#This Row],[e]]/Table1[[#This Row],[OPEN]])*100</f>
        <v>1.6206374849347294</v>
      </c>
    </row>
    <row r="105" spans="1:7">
      <c r="A105" s="2">
        <v>40725</v>
      </c>
      <c r="B105">
        <v>137.65</v>
      </c>
      <c r="C105">
        <f t="shared" si="1"/>
        <v>407.63</v>
      </c>
      <c r="D105">
        <f>Table1[[#This Row],[3month MT]]/3</f>
        <v>135.87666666666667</v>
      </c>
      <c r="E105">
        <f>Table1[[#This Row],[OPEN]]-Table1[[#This Row],[y^]]</f>
        <v>1.7733333333333405</v>
      </c>
      <c r="F105">
        <f>Table1[[#This Row],[e]]*Table1[[#This Row],[e]]</f>
        <v>3.1447111111111368</v>
      </c>
      <c r="G105">
        <f>ABS(Table1[[#This Row],[e]]/Table1[[#This Row],[OPEN]])*100</f>
        <v>1.2882915607216421</v>
      </c>
    </row>
    <row r="106" spans="1:7">
      <c r="A106" s="2">
        <v>40756</v>
      </c>
      <c r="B106">
        <v>139.99</v>
      </c>
      <c r="C106">
        <f t="shared" si="1"/>
        <v>414.96</v>
      </c>
      <c r="D106">
        <f>Table1[[#This Row],[3month MT]]/3</f>
        <v>138.32</v>
      </c>
      <c r="E106">
        <f>Table1[[#This Row],[OPEN]]-Table1[[#This Row],[y^]]</f>
        <v>1.6700000000000159</v>
      </c>
      <c r="F106">
        <f>Table1[[#This Row],[e]]*Table1[[#This Row],[e]]</f>
        <v>2.7889000000000532</v>
      </c>
      <c r="G106">
        <f>ABS(Table1[[#This Row],[e]]/Table1[[#This Row],[OPEN]])*100</f>
        <v>1.1929423530252274</v>
      </c>
    </row>
    <row r="107" spans="1:7">
      <c r="A107" s="2">
        <v>40787</v>
      </c>
      <c r="B107">
        <v>137.32</v>
      </c>
      <c r="C107">
        <f t="shared" si="1"/>
        <v>407.5</v>
      </c>
      <c r="D107">
        <f>Table1[[#This Row],[3month MT]]/3</f>
        <v>135.83333333333334</v>
      </c>
      <c r="E107">
        <f>Table1[[#This Row],[OPEN]]-Table1[[#This Row],[y^]]</f>
        <v>1.4866666666666504</v>
      </c>
      <c r="F107">
        <f>Table1[[#This Row],[e]]*Table1[[#This Row],[e]]</f>
        <v>2.2101777777777292</v>
      </c>
      <c r="G107">
        <f>ABS(Table1[[#This Row],[e]]/Table1[[#This Row],[OPEN]])*100</f>
        <v>1.082629381493337</v>
      </c>
    </row>
    <row r="108" spans="1:7">
      <c r="A108" s="2">
        <v>40817</v>
      </c>
      <c r="B108">
        <v>130.19</v>
      </c>
      <c r="C108">
        <f t="shared" si="1"/>
        <v>408.5</v>
      </c>
      <c r="D108">
        <f>Table1[[#This Row],[3month MT]]/3</f>
        <v>136.16666666666666</v>
      </c>
      <c r="E108">
        <f>Table1[[#This Row],[OPEN]]-Table1[[#This Row],[y^]]</f>
        <v>-5.9766666666666595</v>
      </c>
      <c r="F108">
        <f>Table1[[#This Row],[e]]*Table1[[#This Row],[e]]</f>
        <v>35.720544444444357</v>
      </c>
      <c r="G108">
        <f>ABS(Table1[[#This Row],[e]]/Table1[[#This Row],[OPEN]])*100</f>
        <v>4.5907263742734923</v>
      </c>
    </row>
    <row r="109" spans="1:7">
      <c r="A109" s="2">
        <v>40848</v>
      </c>
      <c r="B109">
        <v>140.99</v>
      </c>
      <c r="C109">
        <f t="shared" si="1"/>
        <v>407.17</v>
      </c>
      <c r="D109">
        <f>Table1[[#This Row],[3month MT]]/3</f>
        <v>135.72333333333333</v>
      </c>
      <c r="E109">
        <f>Table1[[#This Row],[OPEN]]-Table1[[#This Row],[y^]]</f>
        <v>5.2666666666666799</v>
      </c>
      <c r="F109">
        <f>Table1[[#This Row],[e]]*Table1[[#This Row],[e]]</f>
        <v>27.737777777777918</v>
      </c>
      <c r="G109">
        <f>ABS(Table1[[#This Row],[e]]/Table1[[#This Row],[OPEN]])*100</f>
        <v>3.7354895146227958</v>
      </c>
    </row>
    <row r="110" spans="1:7">
      <c r="A110" s="2">
        <v>40878</v>
      </c>
      <c r="B110">
        <v>135.99</v>
      </c>
      <c r="C110">
        <f t="shared" si="1"/>
        <v>411.53000000000003</v>
      </c>
      <c r="D110">
        <f>Table1[[#This Row],[3month MT]]/3</f>
        <v>137.17666666666668</v>
      </c>
      <c r="E110">
        <f>Table1[[#This Row],[OPEN]]-Table1[[#This Row],[y^]]</f>
        <v>-1.1866666666666674</v>
      </c>
      <c r="F110">
        <f>Table1[[#This Row],[e]]*Table1[[#This Row],[e]]</f>
        <v>1.4081777777777795</v>
      </c>
      <c r="G110">
        <f>ABS(Table1[[#This Row],[e]]/Table1[[#This Row],[OPEN]])*100</f>
        <v>0.87261318234183938</v>
      </c>
    </row>
    <row r="111" spans="1:7">
      <c r="A111" s="2">
        <v>40909</v>
      </c>
      <c r="B111">
        <v>134.55000000000001</v>
      </c>
      <c r="C111">
        <f t="shared" si="1"/>
        <v>406.09000000000003</v>
      </c>
      <c r="D111">
        <f>Table1[[#This Row],[3month MT]]/3</f>
        <v>135.36333333333334</v>
      </c>
      <c r="E111">
        <f>Table1[[#This Row],[OPEN]]-Table1[[#This Row],[y^]]</f>
        <v>-0.81333333333333258</v>
      </c>
      <c r="F111">
        <f>Table1[[#This Row],[e]]*Table1[[#This Row],[e]]</f>
        <v>0.66151111111110983</v>
      </c>
      <c r="G111">
        <f>ABS(Table1[[#This Row],[e]]/Table1[[#This Row],[OPEN]])*100</f>
        <v>0.60448408274495169</v>
      </c>
    </row>
    <row r="112" spans="1:7">
      <c r="A112" s="2">
        <v>40940</v>
      </c>
      <c r="B112">
        <v>135.55000000000001</v>
      </c>
      <c r="C112">
        <f t="shared" si="1"/>
        <v>408.49</v>
      </c>
      <c r="D112">
        <f>Table1[[#This Row],[3month MT]]/3</f>
        <v>136.16333333333333</v>
      </c>
      <c r="E112">
        <f>Table1[[#This Row],[OPEN]]-Table1[[#This Row],[y^]]</f>
        <v>-0.61333333333331552</v>
      </c>
      <c r="F112">
        <f>Table1[[#This Row],[e]]*Table1[[#This Row],[e]]</f>
        <v>0.37617777777775591</v>
      </c>
      <c r="G112">
        <f>ABS(Table1[[#This Row],[e]]/Table1[[#This Row],[OPEN]])*100</f>
        <v>0.45247756055574728</v>
      </c>
    </row>
    <row r="113" spans="1:7">
      <c r="A113" s="2">
        <v>40969</v>
      </c>
      <c r="B113">
        <v>138.38999999999999</v>
      </c>
      <c r="C113">
        <f t="shared" si="1"/>
        <v>425.52</v>
      </c>
      <c r="D113">
        <f>Table1[[#This Row],[3month MT]]/3</f>
        <v>141.84</v>
      </c>
      <c r="E113">
        <f>Table1[[#This Row],[OPEN]]-Table1[[#This Row],[y^]]</f>
        <v>-3.4500000000000171</v>
      </c>
      <c r="F113">
        <f>Table1[[#This Row],[e]]*Table1[[#This Row],[e]]</f>
        <v>11.902500000000117</v>
      </c>
      <c r="G113">
        <f>ABS(Table1[[#This Row],[e]]/Table1[[#This Row],[OPEN]])*100</f>
        <v>2.4929546932581959</v>
      </c>
    </row>
    <row r="114" spans="1:7">
      <c r="A114" s="2">
        <v>41000</v>
      </c>
      <c r="B114">
        <v>151.58000000000001</v>
      </c>
      <c r="C114">
        <f t="shared" si="1"/>
        <v>453.65000000000003</v>
      </c>
      <c r="D114">
        <f>Table1[[#This Row],[3month MT]]/3</f>
        <v>151.21666666666667</v>
      </c>
      <c r="E114">
        <f>Table1[[#This Row],[OPEN]]-Table1[[#This Row],[y^]]</f>
        <v>0.36333333333334394</v>
      </c>
      <c r="F114">
        <f>Table1[[#This Row],[e]]*Table1[[#This Row],[e]]</f>
        <v>0.13201111111111882</v>
      </c>
      <c r="G114">
        <f>ABS(Table1[[#This Row],[e]]/Table1[[#This Row],[OPEN]])*100</f>
        <v>0.23969740950873725</v>
      </c>
    </row>
    <row r="115" spans="1:7">
      <c r="A115" s="2">
        <v>41030</v>
      </c>
      <c r="B115">
        <v>163.68</v>
      </c>
      <c r="C115">
        <f t="shared" si="1"/>
        <v>467.84000000000003</v>
      </c>
      <c r="D115">
        <f>Table1[[#This Row],[3month MT]]/3</f>
        <v>155.94666666666669</v>
      </c>
      <c r="E115">
        <f>Table1[[#This Row],[OPEN]]-Table1[[#This Row],[y^]]</f>
        <v>7.7333333333333201</v>
      </c>
      <c r="F115">
        <f>Table1[[#This Row],[e]]*Table1[[#This Row],[e]]</f>
        <v>59.804444444444236</v>
      </c>
      <c r="G115">
        <f>ABS(Table1[[#This Row],[e]]/Table1[[#This Row],[OPEN]])*100</f>
        <v>4.7246660149885873</v>
      </c>
    </row>
    <row r="116" spans="1:7">
      <c r="A116" s="2">
        <v>41061</v>
      </c>
      <c r="B116">
        <v>152.58000000000001</v>
      </c>
      <c r="C116">
        <f t="shared" si="1"/>
        <v>489.01</v>
      </c>
      <c r="D116">
        <f>Table1[[#This Row],[3month MT]]/3</f>
        <v>163.00333333333333</v>
      </c>
      <c r="E116">
        <f>Table1[[#This Row],[OPEN]]-Table1[[#This Row],[y^]]</f>
        <v>-10.423333333333318</v>
      </c>
      <c r="F116">
        <f>Table1[[#This Row],[e]]*Table1[[#This Row],[e]]</f>
        <v>108.64587777777746</v>
      </c>
      <c r="G116">
        <f>ABS(Table1[[#This Row],[e]]/Table1[[#This Row],[OPEN]])*100</f>
        <v>6.8313889981211933</v>
      </c>
    </row>
    <row r="117" spans="1:7">
      <c r="A117" s="2">
        <v>41091</v>
      </c>
      <c r="B117">
        <v>172.75</v>
      </c>
      <c r="C117">
        <f t="shared" si="1"/>
        <v>497.28000000000003</v>
      </c>
      <c r="D117">
        <f>Table1[[#This Row],[3month MT]]/3</f>
        <v>165.76000000000002</v>
      </c>
      <c r="E117">
        <f>Table1[[#This Row],[OPEN]]-Table1[[#This Row],[y^]]</f>
        <v>6.9899999999999807</v>
      </c>
      <c r="F117">
        <f>Table1[[#This Row],[e]]*Table1[[#This Row],[e]]</f>
        <v>48.860099999999733</v>
      </c>
      <c r="G117">
        <f>ABS(Table1[[#This Row],[e]]/Table1[[#This Row],[OPEN]])*100</f>
        <v>4.0463096960926075</v>
      </c>
    </row>
    <row r="118" spans="1:7">
      <c r="A118" s="2">
        <v>41122</v>
      </c>
      <c r="B118">
        <v>171.95</v>
      </c>
      <c r="C118">
        <f t="shared" si="1"/>
        <v>524.02</v>
      </c>
      <c r="D118">
        <f>Table1[[#This Row],[3month MT]]/3</f>
        <v>174.67333333333332</v>
      </c>
      <c r="E118">
        <f>Table1[[#This Row],[OPEN]]-Table1[[#This Row],[y^]]</f>
        <v>-2.7233333333333292</v>
      </c>
      <c r="F118">
        <f>Table1[[#This Row],[e]]*Table1[[#This Row],[e]]</f>
        <v>7.4165444444444217</v>
      </c>
      <c r="G118">
        <f>ABS(Table1[[#This Row],[e]]/Table1[[#This Row],[OPEN]])*100</f>
        <v>1.5837937384898688</v>
      </c>
    </row>
    <row r="119" spans="1:7">
      <c r="A119" s="2">
        <v>41153</v>
      </c>
      <c r="B119">
        <v>179.32</v>
      </c>
      <c r="C119">
        <f t="shared" si="1"/>
        <v>532.25</v>
      </c>
      <c r="D119">
        <f>Table1[[#This Row],[3month MT]]/3</f>
        <v>177.41666666666666</v>
      </c>
      <c r="E119">
        <f>Table1[[#This Row],[OPEN]]-Table1[[#This Row],[y^]]</f>
        <v>1.903333333333336</v>
      </c>
      <c r="F119">
        <f>Table1[[#This Row],[e]]*Table1[[#This Row],[e]]</f>
        <v>3.6226777777777879</v>
      </c>
      <c r="G119">
        <f>ABS(Table1[[#This Row],[e]]/Table1[[#This Row],[OPEN]])*100</f>
        <v>1.0614172057402051</v>
      </c>
    </row>
    <row r="120" spans="1:7">
      <c r="A120" s="2">
        <v>41183</v>
      </c>
      <c r="B120">
        <v>180.98</v>
      </c>
      <c r="C120">
        <f t="shared" si="1"/>
        <v>548.30999999999995</v>
      </c>
      <c r="D120">
        <f>Table1[[#This Row],[3month MT]]/3</f>
        <v>182.76999999999998</v>
      </c>
      <c r="E120">
        <f>Table1[[#This Row],[OPEN]]-Table1[[#This Row],[y^]]</f>
        <v>-1.789999999999992</v>
      </c>
      <c r="F120">
        <f>Table1[[#This Row],[e]]*Table1[[#This Row],[e]]</f>
        <v>3.2040999999999715</v>
      </c>
      <c r="G120">
        <f>ABS(Table1[[#This Row],[e]]/Table1[[#This Row],[OPEN]])*100</f>
        <v>0.98905956459276834</v>
      </c>
    </row>
    <row r="121" spans="1:7">
      <c r="A121" s="2">
        <v>41214</v>
      </c>
      <c r="B121">
        <v>188.01</v>
      </c>
      <c r="C121">
        <f t="shared" si="1"/>
        <v>567.29999999999995</v>
      </c>
      <c r="D121">
        <f>Table1[[#This Row],[3month MT]]/3</f>
        <v>189.1</v>
      </c>
      <c r="E121">
        <f>Table1[[#This Row],[OPEN]]-Table1[[#This Row],[y^]]</f>
        <v>-1.0900000000000034</v>
      </c>
      <c r="F121">
        <f>Table1[[#This Row],[e]]*Table1[[#This Row],[e]]</f>
        <v>1.1881000000000075</v>
      </c>
      <c r="G121">
        <f>ABS(Table1[[#This Row],[e]]/Table1[[#This Row],[OPEN]])*100</f>
        <v>0.57975639593638817</v>
      </c>
    </row>
    <row r="122" spans="1:7">
      <c r="A122" s="2">
        <v>41244</v>
      </c>
      <c r="B122">
        <v>198.31</v>
      </c>
      <c r="C122">
        <f t="shared" si="1"/>
        <v>577.87</v>
      </c>
      <c r="D122">
        <f>Table1[[#This Row],[3month MT]]/3</f>
        <v>192.62333333333333</v>
      </c>
      <c r="E122">
        <f>Table1[[#This Row],[OPEN]]-Table1[[#This Row],[y^]]</f>
        <v>5.6866666666666674</v>
      </c>
      <c r="F122">
        <f>Table1[[#This Row],[e]]*Table1[[#This Row],[e]]</f>
        <v>32.338177777777787</v>
      </c>
      <c r="G122">
        <f>ABS(Table1[[#This Row],[e]]/Table1[[#This Row],[OPEN]])*100</f>
        <v>2.8675642512564505</v>
      </c>
    </row>
    <row r="123" spans="1:7">
      <c r="A123" s="2">
        <v>41275</v>
      </c>
      <c r="B123">
        <v>191.55</v>
      </c>
      <c r="C123">
        <f t="shared" si="1"/>
        <v>595.01</v>
      </c>
      <c r="D123">
        <f>Table1[[#This Row],[3month MT]]/3</f>
        <v>198.33666666666667</v>
      </c>
      <c r="E123">
        <f>Table1[[#This Row],[OPEN]]-Table1[[#This Row],[y^]]</f>
        <v>-6.7866666666666617</v>
      </c>
      <c r="F123">
        <f>Table1[[#This Row],[e]]*Table1[[#This Row],[e]]</f>
        <v>46.058844444444375</v>
      </c>
      <c r="G123">
        <f>ABS(Table1[[#This Row],[e]]/Table1[[#This Row],[OPEN]])*100</f>
        <v>3.5430261898546913</v>
      </c>
    </row>
    <row r="124" spans="1:7">
      <c r="A124" s="2">
        <v>41306</v>
      </c>
      <c r="B124">
        <v>205.15</v>
      </c>
      <c r="C124">
        <f t="shared" si="1"/>
        <v>593.35</v>
      </c>
      <c r="D124">
        <f>Table1[[#This Row],[3month MT]]/3</f>
        <v>197.78333333333333</v>
      </c>
      <c r="E124">
        <f>Table1[[#This Row],[OPEN]]-Table1[[#This Row],[y^]]</f>
        <v>7.3666666666666742</v>
      </c>
      <c r="F124">
        <f>Table1[[#This Row],[e]]*Table1[[#This Row],[e]]</f>
        <v>54.267777777777887</v>
      </c>
      <c r="G124">
        <f>ABS(Table1[[#This Row],[e]]/Table1[[#This Row],[OPEN]])*100</f>
        <v>3.590868470225042</v>
      </c>
    </row>
    <row r="125" spans="1:7">
      <c r="A125" s="2">
        <v>41334</v>
      </c>
      <c r="B125">
        <v>196.65</v>
      </c>
      <c r="C125">
        <f t="shared" si="1"/>
        <v>607.78</v>
      </c>
      <c r="D125">
        <f>Table1[[#This Row],[3month MT]]/3</f>
        <v>202.59333333333333</v>
      </c>
      <c r="E125">
        <f>Table1[[#This Row],[OPEN]]-Table1[[#This Row],[y^]]</f>
        <v>-5.943333333333328</v>
      </c>
      <c r="F125">
        <f>Table1[[#This Row],[e]]*Table1[[#This Row],[e]]</f>
        <v>35.32321111111105</v>
      </c>
      <c r="G125">
        <f>ABS(Table1[[#This Row],[e]]/Table1[[#This Row],[OPEN]])*100</f>
        <v>3.0222900245783513</v>
      </c>
    </row>
    <row r="126" spans="1:7">
      <c r="A126" s="2">
        <v>41365</v>
      </c>
      <c r="B126">
        <v>205.98</v>
      </c>
      <c r="C126">
        <f t="shared" si="1"/>
        <v>620.97</v>
      </c>
      <c r="D126">
        <f>Table1[[#This Row],[3month MT]]/3</f>
        <v>206.99</v>
      </c>
      <c r="E126">
        <f>Table1[[#This Row],[OPEN]]-Table1[[#This Row],[y^]]</f>
        <v>-1.0100000000000193</v>
      </c>
      <c r="F126">
        <f>Table1[[#This Row],[e]]*Table1[[#This Row],[e]]</f>
        <v>1.0201000000000391</v>
      </c>
      <c r="G126">
        <f>ABS(Table1[[#This Row],[e]]/Table1[[#This Row],[OPEN]])*100</f>
        <v>0.49033886785125708</v>
      </c>
    </row>
    <row r="127" spans="1:7">
      <c r="A127" s="2">
        <v>41395</v>
      </c>
      <c r="B127">
        <v>218.34</v>
      </c>
      <c r="C127">
        <f t="shared" si="1"/>
        <v>651.4</v>
      </c>
      <c r="D127">
        <f>Table1[[#This Row],[3month MT]]/3</f>
        <v>217.13333333333333</v>
      </c>
      <c r="E127">
        <f>Table1[[#This Row],[OPEN]]-Table1[[#This Row],[y^]]</f>
        <v>1.2066666666666777</v>
      </c>
      <c r="F127">
        <f>Table1[[#This Row],[e]]*Table1[[#This Row],[e]]</f>
        <v>1.4560444444444709</v>
      </c>
      <c r="G127">
        <f>ABS(Table1[[#This Row],[e]]/Table1[[#This Row],[OPEN]])*100</f>
        <v>0.55265488076700453</v>
      </c>
    </row>
    <row r="128" spans="1:7">
      <c r="A128" s="2">
        <v>41426</v>
      </c>
      <c r="B128">
        <v>227.08</v>
      </c>
      <c r="C128">
        <f t="shared" si="1"/>
        <v>662.07</v>
      </c>
      <c r="D128">
        <f>Table1[[#This Row],[3month MT]]/3</f>
        <v>220.69000000000003</v>
      </c>
      <c r="E128">
        <f>Table1[[#This Row],[OPEN]]-Table1[[#This Row],[y^]]</f>
        <v>6.3899999999999864</v>
      </c>
      <c r="F128">
        <f>Table1[[#This Row],[e]]*Table1[[#This Row],[e]]</f>
        <v>40.832099999999826</v>
      </c>
      <c r="G128">
        <f>ABS(Table1[[#This Row],[e]]/Table1[[#This Row],[OPEN]])*100</f>
        <v>2.8139862603487695</v>
      </c>
    </row>
    <row r="129" spans="1:7">
      <c r="A129" s="2">
        <v>41456</v>
      </c>
      <c r="B129">
        <v>216.65</v>
      </c>
      <c r="C129">
        <f t="shared" si="1"/>
        <v>672.71</v>
      </c>
      <c r="D129">
        <f>Table1[[#This Row],[3month MT]]/3</f>
        <v>224.23666666666668</v>
      </c>
      <c r="E129">
        <f>Table1[[#This Row],[OPEN]]-Table1[[#This Row],[y^]]</f>
        <v>-7.5866666666666731</v>
      </c>
      <c r="F129">
        <f>Table1[[#This Row],[e]]*Table1[[#This Row],[e]]</f>
        <v>57.557511111111211</v>
      </c>
      <c r="G129">
        <f>ABS(Table1[[#This Row],[e]]/Table1[[#This Row],[OPEN]])*100</f>
        <v>3.501807831371647</v>
      </c>
    </row>
    <row r="130" spans="1:7">
      <c r="A130" s="2">
        <v>41487</v>
      </c>
      <c r="B130">
        <v>228.98</v>
      </c>
      <c r="C130">
        <f t="shared" ref="C130:C193" si="2">SUM(B129:B131)</f>
        <v>652.28</v>
      </c>
      <c r="D130">
        <f>Table1[[#This Row],[3month MT]]/3</f>
        <v>217.42666666666665</v>
      </c>
      <c r="E130">
        <f>Table1[[#This Row],[OPEN]]-Table1[[#This Row],[y^]]</f>
        <v>11.553333333333342</v>
      </c>
      <c r="F130">
        <f>Table1[[#This Row],[e]]*Table1[[#This Row],[e]]</f>
        <v>133.47951111111129</v>
      </c>
      <c r="G130">
        <f>ABS(Table1[[#This Row],[e]]/Table1[[#This Row],[OPEN]])*100</f>
        <v>5.0455643869915896</v>
      </c>
    </row>
    <row r="131" spans="1:7">
      <c r="A131" s="2">
        <v>41518</v>
      </c>
      <c r="B131">
        <v>206.65</v>
      </c>
      <c r="C131">
        <f t="shared" si="2"/>
        <v>662.51</v>
      </c>
      <c r="D131">
        <f>Table1[[#This Row],[3month MT]]/3</f>
        <v>220.83666666666667</v>
      </c>
      <c r="E131">
        <f>Table1[[#This Row],[OPEN]]-Table1[[#This Row],[y^]]</f>
        <v>-14.186666666666667</v>
      </c>
      <c r="F131">
        <f>Table1[[#This Row],[e]]*Table1[[#This Row],[e]]</f>
        <v>201.26151111111113</v>
      </c>
      <c r="G131">
        <f>ABS(Table1[[#This Row],[e]]/Table1[[#This Row],[OPEN]])*100</f>
        <v>6.8650697636906202</v>
      </c>
    </row>
    <row r="132" spans="1:7">
      <c r="A132" s="2">
        <v>41548</v>
      </c>
      <c r="B132">
        <v>226.88</v>
      </c>
      <c r="C132">
        <f t="shared" si="2"/>
        <v>655.61</v>
      </c>
      <c r="D132">
        <f>Table1[[#This Row],[3month MT]]/3</f>
        <v>218.53666666666666</v>
      </c>
      <c r="E132">
        <f>Table1[[#This Row],[OPEN]]-Table1[[#This Row],[y^]]</f>
        <v>8.3433333333333337</v>
      </c>
      <c r="F132">
        <f>Table1[[#This Row],[e]]*Table1[[#This Row],[e]]</f>
        <v>69.611211111111118</v>
      </c>
      <c r="G132">
        <f>ABS(Table1[[#This Row],[e]]/Table1[[#This Row],[OPEN]])*100</f>
        <v>3.6774212505876829</v>
      </c>
    </row>
    <row r="133" spans="1:7">
      <c r="A133" s="2">
        <v>41579</v>
      </c>
      <c r="B133">
        <v>222.08</v>
      </c>
      <c r="C133">
        <f t="shared" si="2"/>
        <v>662.91000000000008</v>
      </c>
      <c r="D133">
        <f>Table1[[#This Row],[3month MT]]/3</f>
        <v>220.97000000000003</v>
      </c>
      <c r="E133">
        <f>Table1[[#This Row],[OPEN]]-Table1[[#This Row],[y^]]</f>
        <v>1.1099999999999852</v>
      </c>
      <c r="F133">
        <f>Table1[[#This Row],[e]]*Table1[[#This Row],[e]]</f>
        <v>1.2320999999999671</v>
      </c>
      <c r="G133">
        <f>ABS(Table1[[#This Row],[e]]/Table1[[#This Row],[OPEN]])*100</f>
        <v>0.49981988472621813</v>
      </c>
    </row>
    <row r="134" spans="1:7">
      <c r="A134" s="2">
        <v>41609</v>
      </c>
      <c r="B134">
        <v>213.95</v>
      </c>
      <c r="C134">
        <f t="shared" si="2"/>
        <v>650.88</v>
      </c>
      <c r="D134">
        <f>Table1[[#This Row],[3month MT]]/3</f>
        <v>216.96</v>
      </c>
      <c r="E134">
        <f>Table1[[#This Row],[OPEN]]-Table1[[#This Row],[y^]]</f>
        <v>-3.0100000000000193</v>
      </c>
      <c r="F134">
        <f>Table1[[#This Row],[e]]*Table1[[#This Row],[e]]</f>
        <v>9.0601000000001157</v>
      </c>
      <c r="G134">
        <f>ABS(Table1[[#This Row],[e]]/Table1[[#This Row],[OPEN]])*100</f>
        <v>1.4068707641972515</v>
      </c>
    </row>
    <row r="135" spans="1:7">
      <c r="A135" s="2">
        <v>41640</v>
      </c>
      <c r="B135">
        <v>214.85</v>
      </c>
      <c r="C135">
        <f t="shared" si="2"/>
        <v>643.88</v>
      </c>
      <c r="D135">
        <f>Table1[[#This Row],[3month MT]]/3</f>
        <v>214.62666666666667</v>
      </c>
      <c r="E135">
        <f>Table1[[#This Row],[OPEN]]-Table1[[#This Row],[y^]]</f>
        <v>0.22333333333332916</v>
      </c>
      <c r="F135">
        <f>Table1[[#This Row],[e]]*Table1[[#This Row],[e]]</f>
        <v>4.9877777777775918E-2</v>
      </c>
      <c r="G135">
        <f>ABS(Table1[[#This Row],[e]]/Table1[[#This Row],[OPEN]])*100</f>
        <v>0.10394849119540572</v>
      </c>
    </row>
    <row r="136" spans="1:7">
      <c r="A136" s="2">
        <v>41671</v>
      </c>
      <c r="B136">
        <v>215.08</v>
      </c>
      <c r="C136">
        <f t="shared" si="2"/>
        <v>648.44000000000005</v>
      </c>
      <c r="D136">
        <f>Table1[[#This Row],[3month MT]]/3</f>
        <v>216.14666666666668</v>
      </c>
      <c r="E136">
        <f>Table1[[#This Row],[OPEN]]-Table1[[#This Row],[y^]]</f>
        <v>-1.0666666666666629</v>
      </c>
      <c r="F136">
        <f>Table1[[#This Row],[e]]*Table1[[#This Row],[e]]</f>
        <v>1.1377777777777698</v>
      </c>
      <c r="G136">
        <f>ABS(Table1[[#This Row],[e]]/Table1[[#This Row],[OPEN]])*100</f>
        <v>0.49593949538156168</v>
      </c>
    </row>
    <row r="137" spans="1:7">
      <c r="A137" s="2">
        <v>41699</v>
      </c>
      <c r="B137">
        <v>218.51</v>
      </c>
      <c r="C137">
        <f t="shared" si="2"/>
        <v>669.23</v>
      </c>
      <c r="D137">
        <f>Table1[[#This Row],[3month MT]]/3</f>
        <v>223.07666666666668</v>
      </c>
      <c r="E137">
        <f>Table1[[#This Row],[OPEN]]-Table1[[#This Row],[y^]]</f>
        <v>-4.5666666666666913</v>
      </c>
      <c r="F137">
        <f>Table1[[#This Row],[e]]*Table1[[#This Row],[e]]</f>
        <v>20.85444444444467</v>
      </c>
      <c r="G137">
        <f>ABS(Table1[[#This Row],[e]]/Table1[[#This Row],[OPEN]])*100</f>
        <v>2.089911979619556</v>
      </c>
    </row>
    <row r="138" spans="1:7">
      <c r="A138" s="2">
        <v>41730</v>
      </c>
      <c r="B138">
        <v>235.64</v>
      </c>
      <c r="C138">
        <f t="shared" si="2"/>
        <v>681.53</v>
      </c>
      <c r="D138">
        <f>Table1[[#This Row],[3month MT]]/3</f>
        <v>227.17666666666665</v>
      </c>
      <c r="E138">
        <f>Table1[[#This Row],[OPEN]]-Table1[[#This Row],[y^]]</f>
        <v>8.4633333333333383</v>
      </c>
      <c r="F138">
        <f>Table1[[#This Row],[e]]*Table1[[#This Row],[e]]</f>
        <v>71.628011111111192</v>
      </c>
      <c r="G138">
        <f>ABS(Table1[[#This Row],[e]]/Table1[[#This Row],[OPEN]])*100</f>
        <v>3.5916369603349763</v>
      </c>
    </row>
    <row r="139" spans="1:7">
      <c r="A139" s="2">
        <v>41760</v>
      </c>
      <c r="B139">
        <v>227.38</v>
      </c>
      <c r="C139">
        <f t="shared" si="2"/>
        <v>691</v>
      </c>
      <c r="D139">
        <f>Table1[[#This Row],[3month MT]]/3</f>
        <v>230.33333333333334</v>
      </c>
      <c r="E139">
        <f>Table1[[#This Row],[OPEN]]-Table1[[#This Row],[y^]]</f>
        <v>-2.9533333333333474</v>
      </c>
      <c r="F139">
        <f>Table1[[#This Row],[e]]*Table1[[#This Row],[e]]</f>
        <v>8.7221777777778602</v>
      </c>
      <c r="G139">
        <f>ABS(Table1[[#This Row],[e]]/Table1[[#This Row],[OPEN]])*100</f>
        <v>1.2988536077638084</v>
      </c>
    </row>
    <row r="140" spans="1:7">
      <c r="A140" s="2">
        <v>41791</v>
      </c>
      <c r="B140">
        <v>227.98</v>
      </c>
      <c r="C140">
        <f t="shared" si="2"/>
        <v>673.74</v>
      </c>
      <c r="D140">
        <f>Table1[[#This Row],[3month MT]]/3</f>
        <v>224.58</v>
      </c>
      <c r="E140">
        <f>Table1[[#This Row],[OPEN]]-Table1[[#This Row],[y^]]</f>
        <v>3.3999999999999773</v>
      </c>
      <c r="F140">
        <f>Table1[[#This Row],[e]]*Table1[[#This Row],[e]]</f>
        <v>11.559999999999846</v>
      </c>
      <c r="G140">
        <f>ABS(Table1[[#This Row],[e]]/Table1[[#This Row],[OPEN]])*100</f>
        <v>1.4913588911307911</v>
      </c>
    </row>
    <row r="141" spans="1:7">
      <c r="A141" s="2">
        <v>41821</v>
      </c>
      <c r="B141">
        <v>218.38</v>
      </c>
      <c r="C141">
        <f t="shared" si="2"/>
        <v>683.67000000000007</v>
      </c>
      <c r="D141">
        <f>Table1[[#This Row],[3month MT]]/3</f>
        <v>227.89000000000001</v>
      </c>
      <c r="E141">
        <f>Table1[[#This Row],[OPEN]]-Table1[[#This Row],[y^]]</f>
        <v>-9.5100000000000193</v>
      </c>
      <c r="F141">
        <f>Table1[[#This Row],[e]]*Table1[[#This Row],[e]]</f>
        <v>90.440100000000371</v>
      </c>
      <c r="G141">
        <f>ABS(Table1[[#This Row],[e]]/Table1[[#This Row],[OPEN]])*100</f>
        <v>4.354794395091135</v>
      </c>
    </row>
    <row r="142" spans="1:7">
      <c r="A142" s="2">
        <v>41852</v>
      </c>
      <c r="B142">
        <v>237.31</v>
      </c>
      <c r="C142">
        <f t="shared" si="2"/>
        <v>694.32999999999993</v>
      </c>
      <c r="D142">
        <f>Table1[[#This Row],[3month MT]]/3</f>
        <v>231.4433333333333</v>
      </c>
      <c r="E142">
        <f>Table1[[#This Row],[OPEN]]-Table1[[#This Row],[y^]]</f>
        <v>5.8666666666667027</v>
      </c>
      <c r="F142">
        <f>Table1[[#This Row],[e]]*Table1[[#This Row],[e]]</f>
        <v>34.417777777778198</v>
      </c>
      <c r="G142">
        <f>ABS(Table1[[#This Row],[e]]/Table1[[#This Row],[OPEN]])*100</f>
        <v>2.4721531611254068</v>
      </c>
    </row>
    <row r="143" spans="1:7">
      <c r="A143" s="2">
        <v>41883</v>
      </c>
      <c r="B143">
        <v>238.64</v>
      </c>
      <c r="C143">
        <f t="shared" si="2"/>
        <v>722.58999999999992</v>
      </c>
      <c r="D143">
        <f>Table1[[#This Row],[3month MT]]/3</f>
        <v>240.86333333333332</v>
      </c>
      <c r="E143">
        <f>Table1[[#This Row],[OPEN]]-Table1[[#This Row],[y^]]</f>
        <v>-2.2233333333333292</v>
      </c>
      <c r="F143">
        <f>Table1[[#This Row],[e]]*Table1[[#This Row],[e]]</f>
        <v>4.9432111111110926</v>
      </c>
      <c r="G143">
        <f>ABS(Table1[[#This Row],[e]]/Table1[[#This Row],[OPEN]])*100</f>
        <v>0.93166834283159961</v>
      </c>
    </row>
    <row r="144" spans="1:7">
      <c r="A144" s="2">
        <v>41913</v>
      </c>
      <c r="B144">
        <v>246.64</v>
      </c>
      <c r="C144">
        <f t="shared" si="2"/>
        <v>723.18999999999994</v>
      </c>
      <c r="D144">
        <f>Table1[[#This Row],[3month MT]]/3</f>
        <v>241.0633333333333</v>
      </c>
      <c r="E144">
        <f>Table1[[#This Row],[OPEN]]-Table1[[#This Row],[y^]]</f>
        <v>5.5766666666666822</v>
      </c>
      <c r="F144">
        <f>Table1[[#This Row],[e]]*Table1[[#This Row],[e]]</f>
        <v>31.099211111111284</v>
      </c>
      <c r="G144">
        <f>ABS(Table1[[#This Row],[e]]/Table1[[#This Row],[OPEN]])*100</f>
        <v>2.2610552492161382</v>
      </c>
    </row>
    <row r="145" spans="1:7">
      <c r="A145" s="2">
        <v>41944</v>
      </c>
      <c r="B145">
        <v>237.91</v>
      </c>
      <c r="C145">
        <f t="shared" si="2"/>
        <v>725.95999999999992</v>
      </c>
      <c r="D145">
        <f>Table1[[#This Row],[3month MT]]/3</f>
        <v>241.98666666666665</v>
      </c>
      <c r="E145">
        <f>Table1[[#This Row],[OPEN]]-Table1[[#This Row],[y^]]</f>
        <v>-4.0766666666666538</v>
      </c>
      <c r="F145">
        <f>Table1[[#This Row],[e]]*Table1[[#This Row],[e]]</f>
        <v>16.619211111111007</v>
      </c>
      <c r="G145">
        <f>ABS(Table1[[#This Row],[e]]/Table1[[#This Row],[OPEN]])*100</f>
        <v>1.7135331287741811</v>
      </c>
    </row>
    <row r="146" spans="1:7">
      <c r="A146" s="2">
        <v>41974</v>
      </c>
      <c r="B146">
        <v>241.41</v>
      </c>
      <c r="C146">
        <f t="shared" si="2"/>
        <v>724.36</v>
      </c>
      <c r="D146">
        <f>Table1[[#This Row],[3month MT]]/3</f>
        <v>241.45333333333335</v>
      </c>
      <c r="E146">
        <f>Table1[[#This Row],[OPEN]]-Table1[[#This Row],[y^]]</f>
        <v>-4.3333333333350765E-2</v>
      </c>
      <c r="F146">
        <f>Table1[[#This Row],[e]]*Table1[[#This Row],[e]]</f>
        <v>1.8777777777792886E-3</v>
      </c>
      <c r="G146">
        <f>ABS(Table1[[#This Row],[e]]/Table1[[#This Row],[OPEN]])*100</f>
        <v>1.7950098725550211E-2</v>
      </c>
    </row>
    <row r="147" spans="1:7">
      <c r="A147" s="2">
        <v>42005</v>
      </c>
      <c r="B147">
        <v>245.04</v>
      </c>
      <c r="C147">
        <f t="shared" si="2"/>
        <v>731.08999999999992</v>
      </c>
      <c r="D147">
        <f>Table1[[#This Row],[3month MT]]/3</f>
        <v>243.69666666666663</v>
      </c>
      <c r="E147">
        <f>Table1[[#This Row],[OPEN]]-Table1[[#This Row],[y^]]</f>
        <v>1.3433333333333621</v>
      </c>
      <c r="F147">
        <f>Table1[[#This Row],[e]]*Table1[[#This Row],[e]]</f>
        <v>1.8045444444445218</v>
      </c>
      <c r="G147">
        <f>ABS(Table1[[#This Row],[e]]/Table1[[#This Row],[OPEN]])*100</f>
        <v>0.54820981608446051</v>
      </c>
    </row>
    <row r="148" spans="1:7">
      <c r="A148" s="2">
        <v>42036</v>
      </c>
      <c r="B148">
        <v>244.64</v>
      </c>
      <c r="C148">
        <f t="shared" si="2"/>
        <v>728.31999999999994</v>
      </c>
      <c r="D148">
        <f>Table1[[#This Row],[3month MT]]/3</f>
        <v>242.77333333333331</v>
      </c>
      <c r="E148">
        <f>Table1[[#This Row],[OPEN]]-Table1[[#This Row],[y^]]</f>
        <v>1.8666666666666742</v>
      </c>
      <c r="F148">
        <f>Table1[[#This Row],[e]]*Table1[[#This Row],[e]]</f>
        <v>3.4844444444444727</v>
      </c>
      <c r="G148">
        <f>ABS(Table1[[#This Row],[e]]/Table1[[#This Row],[OPEN]])*100</f>
        <v>0.76302594288206116</v>
      </c>
    </row>
    <row r="149" spans="1:7">
      <c r="A149" s="2">
        <v>42064</v>
      </c>
      <c r="B149">
        <v>238.64</v>
      </c>
      <c r="C149">
        <f t="shared" si="2"/>
        <v>700.49</v>
      </c>
      <c r="D149">
        <f>Table1[[#This Row],[3month MT]]/3</f>
        <v>233.49666666666667</v>
      </c>
      <c r="E149">
        <f>Table1[[#This Row],[OPEN]]-Table1[[#This Row],[y^]]</f>
        <v>5.1433333333333167</v>
      </c>
      <c r="F149">
        <f>Table1[[#This Row],[e]]*Table1[[#This Row],[e]]</f>
        <v>26.453877777777606</v>
      </c>
      <c r="G149">
        <f>ABS(Table1[[#This Row],[e]]/Table1[[#This Row],[OPEN]])*100</f>
        <v>2.1552687451111789</v>
      </c>
    </row>
    <row r="150" spans="1:7">
      <c r="A150" s="2">
        <v>42095</v>
      </c>
      <c r="B150">
        <v>217.21</v>
      </c>
      <c r="C150">
        <f t="shared" si="2"/>
        <v>671.43000000000006</v>
      </c>
      <c r="D150">
        <f>Table1[[#This Row],[3month MT]]/3</f>
        <v>223.81000000000003</v>
      </c>
      <c r="E150">
        <f>Table1[[#This Row],[OPEN]]-Table1[[#This Row],[y^]]</f>
        <v>-6.6000000000000227</v>
      </c>
      <c r="F150">
        <f>Table1[[#This Row],[e]]*Table1[[#This Row],[e]]</f>
        <v>43.560000000000301</v>
      </c>
      <c r="G150">
        <f>ABS(Table1[[#This Row],[e]]/Table1[[#This Row],[OPEN]])*100</f>
        <v>3.0385341374706609</v>
      </c>
    </row>
    <row r="151" spans="1:7">
      <c r="A151" s="2">
        <v>42125</v>
      </c>
      <c r="B151">
        <v>215.58</v>
      </c>
      <c r="C151">
        <f t="shared" si="2"/>
        <v>649.77</v>
      </c>
      <c r="D151">
        <f>Table1[[#This Row],[3month MT]]/3</f>
        <v>216.59</v>
      </c>
      <c r="E151">
        <f>Table1[[#This Row],[OPEN]]-Table1[[#This Row],[y^]]</f>
        <v>-1.0099999999999909</v>
      </c>
      <c r="F151">
        <f>Table1[[#This Row],[e]]*Table1[[#This Row],[e]]</f>
        <v>1.0200999999999816</v>
      </c>
      <c r="G151">
        <f>ABS(Table1[[#This Row],[e]]/Table1[[#This Row],[OPEN]])*100</f>
        <v>0.46850357175989932</v>
      </c>
    </row>
    <row r="152" spans="1:7">
      <c r="A152" s="2">
        <v>42156</v>
      </c>
      <c r="B152">
        <v>216.98</v>
      </c>
      <c r="C152">
        <f t="shared" si="2"/>
        <v>642.71</v>
      </c>
      <c r="D152">
        <f>Table1[[#This Row],[3month MT]]/3</f>
        <v>214.23666666666668</v>
      </c>
      <c r="E152">
        <f>Table1[[#This Row],[OPEN]]-Table1[[#This Row],[y^]]</f>
        <v>2.743333333333311</v>
      </c>
      <c r="F152">
        <f>Table1[[#This Row],[e]]*Table1[[#This Row],[e]]</f>
        <v>7.5258777777776551</v>
      </c>
      <c r="G152">
        <f>ABS(Table1[[#This Row],[e]]/Table1[[#This Row],[OPEN]])*100</f>
        <v>1.264325437060241</v>
      </c>
    </row>
    <row r="153" spans="1:7">
      <c r="A153" s="2">
        <v>42186</v>
      </c>
      <c r="B153">
        <v>210.15</v>
      </c>
      <c r="C153">
        <f t="shared" si="2"/>
        <v>644.44000000000005</v>
      </c>
      <c r="D153">
        <f>Table1[[#This Row],[3month MT]]/3</f>
        <v>214.81333333333336</v>
      </c>
      <c r="E153">
        <f>Table1[[#This Row],[OPEN]]-Table1[[#This Row],[y^]]</f>
        <v>-4.6633333333333553</v>
      </c>
      <c r="F153">
        <f>Table1[[#This Row],[e]]*Table1[[#This Row],[e]]</f>
        <v>21.746677777777982</v>
      </c>
      <c r="G153">
        <f>ABS(Table1[[#This Row],[e]]/Table1[[#This Row],[OPEN]])*100</f>
        <v>2.2190498850027862</v>
      </c>
    </row>
    <row r="154" spans="1:7">
      <c r="A154" s="2">
        <v>42217</v>
      </c>
      <c r="B154">
        <v>217.31</v>
      </c>
      <c r="C154">
        <f t="shared" si="2"/>
        <v>642.44000000000005</v>
      </c>
      <c r="D154">
        <f>Table1[[#This Row],[3month MT]]/3</f>
        <v>214.14666666666668</v>
      </c>
      <c r="E154">
        <f>Table1[[#This Row],[OPEN]]-Table1[[#This Row],[y^]]</f>
        <v>3.1633333333333269</v>
      </c>
      <c r="F154">
        <f>Table1[[#This Row],[e]]*Table1[[#This Row],[e]]</f>
        <v>10.006677777777737</v>
      </c>
      <c r="G154">
        <f>ABS(Table1[[#This Row],[e]]/Table1[[#This Row],[OPEN]])*100</f>
        <v>1.4556777568143788</v>
      </c>
    </row>
    <row r="155" spans="1:7">
      <c r="A155" s="2">
        <v>42248</v>
      </c>
      <c r="B155">
        <v>214.98</v>
      </c>
      <c r="C155">
        <f t="shared" si="2"/>
        <v>650.29999999999995</v>
      </c>
      <c r="D155">
        <f>Table1[[#This Row],[3month MT]]/3</f>
        <v>216.76666666666665</v>
      </c>
      <c r="E155">
        <f>Table1[[#This Row],[OPEN]]-Table1[[#This Row],[y^]]</f>
        <v>-1.7866666666666617</v>
      </c>
      <c r="F155">
        <f>Table1[[#This Row],[e]]*Table1[[#This Row],[e]]</f>
        <v>3.19217777777776</v>
      </c>
      <c r="G155">
        <f>ABS(Table1[[#This Row],[e]]/Table1[[#This Row],[OPEN]])*100</f>
        <v>0.83108506217632416</v>
      </c>
    </row>
    <row r="156" spans="1:7">
      <c r="A156" s="2">
        <v>42278</v>
      </c>
      <c r="B156">
        <v>218.01</v>
      </c>
      <c r="C156">
        <f t="shared" si="2"/>
        <v>654.97</v>
      </c>
      <c r="D156">
        <f>Table1[[#This Row],[3month MT]]/3</f>
        <v>218.32333333333335</v>
      </c>
      <c r="E156">
        <f>Table1[[#This Row],[OPEN]]-Table1[[#This Row],[y^]]</f>
        <v>-0.313333333333361</v>
      </c>
      <c r="F156">
        <f>Table1[[#This Row],[e]]*Table1[[#This Row],[e]]</f>
        <v>9.8177777777795114E-2</v>
      </c>
      <c r="G156">
        <f>ABS(Table1[[#This Row],[e]]/Table1[[#This Row],[OPEN]])*100</f>
        <v>0.14372429399264303</v>
      </c>
    </row>
    <row r="157" spans="1:7">
      <c r="A157" s="2">
        <v>42309</v>
      </c>
      <c r="B157">
        <v>221.98</v>
      </c>
      <c r="C157">
        <f t="shared" si="2"/>
        <v>670.1</v>
      </c>
      <c r="D157">
        <f>Table1[[#This Row],[3month MT]]/3</f>
        <v>223.36666666666667</v>
      </c>
      <c r="E157">
        <f>Table1[[#This Row],[OPEN]]-Table1[[#This Row],[y^]]</f>
        <v>-1.3866666666666845</v>
      </c>
      <c r="F157">
        <f>Table1[[#This Row],[e]]*Table1[[#This Row],[e]]</f>
        <v>1.9228444444444939</v>
      </c>
      <c r="G157">
        <f>ABS(Table1[[#This Row],[e]]/Table1[[#This Row],[OPEN]])*100</f>
        <v>0.6246809021833879</v>
      </c>
    </row>
    <row r="158" spans="1:7">
      <c r="A158" s="2">
        <v>42339</v>
      </c>
      <c r="B158">
        <v>230.11</v>
      </c>
      <c r="C158">
        <f t="shared" si="2"/>
        <v>670.47</v>
      </c>
      <c r="D158">
        <f>Table1[[#This Row],[3month MT]]/3</f>
        <v>223.49</v>
      </c>
      <c r="E158">
        <f>Table1[[#This Row],[OPEN]]-Table1[[#This Row],[y^]]</f>
        <v>6.6200000000000045</v>
      </c>
      <c r="F158">
        <f>Table1[[#This Row],[e]]*Table1[[#This Row],[e]]</f>
        <v>43.824400000000061</v>
      </c>
      <c r="G158">
        <f>ABS(Table1[[#This Row],[e]]/Table1[[#This Row],[OPEN]])*100</f>
        <v>2.8768849680587563</v>
      </c>
    </row>
    <row r="159" spans="1:7">
      <c r="A159" s="2">
        <v>42370</v>
      </c>
      <c r="B159">
        <v>218.38</v>
      </c>
      <c r="C159">
        <f t="shared" si="2"/>
        <v>660.9</v>
      </c>
      <c r="D159">
        <f>Table1[[#This Row],[3month MT]]/3</f>
        <v>220.29999999999998</v>
      </c>
      <c r="E159">
        <f>Table1[[#This Row],[OPEN]]-Table1[[#This Row],[y^]]</f>
        <v>-1.9199999999999875</v>
      </c>
      <c r="F159">
        <f>Table1[[#This Row],[e]]*Table1[[#This Row],[e]]</f>
        <v>3.6863999999999519</v>
      </c>
      <c r="G159">
        <f>ABS(Table1[[#This Row],[e]]/Table1[[#This Row],[OPEN]])*100</f>
        <v>0.87920139206886494</v>
      </c>
    </row>
    <row r="160" spans="1:7">
      <c r="A160" s="2">
        <v>42401</v>
      </c>
      <c r="B160">
        <v>212.41</v>
      </c>
      <c r="C160">
        <f t="shared" si="2"/>
        <v>634.09999999999991</v>
      </c>
      <c r="D160">
        <f>Table1[[#This Row],[3month MT]]/3</f>
        <v>211.36666666666665</v>
      </c>
      <c r="E160">
        <f>Table1[[#This Row],[OPEN]]-Table1[[#This Row],[y^]]</f>
        <v>1.0433333333333508</v>
      </c>
      <c r="F160">
        <f>Table1[[#This Row],[e]]*Table1[[#This Row],[e]]</f>
        <v>1.0885444444444807</v>
      </c>
      <c r="G160">
        <f>ABS(Table1[[#This Row],[e]]/Table1[[#This Row],[OPEN]])*100</f>
        <v>0.49118842490153519</v>
      </c>
    </row>
    <row r="161" spans="1:7">
      <c r="A161" s="2">
        <v>42430</v>
      </c>
      <c r="B161">
        <v>203.31</v>
      </c>
      <c r="C161">
        <f t="shared" si="2"/>
        <v>633.1</v>
      </c>
      <c r="D161">
        <f>Table1[[#This Row],[3month MT]]/3</f>
        <v>211.03333333333333</v>
      </c>
      <c r="E161">
        <f>Table1[[#This Row],[OPEN]]-Table1[[#This Row],[y^]]</f>
        <v>-7.7233333333333292</v>
      </c>
      <c r="F161">
        <f>Table1[[#This Row],[e]]*Table1[[#This Row],[e]]</f>
        <v>59.649877777777711</v>
      </c>
      <c r="G161">
        <f>ABS(Table1[[#This Row],[e]]/Table1[[#This Row],[OPEN]])*100</f>
        <v>3.798796583214465</v>
      </c>
    </row>
    <row r="162" spans="1:7">
      <c r="A162" s="2">
        <v>42461</v>
      </c>
      <c r="B162">
        <v>217.38</v>
      </c>
      <c r="C162">
        <f t="shared" si="2"/>
        <v>636.16999999999996</v>
      </c>
      <c r="D162">
        <f>Table1[[#This Row],[3month MT]]/3</f>
        <v>212.05666666666664</v>
      </c>
      <c r="E162">
        <f>Table1[[#This Row],[OPEN]]-Table1[[#This Row],[y^]]</f>
        <v>5.3233333333333519</v>
      </c>
      <c r="F162">
        <f>Table1[[#This Row],[e]]*Table1[[#This Row],[e]]</f>
        <v>28.337877777777976</v>
      </c>
      <c r="G162">
        <f>ABS(Table1[[#This Row],[e]]/Table1[[#This Row],[OPEN]])*100</f>
        <v>2.4488606740883943</v>
      </c>
    </row>
    <row r="163" spans="1:7">
      <c r="A163" s="2">
        <v>42491</v>
      </c>
      <c r="B163">
        <v>215.48</v>
      </c>
      <c r="C163">
        <f t="shared" si="2"/>
        <v>668.17000000000007</v>
      </c>
      <c r="D163">
        <f>Table1[[#This Row],[3month MT]]/3</f>
        <v>222.72333333333336</v>
      </c>
      <c r="E163">
        <f>Table1[[#This Row],[OPEN]]-Table1[[#This Row],[y^]]</f>
        <v>-7.2433333333333678</v>
      </c>
      <c r="F163">
        <f>Table1[[#This Row],[e]]*Table1[[#This Row],[e]]</f>
        <v>52.465877777778275</v>
      </c>
      <c r="G163">
        <f>ABS(Table1[[#This Row],[e]]/Table1[[#This Row],[OPEN]])*100</f>
        <v>3.3614875317121631</v>
      </c>
    </row>
    <row r="164" spans="1:7">
      <c r="A164" s="2">
        <v>42522</v>
      </c>
      <c r="B164">
        <v>235.31</v>
      </c>
      <c r="C164">
        <f t="shared" si="2"/>
        <v>694.08999999999992</v>
      </c>
      <c r="D164">
        <f>Table1[[#This Row],[3month MT]]/3</f>
        <v>231.36333333333332</v>
      </c>
      <c r="E164">
        <f>Table1[[#This Row],[OPEN]]-Table1[[#This Row],[y^]]</f>
        <v>3.9466666666666868</v>
      </c>
      <c r="F164">
        <f>Table1[[#This Row],[e]]*Table1[[#This Row],[e]]</f>
        <v>15.576177777777936</v>
      </c>
      <c r="G164">
        <f>ABS(Table1[[#This Row],[e]]/Table1[[#This Row],[OPEN]])*100</f>
        <v>1.6772201209751763</v>
      </c>
    </row>
    <row r="165" spans="1:7">
      <c r="A165" s="2">
        <v>42552</v>
      </c>
      <c r="B165">
        <v>243.3</v>
      </c>
      <c r="C165">
        <f t="shared" si="2"/>
        <v>730.61</v>
      </c>
      <c r="D165">
        <f>Table1[[#This Row],[3month MT]]/3</f>
        <v>243.53666666666666</v>
      </c>
      <c r="E165">
        <f>Table1[[#This Row],[OPEN]]-Table1[[#This Row],[y^]]</f>
        <v>-0.23666666666665037</v>
      </c>
      <c r="F165">
        <f>Table1[[#This Row],[e]]*Table1[[#This Row],[e]]</f>
        <v>5.60111111111034E-2</v>
      </c>
      <c r="G165">
        <f>ABS(Table1[[#This Row],[e]]/Table1[[#This Row],[OPEN]])*100</f>
        <v>9.7273599123160859E-2</v>
      </c>
    </row>
    <row r="166" spans="1:7">
      <c r="A166" s="2">
        <v>42583</v>
      </c>
      <c r="B166">
        <v>252</v>
      </c>
      <c r="C166">
        <f t="shared" si="2"/>
        <v>756.3</v>
      </c>
      <c r="D166">
        <f>Table1[[#This Row],[3month MT]]/3</f>
        <v>252.1</v>
      </c>
      <c r="E166">
        <f>Table1[[#This Row],[OPEN]]-Table1[[#This Row],[y^]]</f>
        <v>-9.9999999999994316E-2</v>
      </c>
      <c r="F166">
        <f>Table1[[#This Row],[e]]*Table1[[#This Row],[e]]</f>
        <v>9.999999999998864E-3</v>
      </c>
      <c r="G166">
        <f>ABS(Table1[[#This Row],[e]]/Table1[[#This Row],[OPEN]])*100</f>
        <v>3.9682539682537425E-2</v>
      </c>
    </row>
    <row r="167" spans="1:7">
      <c r="A167" s="2">
        <v>42614</v>
      </c>
      <c r="B167">
        <v>261</v>
      </c>
      <c r="C167">
        <f t="shared" si="2"/>
        <v>757.2</v>
      </c>
      <c r="D167">
        <f>Table1[[#This Row],[3month MT]]/3</f>
        <v>252.4</v>
      </c>
      <c r="E167">
        <f>Table1[[#This Row],[OPEN]]-Table1[[#This Row],[y^]]</f>
        <v>8.5999999999999943</v>
      </c>
      <c r="F167">
        <f>Table1[[#This Row],[e]]*Table1[[#This Row],[e]]</f>
        <v>73.959999999999908</v>
      </c>
      <c r="G167">
        <f>ABS(Table1[[#This Row],[e]]/Table1[[#This Row],[OPEN]])*100</f>
        <v>3.2950191570881207</v>
      </c>
    </row>
    <row r="168" spans="1:7">
      <c r="A168" s="2">
        <v>42644</v>
      </c>
      <c r="B168">
        <v>244.2</v>
      </c>
      <c r="C168">
        <f t="shared" si="2"/>
        <v>748</v>
      </c>
      <c r="D168">
        <f>Table1[[#This Row],[3month MT]]/3</f>
        <v>249.33333333333334</v>
      </c>
      <c r="E168">
        <f>Table1[[#This Row],[OPEN]]-Table1[[#This Row],[y^]]</f>
        <v>-5.1333333333333542</v>
      </c>
      <c r="F168">
        <f>Table1[[#This Row],[e]]*Table1[[#This Row],[e]]</f>
        <v>26.351111111111326</v>
      </c>
      <c r="G168">
        <f>ABS(Table1[[#This Row],[e]]/Table1[[#This Row],[OPEN]])*100</f>
        <v>2.1021021021021107</v>
      </c>
    </row>
    <row r="169" spans="1:7">
      <c r="A169" s="2">
        <v>42675</v>
      </c>
      <c r="B169">
        <v>242.8</v>
      </c>
      <c r="C169">
        <f t="shared" si="2"/>
        <v>719.8</v>
      </c>
      <c r="D169">
        <f>Table1[[#This Row],[3month MT]]/3</f>
        <v>239.93333333333331</v>
      </c>
      <c r="E169">
        <f>Table1[[#This Row],[OPEN]]-Table1[[#This Row],[y^]]</f>
        <v>2.8666666666667027</v>
      </c>
      <c r="F169">
        <f>Table1[[#This Row],[e]]*Table1[[#This Row],[e]]</f>
        <v>8.2177777777779841</v>
      </c>
      <c r="G169">
        <f>ABS(Table1[[#This Row],[e]]/Table1[[#This Row],[OPEN]])*100</f>
        <v>1.1806699615595975</v>
      </c>
    </row>
    <row r="170" spans="1:7">
      <c r="A170" s="2">
        <v>42705</v>
      </c>
      <c r="B170">
        <v>232.8</v>
      </c>
      <c r="C170">
        <f t="shared" si="2"/>
        <v>717.6</v>
      </c>
      <c r="D170">
        <f>Table1[[#This Row],[3month MT]]/3</f>
        <v>239.20000000000002</v>
      </c>
      <c r="E170">
        <f>Table1[[#This Row],[OPEN]]-Table1[[#This Row],[y^]]</f>
        <v>-6.4000000000000057</v>
      </c>
      <c r="F170">
        <f>Table1[[#This Row],[e]]*Table1[[#This Row],[e]]</f>
        <v>40.960000000000072</v>
      </c>
      <c r="G170">
        <f>ABS(Table1[[#This Row],[e]]/Table1[[#This Row],[OPEN]])*100</f>
        <v>2.7491408934707926</v>
      </c>
    </row>
    <row r="171" spans="1:7">
      <c r="A171" s="2">
        <v>42736</v>
      </c>
      <c r="B171">
        <v>242</v>
      </c>
      <c r="C171">
        <f t="shared" si="2"/>
        <v>734.8</v>
      </c>
      <c r="D171">
        <f>Table1[[#This Row],[3month MT]]/3</f>
        <v>244.93333333333331</v>
      </c>
      <c r="E171">
        <f>Table1[[#This Row],[OPEN]]-Table1[[#This Row],[y^]]</f>
        <v>-2.9333333333333087</v>
      </c>
      <c r="F171">
        <f>Table1[[#This Row],[e]]*Table1[[#This Row],[e]]</f>
        <v>8.6044444444442991</v>
      </c>
      <c r="G171">
        <f>ABS(Table1[[#This Row],[e]]/Table1[[#This Row],[OPEN]])*100</f>
        <v>1.2121212121212019</v>
      </c>
    </row>
    <row r="172" spans="1:7">
      <c r="A172" s="2">
        <v>42767</v>
      </c>
      <c r="B172">
        <v>260</v>
      </c>
      <c r="C172">
        <f t="shared" si="2"/>
        <v>764.4</v>
      </c>
      <c r="D172">
        <f>Table1[[#This Row],[3month MT]]/3</f>
        <v>254.79999999999998</v>
      </c>
      <c r="E172">
        <f>Table1[[#This Row],[OPEN]]-Table1[[#This Row],[y^]]</f>
        <v>5.2000000000000171</v>
      </c>
      <c r="F172">
        <f>Table1[[#This Row],[e]]*Table1[[#This Row],[e]]</f>
        <v>27.040000000000177</v>
      </c>
      <c r="G172">
        <f>ABS(Table1[[#This Row],[e]]/Table1[[#This Row],[OPEN]])*100</f>
        <v>2.0000000000000067</v>
      </c>
    </row>
    <row r="173" spans="1:7">
      <c r="A173" s="2">
        <v>42795</v>
      </c>
      <c r="B173">
        <v>262.39999999999998</v>
      </c>
      <c r="C173">
        <f t="shared" si="2"/>
        <v>805.2</v>
      </c>
      <c r="D173">
        <f>Table1[[#This Row],[3month MT]]/3</f>
        <v>268.40000000000003</v>
      </c>
      <c r="E173">
        <f>Table1[[#This Row],[OPEN]]-Table1[[#This Row],[y^]]</f>
        <v>-6.0000000000000568</v>
      </c>
      <c r="F173">
        <f>Table1[[#This Row],[e]]*Table1[[#This Row],[e]]</f>
        <v>36.000000000000682</v>
      </c>
      <c r="G173">
        <f>ABS(Table1[[#This Row],[e]]/Table1[[#This Row],[OPEN]])*100</f>
        <v>2.2865853658536803</v>
      </c>
    </row>
    <row r="174" spans="1:7">
      <c r="A174" s="2">
        <v>42826</v>
      </c>
      <c r="B174">
        <v>282.8</v>
      </c>
      <c r="C174">
        <f t="shared" si="2"/>
        <v>825.7</v>
      </c>
      <c r="D174">
        <f>Table1[[#This Row],[3month MT]]/3</f>
        <v>275.23333333333335</v>
      </c>
      <c r="E174">
        <f>Table1[[#This Row],[OPEN]]-Table1[[#This Row],[y^]]</f>
        <v>7.5666666666666629</v>
      </c>
      <c r="F174">
        <f>Table1[[#This Row],[e]]*Table1[[#This Row],[e]]</f>
        <v>57.254444444444388</v>
      </c>
      <c r="G174">
        <f>ABS(Table1[[#This Row],[e]]/Table1[[#This Row],[OPEN]])*100</f>
        <v>2.675624705327674</v>
      </c>
    </row>
    <row r="175" spans="1:7">
      <c r="A175" s="2">
        <v>42856</v>
      </c>
      <c r="B175">
        <v>280.5</v>
      </c>
      <c r="C175">
        <f t="shared" si="2"/>
        <v>875.3</v>
      </c>
      <c r="D175">
        <f>Table1[[#This Row],[3month MT]]/3</f>
        <v>291.76666666666665</v>
      </c>
      <c r="E175">
        <f>Table1[[#This Row],[OPEN]]-Table1[[#This Row],[y^]]</f>
        <v>-11.266666666666652</v>
      </c>
      <c r="F175">
        <f>Table1[[#This Row],[e]]*Table1[[#This Row],[e]]</f>
        <v>126.93777777777744</v>
      </c>
      <c r="G175">
        <f>ABS(Table1[[#This Row],[e]]/Table1[[#This Row],[OPEN]])*100</f>
        <v>4.0166369578134224</v>
      </c>
    </row>
    <row r="176" spans="1:7">
      <c r="A176" s="2">
        <v>42887</v>
      </c>
      <c r="B176">
        <v>312</v>
      </c>
      <c r="C176">
        <f t="shared" si="2"/>
        <v>938.5</v>
      </c>
      <c r="D176">
        <f>Table1[[#This Row],[3month MT]]/3</f>
        <v>312.83333333333331</v>
      </c>
      <c r="E176">
        <f>Table1[[#This Row],[OPEN]]-Table1[[#This Row],[y^]]</f>
        <v>-0.83333333333331439</v>
      </c>
      <c r="F176">
        <f>Table1[[#This Row],[e]]*Table1[[#This Row],[e]]</f>
        <v>0.69444444444441289</v>
      </c>
      <c r="G176">
        <f>ABS(Table1[[#This Row],[e]]/Table1[[#This Row],[OPEN]])*100</f>
        <v>0.26709401709401104</v>
      </c>
    </row>
    <row r="177" spans="1:7">
      <c r="A177" s="2">
        <v>42917</v>
      </c>
      <c r="B177">
        <v>346</v>
      </c>
      <c r="C177">
        <f t="shared" si="2"/>
        <v>943.3</v>
      </c>
      <c r="D177">
        <f>Table1[[#This Row],[3month MT]]/3</f>
        <v>314.43333333333334</v>
      </c>
      <c r="E177">
        <f>Table1[[#This Row],[OPEN]]-Table1[[#This Row],[y^]]</f>
        <v>31.566666666666663</v>
      </c>
      <c r="F177">
        <f>Table1[[#This Row],[e]]*Table1[[#This Row],[e]]</f>
        <v>996.45444444444422</v>
      </c>
      <c r="G177">
        <f>ABS(Table1[[#This Row],[e]]/Table1[[#This Row],[OPEN]])*100</f>
        <v>9.1233140655105966</v>
      </c>
    </row>
    <row r="178" spans="1:7">
      <c r="A178" s="2">
        <v>42948</v>
      </c>
      <c r="B178">
        <v>285.3</v>
      </c>
      <c r="C178">
        <f t="shared" si="2"/>
        <v>913.5</v>
      </c>
      <c r="D178">
        <f>Table1[[#This Row],[3month MT]]/3</f>
        <v>304.5</v>
      </c>
      <c r="E178">
        <f>Table1[[#This Row],[OPEN]]-Table1[[#This Row],[y^]]</f>
        <v>-19.199999999999989</v>
      </c>
      <c r="F178">
        <f>Table1[[#This Row],[e]]*Table1[[#This Row],[e]]</f>
        <v>368.63999999999959</v>
      </c>
      <c r="G178">
        <f>ABS(Table1[[#This Row],[e]]/Table1[[#This Row],[OPEN]])*100</f>
        <v>6.7297581493165044</v>
      </c>
    </row>
    <row r="179" spans="1:7">
      <c r="A179" s="2">
        <v>42979</v>
      </c>
      <c r="B179">
        <v>282.2</v>
      </c>
      <c r="C179">
        <f t="shared" si="2"/>
        <v>830</v>
      </c>
      <c r="D179">
        <f>Table1[[#This Row],[3month MT]]/3</f>
        <v>276.66666666666669</v>
      </c>
      <c r="E179">
        <f>Table1[[#This Row],[OPEN]]-Table1[[#This Row],[y^]]</f>
        <v>5.533333333333303</v>
      </c>
      <c r="F179">
        <f>Table1[[#This Row],[e]]*Table1[[#This Row],[e]]</f>
        <v>30.617777777777441</v>
      </c>
      <c r="G179">
        <f>ABS(Table1[[#This Row],[e]]/Table1[[#This Row],[OPEN]])*100</f>
        <v>1.9607843137254795</v>
      </c>
    </row>
    <row r="180" spans="1:7">
      <c r="A180" s="2">
        <v>43009</v>
      </c>
      <c r="B180">
        <v>262.5</v>
      </c>
      <c r="C180">
        <f t="shared" si="2"/>
        <v>811.7</v>
      </c>
      <c r="D180">
        <f>Table1[[#This Row],[3month MT]]/3</f>
        <v>270.56666666666666</v>
      </c>
      <c r="E180">
        <f>Table1[[#This Row],[OPEN]]-Table1[[#This Row],[y^]]</f>
        <v>-8.0666666666666629</v>
      </c>
      <c r="F180">
        <f>Table1[[#This Row],[e]]*Table1[[#This Row],[e]]</f>
        <v>65.071111111111051</v>
      </c>
      <c r="G180">
        <f>ABS(Table1[[#This Row],[e]]/Table1[[#This Row],[OPEN]])*100</f>
        <v>3.0730158730158714</v>
      </c>
    </row>
    <row r="181" spans="1:7">
      <c r="A181" s="2">
        <v>43040</v>
      </c>
      <c r="B181">
        <v>267</v>
      </c>
      <c r="C181">
        <f t="shared" si="2"/>
        <v>786.45</v>
      </c>
      <c r="D181">
        <f>Table1[[#This Row],[3month MT]]/3</f>
        <v>262.15000000000003</v>
      </c>
      <c r="E181">
        <f>Table1[[#This Row],[OPEN]]-Table1[[#This Row],[y^]]</f>
        <v>4.8499999999999659</v>
      </c>
      <c r="F181">
        <f>Table1[[#This Row],[e]]*Table1[[#This Row],[e]]</f>
        <v>23.52249999999967</v>
      </c>
      <c r="G181">
        <f>ABS(Table1[[#This Row],[e]]/Table1[[#This Row],[OPEN]])*100</f>
        <v>1.816479400749051</v>
      </c>
    </row>
    <row r="182" spans="1:7">
      <c r="A182" s="2">
        <v>43070</v>
      </c>
      <c r="B182">
        <v>256.95</v>
      </c>
      <c r="C182">
        <f t="shared" si="2"/>
        <v>787.2</v>
      </c>
      <c r="D182">
        <f>Table1[[#This Row],[3month MT]]/3</f>
        <v>262.40000000000003</v>
      </c>
      <c r="E182">
        <f>Table1[[#This Row],[OPEN]]-Table1[[#This Row],[y^]]</f>
        <v>-5.4500000000000455</v>
      </c>
      <c r="F182">
        <f>Table1[[#This Row],[e]]*Table1[[#This Row],[e]]</f>
        <v>29.702500000000494</v>
      </c>
      <c r="G182">
        <f>ABS(Table1[[#This Row],[e]]/Table1[[#This Row],[OPEN]])*100</f>
        <v>2.1210352208601071</v>
      </c>
    </row>
    <row r="183" spans="1:7">
      <c r="A183" s="2">
        <v>43101</v>
      </c>
      <c r="B183">
        <v>263.25</v>
      </c>
      <c r="C183">
        <f t="shared" si="2"/>
        <v>792.2</v>
      </c>
      <c r="D183">
        <f>Table1[[#This Row],[3month MT]]/3</f>
        <v>264.06666666666666</v>
      </c>
      <c r="E183">
        <f>Table1[[#This Row],[OPEN]]-Table1[[#This Row],[y^]]</f>
        <v>-0.81666666666666288</v>
      </c>
      <c r="F183">
        <f>Table1[[#This Row],[e]]*Table1[[#This Row],[e]]</f>
        <v>0.66694444444443823</v>
      </c>
      <c r="G183">
        <f>ABS(Table1[[#This Row],[e]]/Table1[[#This Row],[OPEN]])*100</f>
        <v>0.31022475466919769</v>
      </c>
    </row>
    <row r="184" spans="1:7">
      <c r="A184" s="2">
        <v>43132</v>
      </c>
      <c r="B184">
        <v>272</v>
      </c>
      <c r="C184">
        <f t="shared" si="2"/>
        <v>799.45</v>
      </c>
      <c r="D184">
        <f>Table1[[#This Row],[3month MT]]/3</f>
        <v>266.48333333333335</v>
      </c>
      <c r="E184">
        <f>Table1[[#This Row],[OPEN]]-Table1[[#This Row],[y^]]</f>
        <v>5.5166666666666515</v>
      </c>
      <c r="F184">
        <f>Table1[[#This Row],[e]]*Table1[[#This Row],[e]]</f>
        <v>30.433611111110945</v>
      </c>
      <c r="G184">
        <f>ABS(Table1[[#This Row],[e]]/Table1[[#This Row],[OPEN]])*100</f>
        <v>2.0281862745097983</v>
      </c>
    </row>
    <row r="185" spans="1:7">
      <c r="A185" s="2">
        <v>43160</v>
      </c>
      <c r="B185">
        <v>264.2</v>
      </c>
      <c r="C185">
        <f t="shared" si="2"/>
        <v>793.2</v>
      </c>
      <c r="D185">
        <f>Table1[[#This Row],[3month MT]]/3</f>
        <v>264.40000000000003</v>
      </c>
      <c r="E185">
        <f>Table1[[#This Row],[OPEN]]-Table1[[#This Row],[y^]]</f>
        <v>-0.20000000000004547</v>
      </c>
      <c r="F185">
        <f>Table1[[#This Row],[e]]*Table1[[#This Row],[e]]</f>
        <v>4.0000000000018188E-2</v>
      </c>
      <c r="G185">
        <f>ABS(Table1[[#This Row],[e]]/Table1[[#This Row],[OPEN]])*100</f>
        <v>7.5700227100698514E-2</v>
      </c>
    </row>
    <row r="186" spans="1:7">
      <c r="A186" s="2">
        <v>43191</v>
      </c>
      <c r="B186">
        <v>257</v>
      </c>
      <c r="C186">
        <f t="shared" si="2"/>
        <v>803.30000000000007</v>
      </c>
      <c r="D186">
        <f>Table1[[#This Row],[3month MT]]/3</f>
        <v>267.76666666666671</v>
      </c>
      <c r="E186">
        <f>Table1[[#This Row],[OPEN]]-Table1[[#This Row],[y^]]</f>
        <v>-10.766666666666708</v>
      </c>
      <c r="F186">
        <f>Table1[[#This Row],[e]]*Table1[[#This Row],[e]]</f>
        <v>115.92111111111201</v>
      </c>
      <c r="G186">
        <f>ABS(Table1[[#This Row],[e]]/Table1[[#This Row],[OPEN]])*100</f>
        <v>4.1893644617380188</v>
      </c>
    </row>
    <row r="187" spans="1:7">
      <c r="A187" s="2">
        <v>43221</v>
      </c>
      <c r="B187">
        <v>282.10000000000002</v>
      </c>
      <c r="C187">
        <f t="shared" si="2"/>
        <v>810.25</v>
      </c>
      <c r="D187">
        <f>Table1[[#This Row],[3month MT]]/3</f>
        <v>270.08333333333331</v>
      </c>
      <c r="E187">
        <f>Table1[[#This Row],[OPEN]]-Table1[[#This Row],[y^]]</f>
        <v>12.016666666666708</v>
      </c>
      <c r="F187">
        <f>Table1[[#This Row],[e]]*Table1[[#This Row],[e]]</f>
        <v>144.40027777777877</v>
      </c>
      <c r="G187">
        <f>ABS(Table1[[#This Row],[e]]/Table1[[#This Row],[OPEN]])*100</f>
        <v>4.2597187758478228</v>
      </c>
    </row>
    <row r="188" spans="1:7">
      <c r="A188" s="2">
        <v>43252</v>
      </c>
      <c r="B188">
        <v>271.14999999999998</v>
      </c>
      <c r="C188">
        <f t="shared" si="2"/>
        <v>820.25</v>
      </c>
      <c r="D188">
        <f>Table1[[#This Row],[3month MT]]/3</f>
        <v>273.41666666666669</v>
      </c>
      <c r="E188">
        <f>Table1[[#This Row],[OPEN]]-Table1[[#This Row],[y^]]</f>
        <v>-2.2666666666667084</v>
      </c>
      <c r="F188">
        <f>Table1[[#This Row],[e]]*Table1[[#This Row],[e]]</f>
        <v>5.1377777777779672</v>
      </c>
      <c r="G188">
        <f>ABS(Table1[[#This Row],[e]]/Table1[[#This Row],[OPEN]])*100</f>
        <v>0.83594566353188593</v>
      </c>
    </row>
    <row r="189" spans="1:7">
      <c r="A189" s="2">
        <v>43282</v>
      </c>
      <c r="B189">
        <v>267</v>
      </c>
      <c r="C189">
        <f t="shared" si="2"/>
        <v>836.2</v>
      </c>
      <c r="D189">
        <f>Table1[[#This Row],[3month MT]]/3</f>
        <v>278.73333333333335</v>
      </c>
      <c r="E189">
        <f>Table1[[#This Row],[OPEN]]-Table1[[#This Row],[y^]]</f>
        <v>-11.733333333333348</v>
      </c>
      <c r="F189">
        <f>Table1[[#This Row],[e]]*Table1[[#This Row],[e]]</f>
        <v>137.67111111111146</v>
      </c>
      <c r="G189">
        <f>ABS(Table1[[#This Row],[e]]/Table1[[#This Row],[OPEN]])*100</f>
        <v>4.3945068664169851</v>
      </c>
    </row>
    <row r="190" spans="1:7">
      <c r="A190" s="2">
        <v>43313</v>
      </c>
      <c r="B190">
        <v>298.05</v>
      </c>
      <c r="C190">
        <f t="shared" si="2"/>
        <v>888</v>
      </c>
      <c r="D190">
        <f>Table1[[#This Row],[3month MT]]/3</f>
        <v>296</v>
      </c>
      <c r="E190">
        <f>Table1[[#This Row],[OPEN]]-Table1[[#This Row],[y^]]</f>
        <v>2.0500000000000114</v>
      </c>
      <c r="F190">
        <f>Table1[[#This Row],[e]]*Table1[[#This Row],[e]]</f>
        <v>4.2025000000000468</v>
      </c>
      <c r="G190">
        <f>ABS(Table1[[#This Row],[e]]/Table1[[#This Row],[OPEN]])*100</f>
        <v>0.68780405972152703</v>
      </c>
    </row>
    <row r="191" spans="1:7">
      <c r="A191" s="2">
        <v>43344</v>
      </c>
      <c r="B191">
        <v>322.95</v>
      </c>
      <c r="C191">
        <f t="shared" si="2"/>
        <v>921.85</v>
      </c>
      <c r="D191">
        <f>Table1[[#This Row],[3month MT]]/3</f>
        <v>307.28333333333336</v>
      </c>
      <c r="E191">
        <f>Table1[[#This Row],[OPEN]]-Table1[[#This Row],[y^]]</f>
        <v>15.666666666666629</v>
      </c>
      <c r="F191">
        <f>Table1[[#This Row],[e]]*Table1[[#This Row],[e]]</f>
        <v>245.44444444444326</v>
      </c>
      <c r="G191">
        <f>ABS(Table1[[#This Row],[e]]/Table1[[#This Row],[OPEN]])*100</f>
        <v>4.8511121432626192</v>
      </c>
    </row>
    <row r="192" spans="1:7">
      <c r="A192" s="2">
        <v>43374</v>
      </c>
      <c r="B192">
        <v>300.85000000000002</v>
      </c>
      <c r="C192">
        <f t="shared" si="2"/>
        <v>903.8</v>
      </c>
      <c r="D192">
        <f>Table1[[#This Row],[3month MT]]/3</f>
        <v>301.26666666666665</v>
      </c>
      <c r="E192">
        <f>Table1[[#This Row],[OPEN]]-Table1[[#This Row],[y^]]</f>
        <v>-0.41666666666662877</v>
      </c>
      <c r="F192">
        <f>Table1[[#This Row],[e]]*Table1[[#This Row],[e]]</f>
        <v>0.17361111111107952</v>
      </c>
      <c r="G192">
        <f>ABS(Table1[[#This Row],[e]]/Table1[[#This Row],[OPEN]])*100</f>
        <v>0.13849648218933977</v>
      </c>
    </row>
    <row r="193" spans="1:7">
      <c r="A193" s="2">
        <v>43405</v>
      </c>
      <c r="B193">
        <v>280</v>
      </c>
      <c r="C193">
        <f t="shared" si="2"/>
        <v>868.1</v>
      </c>
      <c r="D193">
        <f>Table1[[#This Row],[3month MT]]/3</f>
        <v>289.36666666666667</v>
      </c>
      <c r="E193">
        <f>Table1[[#This Row],[OPEN]]-Table1[[#This Row],[y^]]</f>
        <v>-9.3666666666666742</v>
      </c>
      <c r="F193">
        <f>Table1[[#This Row],[e]]*Table1[[#This Row],[e]]</f>
        <v>87.734444444444591</v>
      </c>
      <c r="G193">
        <f>ABS(Table1[[#This Row],[e]]/Table1[[#This Row],[OPEN]])*100</f>
        <v>3.3452380952380976</v>
      </c>
    </row>
    <row r="194" spans="1:7">
      <c r="A194" s="2">
        <v>43435</v>
      </c>
      <c r="B194">
        <v>287.25</v>
      </c>
      <c r="C194">
        <f t="shared" ref="C194:C242" si="3">SUM(B193:B195)</f>
        <v>849.45</v>
      </c>
      <c r="D194">
        <f>Table1[[#This Row],[3month MT]]/3</f>
        <v>283.15000000000003</v>
      </c>
      <c r="E194">
        <f>Table1[[#This Row],[OPEN]]-Table1[[#This Row],[y^]]</f>
        <v>4.0999999999999659</v>
      </c>
      <c r="F194">
        <f>Table1[[#This Row],[e]]*Table1[[#This Row],[e]]</f>
        <v>16.809999999999722</v>
      </c>
      <c r="G194">
        <f>ABS(Table1[[#This Row],[e]]/Table1[[#This Row],[OPEN]])*100</f>
        <v>1.4273281114012066</v>
      </c>
    </row>
    <row r="195" spans="1:7">
      <c r="A195" s="2">
        <v>43466</v>
      </c>
      <c r="B195">
        <v>282.2</v>
      </c>
      <c r="C195">
        <f t="shared" si="3"/>
        <v>850.1</v>
      </c>
      <c r="D195">
        <f>Table1[[#This Row],[3month MT]]/3</f>
        <v>283.36666666666667</v>
      </c>
      <c r="E195">
        <f>Table1[[#This Row],[OPEN]]-Table1[[#This Row],[y^]]</f>
        <v>-1.1666666666666856</v>
      </c>
      <c r="F195">
        <f>Table1[[#This Row],[e]]*Table1[[#This Row],[e]]</f>
        <v>1.3611111111111553</v>
      </c>
      <c r="G195">
        <f>ABS(Table1[[#This Row],[e]]/Table1[[#This Row],[OPEN]])*100</f>
        <v>0.41341837939995951</v>
      </c>
    </row>
    <row r="196" spans="1:7">
      <c r="A196" s="2">
        <v>43497</v>
      </c>
      <c r="B196">
        <v>280.64999999999998</v>
      </c>
      <c r="C196">
        <f t="shared" si="3"/>
        <v>839.3</v>
      </c>
      <c r="D196">
        <f>Table1[[#This Row],[3month MT]]/3</f>
        <v>279.76666666666665</v>
      </c>
      <c r="E196">
        <f>Table1[[#This Row],[OPEN]]-Table1[[#This Row],[y^]]</f>
        <v>0.88333333333332575</v>
      </c>
      <c r="F196">
        <f>Table1[[#This Row],[e]]*Table1[[#This Row],[e]]</f>
        <v>0.78027777777776441</v>
      </c>
      <c r="G196">
        <f>ABS(Table1[[#This Row],[e]]/Table1[[#This Row],[OPEN]])*100</f>
        <v>0.31474553120731369</v>
      </c>
    </row>
    <row r="197" spans="1:7">
      <c r="A197" s="2">
        <v>43525</v>
      </c>
      <c r="B197">
        <v>276.45</v>
      </c>
      <c r="C197">
        <f t="shared" si="3"/>
        <v>854.09999999999991</v>
      </c>
      <c r="D197">
        <f>Table1[[#This Row],[3month MT]]/3</f>
        <v>284.7</v>
      </c>
      <c r="E197">
        <f>Table1[[#This Row],[OPEN]]-Table1[[#This Row],[y^]]</f>
        <v>-8.25</v>
      </c>
      <c r="F197">
        <f>Table1[[#This Row],[e]]*Table1[[#This Row],[e]]</f>
        <v>68.0625</v>
      </c>
      <c r="G197">
        <f>ABS(Table1[[#This Row],[e]]/Table1[[#This Row],[OPEN]])*100</f>
        <v>2.9842647856755291</v>
      </c>
    </row>
    <row r="198" spans="1:7">
      <c r="A198" s="2">
        <v>43556</v>
      </c>
      <c r="B198">
        <v>297</v>
      </c>
      <c r="C198">
        <f t="shared" si="3"/>
        <v>874.55000000000007</v>
      </c>
      <c r="D198">
        <f>Table1[[#This Row],[3month MT]]/3</f>
        <v>291.51666666666671</v>
      </c>
      <c r="E198">
        <f>Table1[[#This Row],[OPEN]]-Table1[[#This Row],[y^]]</f>
        <v>5.4833333333332916</v>
      </c>
      <c r="F198">
        <f>Table1[[#This Row],[e]]*Table1[[#This Row],[e]]</f>
        <v>30.066944444443987</v>
      </c>
      <c r="G198">
        <f>ABS(Table1[[#This Row],[e]]/Table1[[#This Row],[OPEN]])*100</f>
        <v>1.8462401795734988</v>
      </c>
    </row>
    <row r="199" spans="1:7">
      <c r="A199" s="2">
        <v>43586</v>
      </c>
      <c r="B199">
        <v>301.10000000000002</v>
      </c>
      <c r="C199">
        <f t="shared" si="3"/>
        <v>879.5</v>
      </c>
      <c r="D199">
        <f>Table1[[#This Row],[3month MT]]/3</f>
        <v>293.16666666666669</v>
      </c>
      <c r="E199">
        <f>Table1[[#This Row],[OPEN]]-Table1[[#This Row],[y^]]</f>
        <v>7.9333333333333371</v>
      </c>
      <c r="F199">
        <f>Table1[[#This Row],[e]]*Table1[[#This Row],[e]]</f>
        <v>62.937777777777839</v>
      </c>
      <c r="G199">
        <f>ABS(Table1[[#This Row],[e]]/Table1[[#This Row],[OPEN]])*100</f>
        <v>2.6347835713494976</v>
      </c>
    </row>
    <row r="200" spans="1:7">
      <c r="A200" s="2">
        <v>43617</v>
      </c>
      <c r="B200">
        <v>281.39999999999998</v>
      </c>
      <c r="C200">
        <f t="shared" si="3"/>
        <v>856.9</v>
      </c>
      <c r="D200">
        <f>Table1[[#This Row],[3month MT]]/3</f>
        <v>285.63333333333333</v>
      </c>
      <c r="E200">
        <f>Table1[[#This Row],[OPEN]]-Table1[[#This Row],[y^]]</f>
        <v>-4.2333333333333485</v>
      </c>
      <c r="F200">
        <f>Table1[[#This Row],[e]]*Table1[[#This Row],[e]]</f>
        <v>17.921111111111241</v>
      </c>
      <c r="G200">
        <f>ABS(Table1[[#This Row],[e]]/Table1[[#This Row],[OPEN]])*100</f>
        <v>1.5043828476664352</v>
      </c>
    </row>
    <row r="201" spans="1:7">
      <c r="A201" s="2">
        <v>43647</v>
      </c>
      <c r="B201">
        <v>274.39999999999998</v>
      </c>
      <c r="C201">
        <f t="shared" si="3"/>
        <v>826.25</v>
      </c>
      <c r="D201">
        <f>Table1[[#This Row],[3month MT]]/3</f>
        <v>275.41666666666669</v>
      </c>
      <c r="E201">
        <f>Table1[[#This Row],[OPEN]]-Table1[[#This Row],[y^]]</f>
        <v>-1.0166666666667084</v>
      </c>
      <c r="F201">
        <f>Table1[[#This Row],[e]]*Table1[[#This Row],[e]]</f>
        <v>1.0336111111111959</v>
      </c>
      <c r="G201">
        <f>ABS(Table1[[#This Row],[e]]/Table1[[#This Row],[OPEN]])*100</f>
        <v>0.37050534499515614</v>
      </c>
    </row>
    <row r="202" spans="1:7">
      <c r="A202" s="2">
        <v>43678</v>
      </c>
      <c r="B202">
        <v>270.45</v>
      </c>
      <c r="C202">
        <f t="shared" si="3"/>
        <v>789.3</v>
      </c>
      <c r="D202">
        <f>Table1[[#This Row],[3month MT]]/3</f>
        <v>263.09999999999997</v>
      </c>
      <c r="E202">
        <f>Table1[[#This Row],[OPEN]]-Table1[[#This Row],[y^]]</f>
        <v>7.3500000000000227</v>
      </c>
      <c r="F202">
        <f>Table1[[#This Row],[e]]*Table1[[#This Row],[e]]</f>
        <v>54.022500000000335</v>
      </c>
      <c r="G202">
        <f>ABS(Table1[[#This Row],[e]]/Table1[[#This Row],[OPEN]])*100</f>
        <v>2.7176927343316781</v>
      </c>
    </row>
    <row r="203" spans="1:7">
      <c r="A203" s="2">
        <v>43709</v>
      </c>
      <c r="B203">
        <v>244.45</v>
      </c>
      <c r="C203">
        <f t="shared" si="3"/>
        <v>774</v>
      </c>
      <c r="D203">
        <f>Table1[[#This Row],[3month MT]]/3</f>
        <v>258</v>
      </c>
      <c r="E203">
        <f>Table1[[#This Row],[OPEN]]-Table1[[#This Row],[y^]]</f>
        <v>-13.550000000000011</v>
      </c>
      <c r="F203">
        <f>Table1[[#This Row],[e]]*Table1[[#This Row],[e]]</f>
        <v>183.6025000000003</v>
      </c>
      <c r="G203">
        <f>ABS(Table1[[#This Row],[e]]/Table1[[#This Row],[OPEN]])*100</f>
        <v>5.5430558396400134</v>
      </c>
    </row>
    <row r="204" spans="1:7">
      <c r="A204" s="2">
        <v>43739</v>
      </c>
      <c r="B204">
        <v>259.10000000000002</v>
      </c>
      <c r="C204">
        <f t="shared" si="3"/>
        <v>762.90000000000009</v>
      </c>
      <c r="D204">
        <f>Table1[[#This Row],[3month MT]]/3</f>
        <v>254.30000000000004</v>
      </c>
      <c r="E204">
        <f>Table1[[#This Row],[OPEN]]-Table1[[#This Row],[y^]]</f>
        <v>4.7999999999999829</v>
      </c>
      <c r="F204">
        <f>Table1[[#This Row],[e]]*Table1[[#This Row],[e]]</f>
        <v>23.039999999999836</v>
      </c>
      <c r="G204">
        <f>ABS(Table1[[#This Row],[e]]/Table1[[#This Row],[OPEN]])*100</f>
        <v>1.8525665766113402</v>
      </c>
    </row>
    <row r="205" spans="1:7">
      <c r="A205" s="2">
        <v>43770</v>
      </c>
      <c r="B205">
        <v>259.35000000000002</v>
      </c>
      <c r="C205">
        <f t="shared" si="3"/>
        <v>764.45</v>
      </c>
      <c r="D205">
        <f>Table1[[#This Row],[3month MT]]/3</f>
        <v>254.81666666666669</v>
      </c>
      <c r="E205">
        <f>Table1[[#This Row],[OPEN]]-Table1[[#This Row],[y^]]</f>
        <v>4.5333333333333314</v>
      </c>
      <c r="F205">
        <f>Table1[[#This Row],[e]]*Table1[[#This Row],[e]]</f>
        <v>20.551111111111094</v>
      </c>
      <c r="G205">
        <f>ABS(Table1[[#This Row],[e]]/Table1[[#This Row],[OPEN]])*100</f>
        <v>1.7479596426964839</v>
      </c>
    </row>
    <row r="206" spans="1:7">
      <c r="A206" s="2">
        <v>43800</v>
      </c>
      <c r="B206">
        <v>246</v>
      </c>
      <c r="C206">
        <f t="shared" si="3"/>
        <v>743.95</v>
      </c>
      <c r="D206">
        <f>Table1[[#This Row],[3month MT]]/3</f>
        <v>247.98333333333335</v>
      </c>
      <c r="E206">
        <f>Table1[[#This Row],[OPEN]]-Table1[[#This Row],[y^]]</f>
        <v>-1.9833333333333485</v>
      </c>
      <c r="F206">
        <f>Table1[[#This Row],[e]]*Table1[[#This Row],[e]]</f>
        <v>3.9336111111111713</v>
      </c>
      <c r="G206">
        <f>ABS(Table1[[#This Row],[e]]/Table1[[#This Row],[OPEN]])*100</f>
        <v>0.80623306233062952</v>
      </c>
    </row>
    <row r="207" spans="1:7">
      <c r="A207" s="2">
        <v>43831</v>
      </c>
      <c r="B207">
        <v>238.6</v>
      </c>
      <c r="C207">
        <f t="shared" si="3"/>
        <v>721.5</v>
      </c>
      <c r="D207">
        <f>Table1[[#This Row],[3month MT]]/3</f>
        <v>240.5</v>
      </c>
      <c r="E207">
        <f>Table1[[#This Row],[OPEN]]-Table1[[#This Row],[y^]]</f>
        <v>-1.9000000000000057</v>
      </c>
      <c r="F207">
        <f>Table1[[#This Row],[e]]*Table1[[#This Row],[e]]</f>
        <v>3.6100000000000216</v>
      </c>
      <c r="G207">
        <f>ABS(Table1[[#This Row],[e]]/Table1[[#This Row],[OPEN]])*100</f>
        <v>0.7963118189438414</v>
      </c>
    </row>
    <row r="208" spans="1:7">
      <c r="A208" s="2">
        <v>43862</v>
      </c>
      <c r="B208">
        <v>236.9</v>
      </c>
      <c r="C208">
        <f t="shared" si="3"/>
        <v>675</v>
      </c>
      <c r="D208">
        <f>Table1[[#This Row],[3month MT]]/3</f>
        <v>225</v>
      </c>
      <c r="E208">
        <f>Table1[[#This Row],[OPEN]]-Table1[[#This Row],[y^]]</f>
        <v>11.900000000000006</v>
      </c>
      <c r="F208">
        <f>Table1[[#This Row],[e]]*Table1[[#This Row],[e]]</f>
        <v>141.61000000000013</v>
      </c>
      <c r="G208">
        <f>ABS(Table1[[#This Row],[e]]/Table1[[#This Row],[OPEN]])*100</f>
        <v>5.0232165470662746</v>
      </c>
    </row>
    <row r="209" spans="1:7">
      <c r="A209" s="2">
        <v>43891</v>
      </c>
      <c r="B209">
        <v>199.5</v>
      </c>
      <c r="C209">
        <f t="shared" si="3"/>
        <v>608.09999999999991</v>
      </c>
      <c r="D209">
        <f>Table1[[#This Row],[3month MT]]/3</f>
        <v>202.69999999999996</v>
      </c>
      <c r="E209">
        <f>Table1[[#This Row],[OPEN]]-Table1[[#This Row],[y^]]</f>
        <v>-3.1999999999999602</v>
      </c>
      <c r="F209">
        <f>Table1[[#This Row],[e]]*Table1[[#This Row],[e]]</f>
        <v>10.239999999999746</v>
      </c>
      <c r="G209">
        <f>ABS(Table1[[#This Row],[e]]/Table1[[#This Row],[OPEN]])*100</f>
        <v>1.6040100250626368</v>
      </c>
    </row>
    <row r="210" spans="1:7">
      <c r="A210" s="2">
        <v>43922</v>
      </c>
      <c r="B210">
        <v>171.7</v>
      </c>
      <c r="C210">
        <f t="shared" si="3"/>
        <v>552.95000000000005</v>
      </c>
      <c r="D210">
        <f>Table1[[#This Row],[3month MT]]/3</f>
        <v>184.31666666666669</v>
      </c>
      <c r="E210">
        <f>Table1[[#This Row],[OPEN]]-Table1[[#This Row],[y^]]</f>
        <v>-12.616666666666703</v>
      </c>
      <c r="F210">
        <f>Table1[[#This Row],[e]]*Table1[[#This Row],[e]]</f>
        <v>159.18027777777868</v>
      </c>
      <c r="G210">
        <f>ABS(Table1[[#This Row],[e]]/Table1[[#This Row],[OPEN]])*100</f>
        <v>7.3480877499514872</v>
      </c>
    </row>
    <row r="211" spans="1:7">
      <c r="A211" s="2">
        <v>43952</v>
      </c>
      <c r="B211">
        <v>181.75</v>
      </c>
      <c r="C211">
        <f t="shared" si="3"/>
        <v>554.45000000000005</v>
      </c>
      <c r="D211">
        <f>Table1[[#This Row],[3month MT]]/3</f>
        <v>184.81666666666669</v>
      </c>
      <c r="E211">
        <f>Table1[[#This Row],[OPEN]]-Table1[[#This Row],[y^]]</f>
        <v>-3.0666666666666913</v>
      </c>
      <c r="F211">
        <f>Table1[[#This Row],[e]]*Table1[[#This Row],[e]]</f>
        <v>9.4044444444445947</v>
      </c>
      <c r="G211">
        <f>ABS(Table1[[#This Row],[e]]/Table1[[#This Row],[OPEN]])*100</f>
        <v>1.6872994039431588</v>
      </c>
    </row>
    <row r="212" spans="1:7">
      <c r="A212" s="2">
        <v>43983</v>
      </c>
      <c r="B212">
        <v>201</v>
      </c>
      <c r="C212">
        <f t="shared" si="3"/>
        <v>577.4</v>
      </c>
      <c r="D212">
        <f>Table1[[#This Row],[3month MT]]/3</f>
        <v>192.46666666666667</v>
      </c>
      <c r="E212">
        <f>Table1[[#This Row],[OPEN]]-Table1[[#This Row],[y^]]</f>
        <v>8.5333333333333314</v>
      </c>
      <c r="F212">
        <f>Table1[[#This Row],[e]]*Table1[[#This Row],[e]]</f>
        <v>72.817777777777749</v>
      </c>
      <c r="G212">
        <f>ABS(Table1[[#This Row],[e]]/Table1[[#This Row],[OPEN]])*100</f>
        <v>4.2454394693200657</v>
      </c>
    </row>
    <row r="213" spans="1:7">
      <c r="A213" s="2">
        <v>44013</v>
      </c>
      <c r="B213">
        <v>194.65</v>
      </c>
      <c r="C213">
        <f t="shared" si="3"/>
        <v>589.65</v>
      </c>
      <c r="D213">
        <f>Table1[[#This Row],[3month MT]]/3</f>
        <v>196.54999999999998</v>
      </c>
      <c r="E213">
        <f>Table1[[#This Row],[OPEN]]-Table1[[#This Row],[y^]]</f>
        <v>-1.8999999999999773</v>
      </c>
      <c r="F213">
        <f>Table1[[#This Row],[e]]*Table1[[#This Row],[e]]</f>
        <v>3.6099999999999137</v>
      </c>
      <c r="G213">
        <f>ABS(Table1[[#This Row],[e]]/Table1[[#This Row],[OPEN]])*100</f>
        <v>0.97611096840481748</v>
      </c>
    </row>
    <row r="214" spans="1:7">
      <c r="A214" s="2">
        <v>44044</v>
      </c>
      <c r="B214">
        <v>194</v>
      </c>
      <c r="C214">
        <f t="shared" si="3"/>
        <v>579.75</v>
      </c>
      <c r="D214">
        <f>Table1[[#This Row],[3month MT]]/3</f>
        <v>193.25</v>
      </c>
      <c r="E214">
        <f>Table1[[#This Row],[OPEN]]-Table1[[#This Row],[y^]]</f>
        <v>0.75</v>
      </c>
      <c r="F214">
        <f>Table1[[#This Row],[e]]*Table1[[#This Row],[e]]</f>
        <v>0.5625</v>
      </c>
      <c r="G214">
        <f>ABS(Table1[[#This Row],[e]]/Table1[[#This Row],[OPEN]])*100</f>
        <v>0.38659793814432991</v>
      </c>
    </row>
    <row r="215" spans="1:7">
      <c r="A215" s="2">
        <v>44075</v>
      </c>
      <c r="B215">
        <v>191.1</v>
      </c>
      <c r="C215">
        <f t="shared" si="3"/>
        <v>559.6</v>
      </c>
      <c r="D215">
        <f>Table1[[#This Row],[3month MT]]/3</f>
        <v>186.53333333333333</v>
      </c>
      <c r="E215">
        <f>Table1[[#This Row],[OPEN]]-Table1[[#This Row],[y^]]</f>
        <v>4.5666666666666629</v>
      </c>
      <c r="F215">
        <f>Table1[[#This Row],[e]]*Table1[[#This Row],[e]]</f>
        <v>20.854444444444411</v>
      </c>
      <c r="G215">
        <f>ABS(Table1[[#This Row],[e]]/Table1[[#This Row],[OPEN]])*100</f>
        <v>2.3896738182452451</v>
      </c>
    </row>
    <row r="216" spans="1:7">
      <c r="A216" s="2">
        <v>44105</v>
      </c>
      <c r="B216">
        <v>174.5</v>
      </c>
      <c r="C216">
        <f t="shared" si="3"/>
        <v>532.40000000000009</v>
      </c>
      <c r="D216">
        <f>Table1[[#This Row],[3month MT]]/3</f>
        <v>177.4666666666667</v>
      </c>
      <c r="E216">
        <f>Table1[[#This Row],[OPEN]]-Table1[[#This Row],[y^]]</f>
        <v>-2.966666666666697</v>
      </c>
      <c r="F216">
        <f>Table1[[#This Row],[e]]*Table1[[#This Row],[e]]</f>
        <v>8.8011111111112914</v>
      </c>
      <c r="G216">
        <f>ABS(Table1[[#This Row],[e]]/Table1[[#This Row],[OPEN]])*100</f>
        <v>1.7000955109837803</v>
      </c>
    </row>
    <row r="217" spans="1:7">
      <c r="A217" s="2">
        <v>44136</v>
      </c>
      <c r="B217">
        <v>166.8</v>
      </c>
      <c r="C217">
        <f t="shared" si="3"/>
        <v>536.29999999999995</v>
      </c>
      <c r="D217">
        <f>Table1[[#This Row],[3month MT]]/3</f>
        <v>178.76666666666665</v>
      </c>
      <c r="E217">
        <f>Table1[[#This Row],[OPEN]]-Table1[[#This Row],[y^]]</f>
        <v>-11.96666666666664</v>
      </c>
      <c r="F217">
        <f>Table1[[#This Row],[e]]*Table1[[#This Row],[e]]</f>
        <v>143.20111111111046</v>
      </c>
      <c r="G217">
        <f>ABS(Table1[[#This Row],[e]]/Table1[[#This Row],[OPEN]])*100</f>
        <v>7.174260591526763</v>
      </c>
    </row>
    <row r="218" spans="1:7">
      <c r="A218" s="2">
        <v>44166</v>
      </c>
      <c r="B218">
        <v>195</v>
      </c>
      <c r="C218">
        <f t="shared" si="3"/>
        <v>571.70000000000005</v>
      </c>
      <c r="D218">
        <f>Table1[[#This Row],[3month MT]]/3</f>
        <v>190.56666666666669</v>
      </c>
      <c r="E218">
        <f>Table1[[#This Row],[OPEN]]-Table1[[#This Row],[y^]]</f>
        <v>4.4333333333333087</v>
      </c>
      <c r="F218">
        <f>Table1[[#This Row],[e]]*Table1[[#This Row],[e]]</f>
        <v>19.654444444444227</v>
      </c>
      <c r="G218">
        <f>ABS(Table1[[#This Row],[e]]/Table1[[#This Row],[OPEN]])*100</f>
        <v>2.2735042735042605</v>
      </c>
    </row>
    <row r="219" spans="1:7">
      <c r="A219" s="2">
        <v>44197</v>
      </c>
      <c r="B219">
        <v>209.9</v>
      </c>
      <c r="C219">
        <f t="shared" si="3"/>
        <v>608.9</v>
      </c>
      <c r="D219">
        <f>Table1[[#This Row],[3month MT]]/3</f>
        <v>202.96666666666667</v>
      </c>
      <c r="E219">
        <f>Table1[[#This Row],[OPEN]]-Table1[[#This Row],[y^]]</f>
        <v>6.9333333333333371</v>
      </c>
      <c r="F219">
        <f>Table1[[#This Row],[e]]*Table1[[#This Row],[e]]</f>
        <v>48.071111111111165</v>
      </c>
      <c r="G219">
        <f>ABS(Table1[[#This Row],[e]]/Table1[[#This Row],[OPEN]])*100</f>
        <v>3.3031602350325566</v>
      </c>
    </row>
    <row r="220" spans="1:7">
      <c r="A220" s="2">
        <v>44228</v>
      </c>
      <c r="B220">
        <v>204</v>
      </c>
      <c r="C220">
        <f t="shared" si="3"/>
        <v>619.34999999999991</v>
      </c>
      <c r="D220">
        <f>Table1[[#This Row],[3month MT]]/3</f>
        <v>206.44999999999996</v>
      </c>
      <c r="E220">
        <f>Table1[[#This Row],[OPEN]]-Table1[[#This Row],[y^]]</f>
        <v>-2.4499999999999602</v>
      </c>
      <c r="F220">
        <f>Table1[[#This Row],[e]]*Table1[[#This Row],[e]]</f>
        <v>6.002499999999805</v>
      </c>
      <c r="G220">
        <f>ABS(Table1[[#This Row],[e]]/Table1[[#This Row],[OPEN]])*100</f>
        <v>1.2009803921568432</v>
      </c>
    </row>
    <row r="221" spans="1:7">
      <c r="A221" s="2">
        <v>44256</v>
      </c>
      <c r="B221">
        <v>205.45</v>
      </c>
      <c r="C221">
        <f t="shared" si="3"/>
        <v>629.45000000000005</v>
      </c>
      <c r="D221">
        <f>Table1[[#This Row],[3month MT]]/3</f>
        <v>209.81666666666669</v>
      </c>
      <c r="E221">
        <f>Table1[[#This Row],[OPEN]]-Table1[[#This Row],[y^]]</f>
        <v>-4.3666666666667027</v>
      </c>
      <c r="F221">
        <f>Table1[[#This Row],[e]]*Table1[[#This Row],[e]]</f>
        <v>19.067777777778094</v>
      </c>
      <c r="G221">
        <f>ABS(Table1[[#This Row],[e]]/Table1[[#This Row],[OPEN]])*100</f>
        <v>2.125415754035874</v>
      </c>
    </row>
    <row r="222" spans="1:7">
      <c r="A222" s="2">
        <v>44287</v>
      </c>
      <c r="B222">
        <v>220</v>
      </c>
      <c r="C222">
        <f t="shared" si="3"/>
        <v>626.65</v>
      </c>
      <c r="D222">
        <f>Table1[[#This Row],[3month MT]]/3</f>
        <v>208.88333333333333</v>
      </c>
      <c r="E222">
        <f>Table1[[#This Row],[OPEN]]-Table1[[#This Row],[y^]]</f>
        <v>11.116666666666674</v>
      </c>
      <c r="F222">
        <f>Table1[[#This Row],[e]]*Table1[[#This Row],[e]]</f>
        <v>123.58027777777795</v>
      </c>
      <c r="G222">
        <f>ABS(Table1[[#This Row],[e]]/Table1[[#This Row],[OPEN]])*100</f>
        <v>5.0530303030303063</v>
      </c>
    </row>
    <row r="223" spans="1:7">
      <c r="A223" s="2">
        <v>44317</v>
      </c>
      <c r="B223">
        <v>201.2</v>
      </c>
      <c r="C223">
        <f t="shared" si="3"/>
        <v>639.20000000000005</v>
      </c>
      <c r="D223">
        <f>Table1[[#This Row],[3month MT]]/3</f>
        <v>213.06666666666669</v>
      </c>
      <c r="E223">
        <f>Table1[[#This Row],[OPEN]]-Table1[[#This Row],[y^]]</f>
        <v>-11.866666666666703</v>
      </c>
      <c r="F223">
        <f>Table1[[#This Row],[e]]*Table1[[#This Row],[e]]</f>
        <v>140.81777777777864</v>
      </c>
      <c r="G223">
        <f>ABS(Table1[[#This Row],[e]]/Table1[[#This Row],[OPEN]])*100</f>
        <v>5.8979456593770889</v>
      </c>
    </row>
    <row r="224" spans="1:7">
      <c r="A224" s="2">
        <v>44348</v>
      </c>
      <c r="B224">
        <v>218</v>
      </c>
      <c r="C224">
        <f t="shared" si="3"/>
        <v>622.1</v>
      </c>
      <c r="D224">
        <f>Table1[[#This Row],[3month MT]]/3</f>
        <v>207.36666666666667</v>
      </c>
      <c r="E224">
        <f>Table1[[#This Row],[OPEN]]-Table1[[#This Row],[y^]]</f>
        <v>10.633333333333326</v>
      </c>
      <c r="F224">
        <f>Table1[[#This Row],[e]]*Table1[[#This Row],[e]]</f>
        <v>113.06777777777762</v>
      </c>
      <c r="G224">
        <f>ABS(Table1[[#This Row],[e]]/Table1[[#This Row],[OPEN]])*100</f>
        <v>4.8776758409785899</v>
      </c>
    </row>
    <row r="225" spans="1:7">
      <c r="A225" s="2">
        <v>44378</v>
      </c>
      <c r="B225">
        <v>202.9</v>
      </c>
      <c r="C225">
        <f t="shared" si="3"/>
        <v>627.34999999999991</v>
      </c>
      <c r="D225">
        <f>Table1[[#This Row],[3month MT]]/3</f>
        <v>209.11666666666665</v>
      </c>
      <c r="E225">
        <f>Table1[[#This Row],[OPEN]]-Table1[[#This Row],[y^]]</f>
        <v>-6.2166666666666401</v>
      </c>
      <c r="F225">
        <f>Table1[[#This Row],[e]]*Table1[[#This Row],[e]]</f>
        <v>38.646944444444117</v>
      </c>
      <c r="G225">
        <f>ABS(Table1[[#This Row],[e]]/Table1[[#This Row],[OPEN]])*100</f>
        <v>3.0639066863807982</v>
      </c>
    </row>
    <row r="226" spans="1:7">
      <c r="A226" s="2">
        <v>44409</v>
      </c>
      <c r="B226">
        <v>206.45</v>
      </c>
      <c r="C226">
        <f t="shared" si="3"/>
        <v>620.35</v>
      </c>
      <c r="D226">
        <f>Table1[[#This Row],[3month MT]]/3</f>
        <v>206.78333333333333</v>
      </c>
      <c r="E226">
        <f>Table1[[#This Row],[OPEN]]-Table1[[#This Row],[y^]]</f>
        <v>-0.33333333333334281</v>
      </c>
      <c r="F226">
        <f>Table1[[#This Row],[e]]*Table1[[#This Row],[e]]</f>
        <v>0.11111111111111743</v>
      </c>
      <c r="G226">
        <f>ABS(Table1[[#This Row],[e]]/Table1[[#This Row],[OPEN]])*100</f>
        <v>0.1614595947364218</v>
      </c>
    </row>
    <row r="227" spans="1:7">
      <c r="A227" s="2">
        <v>44440</v>
      </c>
      <c r="B227">
        <v>211</v>
      </c>
      <c r="C227">
        <f t="shared" si="3"/>
        <v>652.65</v>
      </c>
      <c r="D227">
        <f>Table1[[#This Row],[3month MT]]/3</f>
        <v>217.54999999999998</v>
      </c>
      <c r="E227">
        <f>Table1[[#This Row],[OPEN]]-Table1[[#This Row],[y^]]</f>
        <v>-6.5499999999999829</v>
      </c>
      <c r="F227">
        <f>Table1[[#This Row],[e]]*Table1[[#This Row],[e]]</f>
        <v>42.902499999999776</v>
      </c>
      <c r="G227">
        <f>ABS(Table1[[#This Row],[e]]/Table1[[#This Row],[OPEN]])*100</f>
        <v>3.1042654028435939</v>
      </c>
    </row>
    <row r="228" spans="1:7">
      <c r="A228" s="2">
        <v>44470</v>
      </c>
      <c r="B228">
        <v>235.2</v>
      </c>
      <c r="C228">
        <f t="shared" si="3"/>
        <v>670.35</v>
      </c>
      <c r="D228">
        <f>Table1[[#This Row],[3month MT]]/3</f>
        <v>223.45000000000002</v>
      </c>
      <c r="E228">
        <f>Table1[[#This Row],[OPEN]]-Table1[[#This Row],[y^]]</f>
        <v>11.749999999999972</v>
      </c>
      <c r="F228">
        <f>Table1[[#This Row],[e]]*Table1[[#This Row],[e]]</f>
        <v>138.06249999999932</v>
      </c>
      <c r="G228">
        <f>ABS(Table1[[#This Row],[e]]/Table1[[#This Row],[OPEN]])*100</f>
        <v>4.9957482993197164</v>
      </c>
    </row>
    <row r="229" spans="1:7">
      <c r="A229" s="2">
        <v>44501</v>
      </c>
      <c r="B229">
        <v>224.15</v>
      </c>
      <c r="C229">
        <f t="shared" si="3"/>
        <v>681.35</v>
      </c>
      <c r="D229">
        <f>Table1[[#This Row],[3month MT]]/3</f>
        <v>227.11666666666667</v>
      </c>
      <c r="E229">
        <f>Table1[[#This Row],[OPEN]]-Table1[[#This Row],[y^]]</f>
        <v>-2.9666666666666686</v>
      </c>
      <c r="F229">
        <f>Table1[[#This Row],[e]]*Table1[[#This Row],[e]]</f>
        <v>8.8011111111111227</v>
      </c>
      <c r="G229">
        <f>ABS(Table1[[#This Row],[e]]/Table1[[#This Row],[OPEN]])*100</f>
        <v>1.3235184772102024</v>
      </c>
    </row>
    <row r="230" spans="1:7">
      <c r="A230" s="2">
        <v>44531</v>
      </c>
      <c r="B230">
        <v>222</v>
      </c>
      <c r="C230">
        <f t="shared" si="3"/>
        <v>664.2</v>
      </c>
      <c r="D230">
        <f>Table1[[#This Row],[3month MT]]/3</f>
        <v>221.4</v>
      </c>
      <c r="E230">
        <f>Table1[[#This Row],[OPEN]]-Table1[[#This Row],[y^]]</f>
        <v>0.59999999999999432</v>
      </c>
      <c r="F230">
        <f>Table1[[#This Row],[e]]*Table1[[#This Row],[e]]</f>
        <v>0.35999999999999316</v>
      </c>
      <c r="G230">
        <f>ABS(Table1[[#This Row],[e]]/Table1[[#This Row],[OPEN]])*100</f>
        <v>0.27027027027026773</v>
      </c>
    </row>
    <row r="231" spans="1:7">
      <c r="A231" s="2">
        <v>44562</v>
      </c>
      <c r="B231">
        <v>218.05</v>
      </c>
      <c r="C231">
        <f t="shared" si="3"/>
        <v>661.05</v>
      </c>
      <c r="D231">
        <f>Table1[[#This Row],[3month MT]]/3</f>
        <v>220.35</v>
      </c>
      <c r="E231">
        <f>Table1[[#This Row],[OPEN]]-Table1[[#This Row],[y^]]</f>
        <v>-2.2999999999999829</v>
      </c>
      <c r="F231">
        <f>Table1[[#This Row],[e]]*Table1[[#This Row],[e]]</f>
        <v>5.2899999999999219</v>
      </c>
      <c r="G231">
        <f>ABS(Table1[[#This Row],[e]]/Table1[[#This Row],[OPEN]])*100</f>
        <v>1.054803944049522</v>
      </c>
    </row>
    <row r="232" spans="1:7">
      <c r="A232" s="2">
        <v>44593</v>
      </c>
      <c r="B232">
        <v>221</v>
      </c>
      <c r="C232">
        <f t="shared" si="3"/>
        <v>653.45000000000005</v>
      </c>
      <c r="D232">
        <f>Table1[[#This Row],[3month MT]]/3</f>
        <v>217.81666666666669</v>
      </c>
      <c r="E232">
        <f>Table1[[#This Row],[OPEN]]-Table1[[#This Row],[y^]]</f>
        <v>3.1833333333333087</v>
      </c>
      <c r="F232">
        <f>Table1[[#This Row],[e]]*Table1[[#This Row],[e]]</f>
        <v>10.133611111110953</v>
      </c>
      <c r="G232">
        <f>ABS(Table1[[#This Row],[e]]/Table1[[#This Row],[OPEN]])*100</f>
        <v>1.4404223227752528</v>
      </c>
    </row>
    <row r="233" spans="1:7">
      <c r="A233" s="2">
        <v>44621</v>
      </c>
      <c r="B233">
        <v>214.4</v>
      </c>
      <c r="C233">
        <f t="shared" si="3"/>
        <v>685.4</v>
      </c>
      <c r="D233">
        <f>Table1[[#This Row],[3month MT]]/3</f>
        <v>228.46666666666667</v>
      </c>
      <c r="E233">
        <f>Table1[[#This Row],[OPEN]]-Table1[[#This Row],[y^]]</f>
        <v>-14.066666666666663</v>
      </c>
      <c r="F233">
        <f>Table1[[#This Row],[e]]*Table1[[#This Row],[e]]</f>
        <v>197.87111111111099</v>
      </c>
      <c r="G233">
        <f>ABS(Table1[[#This Row],[e]]/Table1[[#This Row],[OPEN]])*100</f>
        <v>6.5609452736318392</v>
      </c>
    </row>
    <row r="234" spans="1:7">
      <c r="A234" s="2">
        <v>44652</v>
      </c>
      <c r="B234">
        <v>250</v>
      </c>
      <c r="C234">
        <f t="shared" si="3"/>
        <v>722.4</v>
      </c>
      <c r="D234">
        <f>Table1[[#This Row],[3month MT]]/3</f>
        <v>240.79999999999998</v>
      </c>
      <c r="E234">
        <f>Table1[[#This Row],[OPEN]]-Table1[[#This Row],[y^]]</f>
        <v>9.2000000000000171</v>
      </c>
      <c r="F234">
        <f>Table1[[#This Row],[e]]*Table1[[#This Row],[e]]</f>
        <v>84.640000000000313</v>
      </c>
      <c r="G234">
        <f>ABS(Table1[[#This Row],[e]]/Table1[[#This Row],[OPEN]])*100</f>
        <v>3.6800000000000068</v>
      </c>
    </row>
    <row r="235" spans="1:7">
      <c r="A235" s="2">
        <v>44682</v>
      </c>
      <c r="B235">
        <v>258</v>
      </c>
      <c r="C235">
        <f t="shared" si="3"/>
        <v>778.65</v>
      </c>
      <c r="D235">
        <f>Table1[[#This Row],[3month MT]]/3</f>
        <v>259.55</v>
      </c>
      <c r="E235">
        <f>Table1[[#This Row],[OPEN]]-Table1[[#This Row],[y^]]</f>
        <v>-1.5500000000000114</v>
      </c>
      <c r="F235">
        <f>Table1[[#This Row],[e]]*Table1[[#This Row],[e]]</f>
        <v>2.4025000000000354</v>
      </c>
      <c r="G235">
        <f>ABS(Table1[[#This Row],[e]]/Table1[[#This Row],[OPEN]])*100</f>
        <v>0.60077519379845401</v>
      </c>
    </row>
    <row r="236" spans="1:7">
      <c r="A236" s="2">
        <v>44713</v>
      </c>
      <c r="B236">
        <v>270.64999999999998</v>
      </c>
      <c r="C236">
        <f t="shared" si="3"/>
        <v>802.15</v>
      </c>
      <c r="D236">
        <f>Table1[[#This Row],[3month MT]]/3</f>
        <v>267.38333333333333</v>
      </c>
      <c r="E236">
        <f>Table1[[#This Row],[OPEN]]-Table1[[#This Row],[y^]]</f>
        <v>3.2666666666666515</v>
      </c>
      <c r="F236">
        <f>Table1[[#This Row],[e]]*Table1[[#This Row],[e]]</f>
        <v>10.671111111111012</v>
      </c>
      <c r="G236">
        <f>ABS(Table1[[#This Row],[e]]/Table1[[#This Row],[OPEN]])*100</f>
        <v>1.2069708725906714</v>
      </c>
    </row>
    <row r="237" spans="1:7">
      <c r="A237" s="2">
        <v>44743</v>
      </c>
      <c r="B237">
        <v>273.5</v>
      </c>
      <c r="C237">
        <f t="shared" si="3"/>
        <v>848.15</v>
      </c>
      <c r="D237">
        <f>Table1[[#This Row],[3month MT]]/3</f>
        <v>282.71666666666664</v>
      </c>
      <c r="E237">
        <f>Table1[[#This Row],[OPEN]]-Table1[[#This Row],[y^]]</f>
        <v>-9.2166666666666401</v>
      </c>
      <c r="F237">
        <f>Table1[[#This Row],[e]]*Table1[[#This Row],[e]]</f>
        <v>84.946944444443957</v>
      </c>
      <c r="G237">
        <f>ABS(Table1[[#This Row],[e]]/Table1[[#This Row],[OPEN]])*100</f>
        <v>3.3698964046313127</v>
      </c>
    </row>
    <row r="238" spans="1:7">
      <c r="A238" s="2">
        <v>44774</v>
      </c>
      <c r="B238">
        <v>304</v>
      </c>
      <c r="C238">
        <f t="shared" si="3"/>
        <v>897</v>
      </c>
      <c r="D238">
        <f>Table1[[#This Row],[3month MT]]/3</f>
        <v>299</v>
      </c>
      <c r="E238">
        <f>Table1[[#This Row],[OPEN]]-Table1[[#This Row],[y^]]</f>
        <v>5</v>
      </c>
      <c r="F238">
        <f>Table1[[#This Row],[e]]*Table1[[#This Row],[e]]</f>
        <v>25</v>
      </c>
      <c r="G238">
        <f>ABS(Table1[[#This Row],[e]]/Table1[[#This Row],[OPEN]])*100</f>
        <v>1.6447368421052631</v>
      </c>
    </row>
    <row r="239" spans="1:7">
      <c r="A239" s="2">
        <v>44805</v>
      </c>
      <c r="B239">
        <v>319.5</v>
      </c>
      <c r="C239">
        <f t="shared" si="3"/>
        <v>956.4</v>
      </c>
      <c r="D239">
        <f>Table1[[#This Row],[3month MT]]/3</f>
        <v>318.8</v>
      </c>
      <c r="E239">
        <f>Table1[[#This Row],[OPEN]]-Table1[[#This Row],[y^]]</f>
        <v>0.69999999999998863</v>
      </c>
      <c r="F239">
        <f>Table1[[#This Row],[e]]*Table1[[#This Row],[e]]</f>
        <v>0.48999999999998406</v>
      </c>
      <c r="G239">
        <f>ABS(Table1[[#This Row],[e]]/Table1[[#This Row],[OPEN]])*100</f>
        <v>0.21909233176838455</v>
      </c>
    </row>
    <row r="240" spans="1:7">
      <c r="A240" s="2">
        <v>44835</v>
      </c>
      <c r="B240">
        <v>332.9</v>
      </c>
      <c r="C240">
        <f t="shared" si="3"/>
        <v>1001.65</v>
      </c>
      <c r="D240">
        <f>Table1[[#This Row],[3month MT]]/3</f>
        <v>333.88333333333333</v>
      </c>
      <c r="E240">
        <f>Table1[[#This Row],[OPEN]]-Table1[[#This Row],[y^]]</f>
        <v>-0.98333333333334849</v>
      </c>
      <c r="F240">
        <f>Table1[[#This Row],[e]]*Table1[[#This Row],[e]]</f>
        <v>0.96694444444447425</v>
      </c>
      <c r="G240">
        <f>ABS(Table1[[#This Row],[e]]/Table1[[#This Row],[OPEN]])*100</f>
        <v>0.29538399919896319</v>
      </c>
    </row>
    <row r="241" spans="1:7">
      <c r="A241" s="2">
        <v>44866</v>
      </c>
      <c r="B241">
        <v>349.25</v>
      </c>
      <c r="C241">
        <f t="shared" si="3"/>
        <v>1023.8499999999999</v>
      </c>
      <c r="D241">
        <f>Table1[[#This Row],[3month MT]]/3</f>
        <v>341.2833333333333</v>
      </c>
      <c r="E241">
        <f>Table1[[#This Row],[OPEN]]-Table1[[#This Row],[y^]]</f>
        <v>7.966666666666697</v>
      </c>
      <c r="F241">
        <f>Table1[[#This Row],[e]]*Table1[[#This Row],[e]]</f>
        <v>63.467777777778259</v>
      </c>
      <c r="G241">
        <f>ABS(Table1[[#This Row],[e]]/Table1[[#This Row],[OPEN]])*100</f>
        <v>2.2810785015509509</v>
      </c>
    </row>
    <row r="242" spans="1:7">
      <c r="A242" s="2">
        <v>44896</v>
      </c>
      <c r="B242">
        <v>341.7</v>
      </c>
      <c r="C242">
        <f t="shared" si="3"/>
        <v>1021.85</v>
      </c>
      <c r="D242">
        <f>Table1[[#This Row],[3month MT]]/3</f>
        <v>340.61666666666667</v>
      </c>
      <c r="E242">
        <f>Table1[[#This Row],[OPEN]]-Table1[[#This Row],[y^]]</f>
        <v>1.0833333333333144</v>
      </c>
      <c r="F242">
        <f>Table1[[#This Row],[e]]*Table1[[#This Row],[e]]</f>
        <v>1.1736111111110701</v>
      </c>
      <c r="G242">
        <f>ABS(Table1[[#This Row],[e]]/Table1[[#This Row],[OPEN]])*100</f>
        <v>0.31704223978147922</v>
      </c>
    </row>
    <row r="243" spans="1:7">
      <c r="A243" s="2">
        <v>44927</v>
      </c>
      <c r="B243">
        <v>330.9</v>
      </c>
    </row>
    <row r="244" spans="1:7">
      <c r="A244" s="2"/>
      <c r="B244">
        <f>COUNT(B3:B243)</f>
        <v>241</v>
      </c>
      <c r="F244">
        <f>SUM(F4:F242)</f>
        <v>7128.1746222222191</v>
      </c>
      <c r="G244">
        <f>SUM(G4:G242)</f>
        <v>645.76201991196581</v>
      </c>
    </row>
  </sheetData>
  <sortState xmlns:xlrd2="http://schemas.microsoft.com/office/spreadsheetml/2017/richdata2" ref="A3:B243">
    <sortCondition ref="A3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2CD9-AEF9-4EF7-8C33-ACCBA39E2ED3}">
  <dimension ref="A1:O244"/>
  <sheetViews>
    <sheetView workbookViewId="0">
      <selection activeCell="N3" sqref="N3:N9"/>
    </sheetView>
  </sheetViews>
  <sheetFormatPr defaultRowHeight="15"/>
  <cols>
    <col min="1" max="2" width="11" customWidth="1"/>
  </cols>
  <sheetData>
    <row r="1" spans="1:15">
      <c r="A1" t="s">
        <v>1143</v>
      </c>
      <c r="B1" t="s">
        <v>1144</v>
      </c>
      <c r="C1" t="s">
        <v>1146</v>
      </c>
      <c r="D1" t="s">
        <v>1147</v>
      </c>
      <c r="E1" t="s">
        <v>1148</v>
      </c>
      <c r="F1" t="s">
        <v>1149</v>
      </c>
    </row>
    <row r="2" spans="1:15">
      <c r="A2" s="2"/>
    </row>
    <row r="3" spans="1:15">
      <c r="A3" s="2">
        <v>37622</v>
      </c>
      <c r="B3">
        <v>14.83</v>
      </c>
      <c r="L3">
        <v>0.25</v>
      </c>
      <c r="N3" s="3" t="s">
        <v>1150</v>
      </c>
      <c r="O3">
        <f>Table3[[#Totals],[OPEN]]</f>
        <v>241</v>
      </c>
    </row>
    <row r="4" spans="1:15">
      <c r="A4" s="2">
        <v>37653</v>
      </c>
      <c r="B4">
        <v>14.29</v>
      </c>
      <c r="C4">
        <f>(B3*$L$3)+(Table3[[#This Row],[OPEN]]*$L$4)+(B5*$L$5)</f>
        <v>14.538399999999999</v>
      </c>
      <c r="D4">
        <f>Table3[[#This Row],[OPEN]]-Table3[[#This Row],[y^]]</f>
        <v>-0.24840000000000018</v>
      </c>
      <c r="E4">
        <f>Table3[[#This Row],[e]]*Table3[[#This Row],[e]]</f>
        <v>6.1702560000000087E-2</v>
      </c>
      <c r="F4">
        <f>ABS(Table3[[#This Row],[e]]/Table3[[#This Row],[OPEN]])*100</f>
        <v>1.7382785164450676</v>
      </c>
      <c r="L4">
        <v>0.33</v>
      </c>
      <c r="N4" s="3" t="s">
        <v>1151</v>
      </c>
      <c r="O4">
        <f>Table3[[#Totals],[e^2]]</f>
        <v>7628.9385410100031</v>
      </c>
    </row>
    <row r="5" spans="1:15">
      <c r="A5" s="2">
        <v>37681</v>
      </c>
      <c r="B5">
        <v>14.56</v>
      </c>
      <c r="C5">
        <f>(B4*$L$3)+(Table3[[#This Row],[OPEN]]*$L$4)+(B6*$L$5)</f>
        <v>14.248899999999999</v>
      </c>
      <c r="D5">
        <f>Table3[[#This Row],[OPEN]]-Table3[[#This Row],[y^]]</f>
        <v>0.31110000000000149</v>
      </c>
      <c r="E5">
        <f>Table3[[#This Row],[e]]*Table3[[#This Row],[e]]</f>
        <v>9.6783210000000924E-2</v>
      </c>
      <c r="F5">
        <f>ABS(Table3[[#This Row],[e]]/Table3[[#This Row],[OPEN]])*100</f>
        <v>2.1366758241758341</v>
      </c>
      <c r="L5">
        <v>0.42</v>
      </c>
      <c r="N5" s="3" t="s">
        <v>1152</v>
      </c>
      <c r="O5">
        <f>Table3[[#Totals],[ape]]</f>
        <v>670.14323580840687</v>
      </c>
    </row>
    <row r="6" spans="1:15">
      <c r="A6" s="2">
        <v>37712</v>
      </c>
      <c r="B6">
        <v>13.98</v>
      </c>
      <c r="C6">
        <f>(B5*$L$3)+(Table3[[#This Row],[OPEN]]*$L$4)+(B7*$L$5)</f>
        <v>14.6248</v>
      </c>
      <c r="D6">
        <f>Table3[[#This Row],[OPEN]]-Table3[[#This Row],[y^]]</f>
        <v>-0.64480000000000004</v>
      </c>
      <c r="E6">
        <f>Table3[[#This Row],[e]]*Table3[[#This Row],[e]]</f>
        <v>0.41576704000000003</v>
      </c>
      <c r="F6">
        <f>ABS(Table3[[#This Row],[e]]/Table3[[#This Row],[OPEN]])*100</f>
        <v>4.6123032904148786</v>
      </c>
      <c r="N6" s="3" t="s">
        <v>1153</v>
      </c>
      <c r="O6">
        <f>O4/O3</f>
        <v>31.655346643195035</v>
      </c>
    </row>
    <row r="7" spans="1:15">
      <c r="A7" s="2">
        <v>37742</v>
      </c>
      <c r="B7">
        <v>15.17</v>
      </c>
      <c r="C7">
        <f>(B6*$L$3)+(Table3[[#This Row],[OPEN]]*$L$4)+(B8*$L$5)</f>
        <v>14.9565</v>
      </c>
      <c r="D7">
        <f>Table3[[#This Row],[OPEN]]-Table3[[#This Row],[y^]]</f>
        <v>0.2134999999999998</v>
      </c>
      <c r="E7">
        <f>Table3[[#This Row],[e]]*Table3[[#This Row],[e]]</f>
        <v>4.5582249999999915E-2</v>
      </c>
      <c r="F7">
        <f>ABS(Table3[[#This Row],[e]]/Table3[[#This Row],[OPEN]])*100</f>
        <v>1.4073829927488453</v>
      </c>
      <c r="N7" s="3" t="s">
        <v>1154</v>
      </c>
      <c r="O7">
        <f>SQRT(O6)</f>
        <v>5.6263084383274826</v>
      </c>
    </row>
    <row r="8" spans="1:15">
      <c r="A8" s="2">
        <v>37773</v>
      </c>
      <c r="B8">
        <v>15.37</v>
      </c>
      <c r="C8">
        <f>(B7*$L$3)+(Table3[[#This Row],[OPEN]]*$L$4)+(B9*$L$5)</f>
        <v>16.042400000000001</v>
      </c>
      <c r="D8">
        <f>Table3[[#This Row],[OPEN]]-Table3[[#This Row],[y^]]</f>
        <v>-0.67240000000000144</v>
      </c>
      <c r="E8">
        <f>Table3[[#This Row],[e]]*Table3[[#This Row],[e]]</f>
        <v>0.45212176000000193</v>
      </c>
      <c r="F8">
        <f>ABS(Table3[[#This Row],[e]]/Table3[[#This Row],[OPEN]])*100</f>
        <v>4.3747560182173162</v>
      </c>
      <c r="N8" s="3" t="s">
        <v>1155</v>
      </c>
      <c r="O8">
        <f>O5/O3</f>
        <v>2.7806773270058378</v>
      </c>
    </row>
    <row r="9" spans="1:15">
      <c r="A9" s="2">
        <v>37803</v>
      </c>
      <c r="B9">
        <v>17.09</v>
      </c>
      <c r="C9">
        <f>(B8*$L$3)+(Table3[[#This Row],[OPEN]]*$L$4)+(B10*$L$5)</f>
        <v>16.2148</v>
      </c>
      <c r="D9">
        <f>Table3[[#This Row],[OPEN]]-Table3[[#This Row],[y^]]</f>
        <v>0.87519999999999953</v>
      </c>
      <c r="E9">
        <f>Table3[[#This Row],[e]]*Table3[[#This Row],[e]]</f>
        <v>0.76597503999999916</v>
      </c>
      <c r="F9">
        <f>ABS(Table3[[#This Row],[e]]/Table3[[#This Row],[OPEN]])*100</f>
        <v>5.1211234640140404</v>
      </c>
      <c r="N9" s="3" t="s">
        <v>1156</v>
      </c>
      <c r="O9">
        <f>100-O8</f>
        <v>97.219322672994167</v>
      </c>
    </row>
    <row r="10" spans="1:15">
      <c r="A10" s="2">
        <v>37834</v>
      </c>
      <c r="B10">
        <v>16.03</v>
      </c>
      <c r="C10">
        <f>(B9*$L$3)+(Table3[[#This Row],[OPEN]]*$L$4)+(B11*$L$5)</f>
        <v>17.3996</v>
      </c>
      <c r="D10">
        <f>Table3[[#This Row],[OPEN]]-Table3[[#This Row],[y^]]</f>
        <v>-1.3695999999999984</v>
      </c>
      <c r="E10">
        <f>Table3[[#This Row],[e]]*Table3[[#This Row],[e]]</f>
        <v>1.8758041599999955</v>
      </c>
      <c r="F10">
        <f>ABS(Table3[[#This Row],[e]]/Table3[[#This Row],[OPEN]])*100</f>
        <v>8.543980037429808</v>
      </c>
    </row>
    <row r="11" spans="1:15">
      <c r="A11" s="2">
        <v>37865</v>
      </c>
      <c r="B11">
        <v>18.66</v>
      </c>
      <c r="C11">
        <f>(B10*$L$3)+(Table3[[#This Row],[OPEN]]*$L$4)+(B12*$L$5)</f>
        <v>17.691700000000001</v>
      </c>
      <c r="D11">
        <f>Table3[[#This Row],[OPEN]]-Table3[[#This Row],[y^]]</f>
        <v>0.96829999999999927</v>
      </c>
      <c r="E11">
        <f>Table3[[#This Row],[e]]*Table3[[#This Row],[e]]</f>
        <v>0.93760488999999858</v>
      </c>
      <c r="F11">
        <f>ABS(Table3[[#This Row],[e]]/Table3[[#This Row],[OPEN]])*100</f>
        <v>5.1891747052518724</v>
      </c>
    </row>
    <row r="12" spans="1:15">
      <c r="A12" s="2">
        <v>37895</v>
      </c>
      <c r="B12">
        <v>17.920000000000002</v>
      </c>
      <c r="C12">
        <f>(B11*$L$3)+(Table3[[#This Row],[OPEN]]*$L$4)+(B13*$L$5)</f>
        <v>18.743400000000001</v>
      </c>
      <c r="D12">
        <f>Table3[[#This Row],[OPEN]]-Table3[[#This Row],[y^]]</f>
        <v>-0.82339999999999947</v>
      </c>
      <c r="E12">
        <f>Table3[[#This Row],[e]]*Table3[[#This Row],[e]]</f>
        <v>0.67798755999999916</v>
      </c>
      <c r="F12">
        <f>ABS(Table3[[#This Row],[e]]/Table3[[#This Row],[OPEN]])*100</f>
        <v>4.5948660714285685</v>
      </c>
    </row>
    <row r="13" spans="1:15">
      <c r="A13" s="2">
        <v>37926</v>
      </c>
      <c r="B13">
        <v>19.440000000000001</v>
      </c>
      <c r="C13">
        <f>(B12*$L$3)+(Table3[[#This Row],[OPEN]]*$L$4)+(B14*$L$5)</f>
        <v>19.005400000000002</v>
      </c>
      <c r="D13">
        <f>Table3[[#This Row],[OPEN]]-Table3[[#This Row],[y^]]</f>
        <v>0.43459999999999965</v>
      </c>
      <c r="E13">
        <f>Table3[[#This Row],[e]]*Table3[[#This Row],[e]]</f>
        <v>0.18887715999999971</v>
      </c>
      <c r="F13">
        <f>ABS(Table3[[#This Row],[e]]/Table3[[#This Row],[OPEN]])*100</f>
        <v>2.2355967078189281</v>
      </c>
    </row>
    <row r="14" spans="1:15">
      <c r="A14" s="2">
        <v>37956</v>
      </c>
      <c r="B14">
        <v>19.309999999999999</v>
      </c>
      <c r="C14">
        <f>(B13*$L$3)+(Table3[[#This Row],[OPEN]]*$L$4)+(B15*$L$5)</f>
        <v>20.472300000000001</v>
      </c>
      <c r="D14">
        <f>Table3[[#This Row],[OPEN]]-Table3[[#This Row],[y^]]</f>
        <v>-1.1623000000000019</v>
      </c>
      <c r="E14">
        <f>Table3[[#This Row],[e]]*Table3[[#This Row],[e]]</f>
        <v>1.3509412900000044</v>
      </c>
      <c r="F14">
        <f>ABS(Table3[[#This Row],[e]]/Table3[[#This Row],[OPEN]])*100</f>
        <v>6.0191610564474463</v>
      </c>
    </row>
    <row r="15" spans="1:15">
      <c r="A15" s="2">
        <v>37987</v>
      </c>
      <c r="B15">
        <v>22</v>
      </c>
      <c r="C15">
        <f>(B14*$L$3)+(Table3[[#This Row],[OPEN]]*$L$4)+(B16*$L$5)</f>
        <v>21.604700000000001</v>
      </c>
      <c r="D15">
        <f>Table3[[#This Row],[OPEN]]-Table3[[#This Row],[y^]]</f>
        <v>0.39529999999999887</v>
      </c>
      <c r="E15">
        <f>Table3[[#This Row],[e]]*Table3[[#This Row],[e]]</f>
        <v>0.1562620899999991</v>
      </c>
      <c r="F15">
        <f>ABS(Table3[[#This Row],[e]]/Table3[[#This Row],[OPEN]])*100</f>
        <v>1.7968181818181768</v>
      </c>
    </row>
    <row r="16" spans="1:15">
      <c r="A16" s="2">
        <v>38018</v>
      </c>
      <c r="B16">
        <v>22.66</v>
      </c>
      <c r="C16">
        <f>(B15*$L$3)+(Table3[[#This Row],[OPEN]]*$L$4)+(B17*$L$5)</f>
        <v>23.242600000000003</v>
      </c>
      <c r="D16">
        <f>Table3[[#This Row],[OPEN]]-Table3[[#This Row],[y^]]</f>
        <v>-0.58260000000000289</v>
      </c>
      <c r="E16">
        <f>Table3[[#This Row],[e]]*Table3[[#This Row],[e]]</f>
        <v>0.33942276000000338</v>
      </c>
      <c r="F16">
        <f>ABS(Table3[[#This Row],[e]]/Table3[[#This Row],[OPEN]])*100</f>
        <v>2.5710503089143995</v>
      </c>
    </row>
    <row r="17" spans="1:6">
      <c r="A17" s="2">
        <v>38047</v>
      </c>
      <c r="B17">
        <v>24.44</v>
      </c>
      <c r="C17">
        <f>(B16*$L$3)+(Table3[[#This Row],[OPEN]]*$L$4)+(B18*$L$5)</f>
        <v>23.558199999999999</v>
      </c>
      <c r="D17">
        <f>Table3[[#This Row],[OPEN]]-Table3[[#This Row],[y^]]</f>
        <v>0.88180000000000192</v>
      </c>
      <c r="E17">
        <f>Table3[[#This Row],[e]]*Table3[[#This Row],[e]]</f>
        <v>0.77757124000000333</v>
      </c>
      <c r="F17">
        <f>ABS(Table3[[#This Row],[e]]/Table3[[#This Row],[OPEN]])*100</f>
        <v>3.6080196399345414</v>
      </c>
    </row>
    <row r="18" spans="1:6">
      <c r="A18" s="2">
        <v>38078</v>
      </c>
      <c r="B18">
        <v>23.4</v>
      </c>
      <c r="C18">
        <f>(B17*$L$3)+(Table3[[#This Row],[OPEN]]*$L$4)+(B19*$L$5)</f>
        <v>23.836400000000001</v>
      </c>
      <c r="D18">
        <f>Table3[[#This Row],[OPEN]]-Table3[[#This Row],[y^]]</f>
        <v>-0.43640000000000256</v>
      </c>
      <c r="E18">
        <f>Table3[[#This Row],[e]]*Table3[[#This Row],[e]]</f>
        <v>0.19044496000000224</v>
      </c>
      <c r="F18">
        <f>ABS(Table3[[#This Row],[e]]/Table3[[#This Row],[OPEN]])*100</f>
        <v>1.8649572649572761</v>
      </c>
    </row>
    <row r="19" spans="1:6">
      <c r="A19" s="2">
        <v>38108</v>
      </c>
      <c r="B19">
        <v>23.82</v>
      </c>
      <c r="C19">
        <f>(B18*$L$3)+(Table3[[#This Row],[OPEN]]*$L$4)+(B20*$L$5)</f>
        <v>22.0182</v>
      </c>
      <c r="D19">
        <f>Table3[[#This Row],[OPEN]]-Table3[[#This Row],[y^]]</f>
        <v>1.8018000000000001</v>
      </c>
      <c r="E19">
        <f>Table3[[#This Row],[e]]*Table3[[#This Row],[e]]</f>
        <v>3.2464832400000003</v>
      </c>
      <c r="F19">
        <f>ABS(Table3[[#This Row],[e]]/Table3[[#This Row],[OPEN]])*100</f>
        <v>7.5642317380352653</v>
      </c>
    </row>
    <row r="20" spans="1:6">
      <c r="A20" s="2">
        <v>38139</v>
      </c>
      <c r="B20">
        <v>19.78</v>
      </c>
      <c r="C20">
        <f>(B19*$L$3)+(Table3[[#This Row],[OPEN]]*$L$4)+(B21*$L$5)</f>
        <v>20.7438</v>
      </c>
      <c r="D20">
        <f>Table3[[#This Row],[OPEN]]-Table3[[#This Row],[y^]]</f>
        <v>-0.9637999999999991</v>
      </c>
      <c r="E20">
        <f>Table3[[#This Row],[e]]*Table3[[#This Row],[e]]</f>
        <v>0.92891043999999823</v>
      </c>
      <c r="F20">
        <f>ABS(Table3[[#This Row],[e]]/Table3[[#This Row],[OPEN]])*100</f>
        <v>4.8725985844287116</v>
      </c>
    </row>
    <row r="21" spans="1:6">
      <c r="A21" s="2">
        <v>38169</v>
      </c>
      <c r="B21">
        <v>19.670000000000002</v>
      </c>
      <c r="C21">
        <f>(B20*$L$3)+(Table3[[#This Row],[OPEN]]*$L$4)+(B22*$L$5)</f>
        <v>21.112900000000003</v>
      </c>
      <c r="D21">
        <f>Table3[[#This Row],[OPEN]]-Table3[[#This Row],[y^]]</f>
        <v>-1.4429000000000016</v>
      </c>
      <c r="E21">
        <f>Table3[[#This Row],[e]]*Table3[[#This Row],[e]]</f>
        <v>2.0819604100000046</v>
      </c>
      <c r="F21">
        <f>ABS(Table3[[#This Row],[e]]/Table3[[#This Row],[OPEN]])*100</f>
        <v>7.3355363497712318</v>
      </c>
    </row>
    <row r="22" spans="1:6">
      <c r="A22" s="2">
        <v>38200</v>
      </c>
      <c r="B22">
        <v>23.04</v>
      </c>
      <c r="C22">
        <f>(B21*$L$3)+(Table3[[#This Row],[OPEN]]*$L$4)+(B23*$L$5)</f>
        <v>22.319299999999998</v>
      </c>
      <c r="D22">
        <f>Table3[[#This Row],[OPEN]]-Table3[[#This Row],[y^]]</f>
        <v>0.72070000000000078</v>
      </c>
      <c r="E22">
        <f>Table3[[#This Row],[e]]*Table3[[#This Row],[e]]</f>
        <v>0.51940849000000111</v>
      </c>
      <c r="F22">
        <f>ABS(Table3[[#This Row],[e]]/Table3[[#This Row],[OPEN]])*100</f>
        <v>3.1280381944444478</v>
      </c>
    </row>
    <row r="23" spans="1:6">
      <c r="A23" s="2">
        <v>38231</v>
      </c>
      <c r="B23">
        <v>23.33</v>
      </c>
      <c r="C23">
        <f>(B22*$L$3)+(Table3[[#This Row],[OPEN]]*$L$4)+(B24*$L$5)</f>
        <v>24.143700000000003</v>
      </c>
      <c r="D23">
        <f>Table3[[#This Row],[OPEN]]-Table3[[#This Row],[y^]]</f>
        <v>-0.81370000000000431</v>
      </c>
      <c r="E23">
        <f>Table3[[#This Row],[e]]*Table3[[#This Row],[e]]</f>
        <v>0.66210769000000702</v>
      </c>
      <c r="F23">
        <f>ABS(Table3[[#This Row],[e]]/Table3[[#This Row],[OPEN]])*100</f>
        <v>3.4877839691384671</v>
      </c>
    </row>
    <row r="24" spans="1:6">
      <c r="A24" s="2">
        <v>38261</v>
      </c>
      <c r="B24">
        <v>25.44</v>
      </c>
      <c r="C24">
        <f>(B23*$L$3)+(Table3[[#This Row],[OPEN]]*$L$4)+(B25*$L$5)</f>
        <v>24.446300000000001</v>
      </c>
      <c r="D24">
        <f>Table3[[#This Row],[OPEN]]-Table3[[#This Row],[y^]]</f>
        <v>0.99370000000000047</v>
      </c>
      <c r="E24">
        <f>Table3[[#This Row],[e]]*Table3[[#This Row],[e]]</f>
        <v>0.98743969000000098</v>
      </c>
      <c r="F24">
        <f>ABS(Table3[[#This Row],[e]]/Table3[[#This Row],[OPEN]])*100</f>
        <v>3.9060534591194984</v>
      </c>
    </row>
    <row r="25" spans="1:6">
      <c r="A25" s="2">
        <v>38292</v>
      </c>
      <c r="B25">
        <v>24.33</v>
      </c>
      <c r="C25">
        <f>(B24*$L$3)+(Table3[[#This Row],[OPEN]]*$L$4)+(B26*$L$5)</f>
        <v>26.384099999999997</v>
      </c>
      <c r="D25">
        <f>Table3[[#This Row],[OPEN]]-Table3[[#This Row],[y^]]</f>
        <v>-2.0540999999999983</v>
      </c>
      <c r="E25">
        <f>Table3[[#This Row],[e]]*Table3[[#This Row],[e]]</f>
        <v>4.219326809999993</v>
      </c>
      <c r="F25">
        <f>ABS(Table3[[#This Row],[e]]/Table3[[#This Row],[OPEN]])*100</f>
        <v>8.4426633785449994</v>
      </c>
    </row>
    <row r="26" spans="1:6">
      <c r="A26" s="2">
        <v>38322</v>
      </c>
      <c r="B26">
        <v>28.56</v>
      </c>
      <c r="C26">
        <f>(B25*$L$3)+(Table3[[#This Row],[OPEN]]*$L$4)+(B27*$L$5)</f>
        <v>27.817499999999995</v>
      </c>
      <c r="D26">
        <f>Table3[[#This Row],[OPEN]]-Table3[[#This Row],[y^]]</f>
        <v>0.74250000000000327</v>
      </c>
      <c r="E26">
        <f>Table3[[#This Row],[e]]*Table3[[#This Row],[e]]</f>
        <v>0.55130625000000488</v>
      </c>
      <c r="F26">
        <f>ABS(Table3[[#This Row],[e]]/Table3[[#This Row],[OPEN]])*100</f>
        <v>2.5997899159663982</v>
      </c>
    </row>
    <row r="27" spans="1:6">
      <c r="A27" s="2">
        <v>38353</v>
      </c>
      <c r="B27">
        <v>29.31</v>
      </c>
      <c r="C27">
        <f>(B26*$L$3)+(Table3[[#This Row],[OPEN]]*$L$4)+(B28*$L$5)</f>
        <v>29.235900000000001</v>
      </c>
      <c r="D27">
        <f>Table3[[#This Row],[OPEN]]-Table3[[#This Row],[y^]]</f>
        <v>7.4099999999997834E-2</v>
      </c>
      <c r="E27">
        <f>Table3[[#This Row],[e]]*Table3[[#This Row],[e]]</f>
        <v>5.4908099999996787E-3</v>
      </c>
      <c r="F27">
        <f>ABS(Table3[[#This Row],[e]]/Table3[[#This Row],[OPEN]])*100</f>
        <v>0.25281473899692197</v>
      </c>
    </row>
    <row r="28" spans="1:6">
      <c r="A28" s="2">
        <v>38384</v>
      </c>
      <c r="B28">
        <v>29.58</v>
      </c>
      <c r="C28">
        <f>(B27*$L$3)+(Table3[[#This Row],[OPEN]]*$L$4)+(B29*$L$5)</f>
        <v>29.058899999999998</v>
      </c>
      <c r="D28">
        <f>Table3[[#This Row],[OPEN]]-Table3[[#This Row],[y^]]</f>
        <v>0.52110000000000056</v>
      </c>
      <c r="E28">
        <f>Table3[[#This Row],[e]]*Table3[[#This Row],[e]]</f>
        <v>0.27154521000000059</v>
      </c>
      <c r="F28">
        <f>ABS(Table3[[#This Row],[e]]/Table3[[#This Row],[OPEN]])*100</f>
        <v>1.7616632860040586</v>
      </c>
    </row>
    <row r="29" spans="1:6">
      <c r="A29" s="2">
        <v>38412</v>
      </c>
      <c r="B29">
        <v>28.5</v>
      </c>
      <c r="C29">
        <f>(B28*$L$3)+(Table3[[#This Row],[OPEN]]*$L$4)+(B30*$L$5)</f>
        <v>29.257200000000001</v>
      </c>
      <c r="D29">
        <f>Table3[[#This Row],[OPEN]]-Table3[[#This Row],[y^]]</f>
        <v>-0.75720000000000098</v>
      </c>
      <c r="E29">
        <f>Table3[[#This Row],[e]]*Table3[[#This Row],[e]]</f>
        <v>0.5733518400000015</v>
      </c>
      <c r="F29">
        <f>ABS(Table3[[#This Row],[e]]/Table3[[#This Row],[OPEN]])*100</f>
        <v>2.6568421052631614</v>
      </c>
    </row>
    <row r="30" spans="1:6">
      <c r="A30" s="2">
        <v>38443</v>
      </c>
      <c r="B30">
        <v>29.66</v>
      </c>
      <c r="C30">
        <f>(B29*$L$3)+(Table3[[#This Row],[OPEN]]*$L$4)+(B31*$L$5)</f>
        <v>30.352800000000002</v>
      </c>
      <c r="D30">
        <f>Table3[[#This Row],[OPEN]]-Table3[[#This Row],[y^]]</f>
        <v>-0.69280000000000186</v>
      </c>
      <c r="E30">
        <f>Table3[[#This Row],[e]]*Table3[[#This Row],[e]]</f>
        <v>0.47997184000000259</v>
      </c>
      <c r="F30">
        <f>ABS(Table3[[#This Row],[e]]/Table3[[#This Row],[OPEN]])*100</f>
        <v>2.335805799055974</v>
      </c>
    </row>
    <row r="31" spans="1:6">
      <c r="A31" s="2">
        <v>38473</v>
      </c>
      <c r="B31">
        <v>32</v>
      </c>
      <c r="C31">
        <f>(B30*$L$3)+(Table3[[#This Row],[OPEN]]*$L$4)+(B32*$L$5)</f>
        <v>32.910200000000003</v>
      </c>
      <c r="D31">
        <f>Table3[[#This Row],[OPEN]]-Table3[[#This Row],[y^]]</f>
        <v>-0.91020000000000323</v>
      </c>
      <c r="E31">
        <f>Table3[[#This Row],[e]]*Table3[[#This Row],[e]]</f>
        <v>0.82846404000000584</v>
      </c>
      <c r="F31">
        <f>ABS(Table3[[#This Row],[e]]/Table3[[#This Row],[OPEN]])*100</f>
        <v>2.8443750000000101</v>
      </c>
    </row>
    <row r="32" spans="1:6">
      <c r="A32" s="2">
        <v>38504</v>
      </c>
      <c r="B32">
        <v>35.56</v>
      </c>
      <c r="C32">
        <f>(B31*$L$3)+(Table3[[#This Row],[OPEN]]*$L$4)+(B33*$L$5)</f>
        <v>35.131999999999998</v>
      </c>
      <c r="D32">
        <f>Table3[[#This Row],[OPEN]]-Table3[[#This Row],[y^]]</f>
        <v>0.42800000000000438</v>
      </c>
      <c r="E32">
        <f>Table3[[#This Row],[e]]*Table3[[#This Row],[e]]</f>
        <v>0.18318400000000376</v>
      </c>
      <c r="F32">
        <f>ABS(Table3[[#This Row],[e]]/Table3[[#This Row],[OPEN]])*100</f>
        <v>1.2035995500562553</v>
      </c>
    </row>
    <row r="33" spans="1:6">
      <c r="A33" s="2">
        <v>38534</v>
      </c>
      <c r="B33">
        <v>36.659999999999997</v>
      </c>
      <c r="C33">
        <f>(B32*$L$3)+(Table3[[#This Row],[OPEN]]*$L$4)+(B34*$L$5)</f>
        <v>36.762999999999998</v>
      </c>
      <c r="D33">
        <f>Table3[[#This Row],[OPEN]]-Table3[[#This Row],[y^]]</f>
        <v>-0.10300000000000153</v>
      </c>
      <c r="E33">
        <f>Table3[[#This Row],[e]]*Table3[[#This Row],[e]]</f>
        <v>1.0609000000000316E-2</v>
      </c>
      <c r="F33">
        <f>ABS(Table3[[#This Row],[e]]/Table3[[#This Row],[OPEN]])*100</f>
        <v>0.28096017457720007</v>
      </c>
    </row>
    <row r="34" spans="1:6">
      <c r="A34" s="2">
        <v>38565</v>
      </c>
      <c r="B34">
        <v>37.56</v>
      </c>
      <c r="C34">
        <f>(B33*$L$3)+(Table3[[#This Row],[OPEN]]*$L$4)+(B35*$L$5)</f>
        <v>37.755000000000003</v>
      </c>
      <c r="D34">
        <f>Table3[[#This Row],[OPEN]]-Table3[[#This Row],[y^]]</f>
        <v>-0.19500000000000028</v>
      </c>
      <c r="E34">
        <f>Table3[[#This Row],[e]]*Table3[[#This Row],[e]]</f>
        <v>3.8025000000000114E-2</v>
      </c>
      <c r="F34">
        <f>ABS(Table3[[#This Row],[e]]/Table3[[#This Row],[OPEN]])*100</f>
        <v>0.51916932907348323</v>
      </c>
    </row>
    <row r="35" spans="1:6">
      <c r="A35" s="2">
        <v>38596</v>
      </c>
      <c r="B35">
        <v>38.56</v>
      </c>
      <c r="C35">
        <f>(B34*$L$3)+(Table3[[#This Row],[OPEN]]*$L$4)+(B36*$L$5)</f>
        <v>41.191200000000002</v>
      </c>
      <c r="D35">
        <f>Table3[[#This Row],[OPEN]]-Table3[[#This Row],[y^]]</f>
        <v>-2.6311999999999998</v>
      </c>
      <c r="E35">
        <f>Table3[[#This Row],[e]]*Table3[[#This Row],[e]]</f>
        <v>6.9232134399999987</v>
      </c>
      <c r="F35">
        <f>ABS(Table3[[#This Row],[e]]/Table3[[#This Row],[OPEN]])*100</f>
        <v>6.8236514522821565</v>
      </c>
    </row>
    <row r="36" spans="1:6">
      <c r="A36" s="2">
        <v>38626</v>
      </c>
      <c r="B36">
        <v>45.42</v>
      </c>
      <c r="C36">
        <f>(B35*$L$3)+(Table3[[#This Row],[OPEN]]*$L$4)+(B37*$L$5)</f>
        <v>41.764600000000002</v>
      </c>
      <c r="D36">
        <f>Table3[[#This Row],[OPEN]]-Table3[[#This Row],[y^]]</f>
        <v>3.6554000000000002</v>
      </c>
      <c r="E36">
        <f>Table3[[#This Row],[e]]*Table3[[#This Row],[e]]</f>
        <v>13.361949160000002</v>
      </c>
      <c r="F36">
        <f>ABS(Table3[[#This Row],[e]]/Table3[[#This Row],[OPEN]])*100</f>
        <v>8.0479964773227657</v>
      </c>
    </row>
    <row r="37" spans="1:6">
      <c r="A37" s="2">
        <v>38657</v>
      </c>
      <c r="B37">
        <v>40.799999999999997</v>
      </c>
      <c r="C37">
        <f>(B36*$L$3)+(Table3[[#This Row],[OPEN]]*$L$4)+(B38*$L$5)</f>
        <v>43.719000000000001</v>
      </c>
      <c r="D37">
        <f>Table3[[#This Row],[OPEN]]-Table3[[#This Row],[y^]]</f>
        <v>-2.919000000000004</v>
      </c>
      <c r="E37">
        <f>Table3[[#This Row],[e]]*Table3[[#This Row],[e]]</f>
        <v>8.5205610000000238</v>
      </c>
      <c r="F37">
        <f>ABS(Table3[[#This Row],[e]]/Table3[[#This Row],[OPEN]])*100</f>
        <v>7.1544117647058929</v>
      </c>
    </row>
    <row r="38" spans="1:6">
      <c r="A38" s="2">
        <v>38687</v>
      </c>
      <c r="B38">
        <v>45</v>
      </c>
      <c r="C38">
        <f>(B37*$L$3)+(Table3[[#This Row],[OPEN]]*$L$4)+(B39*$L$5)</f>
        <v>44.928600000000003</v>
      </c>
      <c r="D38">
        <f>Table3[[#This Row],[OPEN]]-Table3[[#This Row],[y^]]</f>
        <v>7.1399999999997021E-2</v>
      </c>
      <c r="E38">
        <f>Table3[[#This Row],[e]]*Table3[[#This Row],[e]]</f>
        <v>5.0979599999995745E-3</v>
      </c>
      <c r="F38">
        <f>ABS(Table3[[#This Row],[e]]/Table3[[#This Row],[OPEN]])*100</f>
        <v>0.15866666666666004</v>
      </c>
    </row>
    <row r="39" spans="1:6">
      <c r="A39" s="2">
        <v>38718</v>
      </c>
      <c r="B39">
        <v>47.33</v>
      </c>
      <c r="C39">
        <f>(B38*$L$3)+(Table3[[#This Row],[OPEN]]*$L$4)+(B40*$L$5)</f>
        <v>48.566099999999999</v>
      </c>
      <c r="D39">
        <f>Table3[[#This Row],[OPEN]]-Table3[[#This Row],[y^]]</f>
        <v>-1.2361000000000004</v>
      </c>
      <c r="E39">
        <f>Table3[[#This Row],[e]]*Table3[[#This Row],[e]]</f>
        <v>1.527943210000001</v>
      </c>
      <c r="F39">
        <f>ABS(Table3[[#This Row],[e]]/Table3[[#This Row],[OPEN]])*100</f>
        <v>2.6116627931544483</v>
      </c>
    </row>
    <row r="40" spans="1:6">
      <c r="A40" s="2">
        <v>38749</v>
      </c>
      <c r="B40">
        <v>51.66</v>
      </c>
      <c r="C40">
        <f>(B39*$L$3)+(Table3[[#This Row],[OPEN]]*$L$4)+(B41*$L$5)</f>
        <v>53.0261</v>
      </c>
      <c r="D40">
        <f>Table3[[#This Row],[OPEN]]-Table3[[#This Row],[y^]]</f>
        <v>-1.366100000000003</v>
      </c>
      <c r="E40">
        <f>Table3[[#This Row],[e]]*Table3[[#This Row],[e]]</f>
        <v>1.8662292100000082</v>
      </c>
      <c r="F40">
        <f>ABS(Table3[[#This Row],[e]]/Table3[[#This Row],[OPEN]])*100</f>
        <v>2.6444057297715893</v>
      </c>
    </row>
    <row r="41" spans="1:6">
      <c r="A41" s="2">
        <v>38777</v>
      </c>
      <c r="B41">
        <v>57.49</v>
      </c>
      <c r="C41">
        <f>(B40*$L$3)+(Table3[[#This Row],[OPEN]]*$L$4)+(B42*$L$5)</f>
        <v>59.274900000000002</v>
      </c>
      <c r="D41">
        <f>Table3[[#This Row],[OPEN]]-Table3[[#This Row],[y^]]</f>
        <v>-1.7849000000000004</v>
      </c>
      <c r="E41">
        <f>Table3[[#This Row],[e]]*Table3[[#This Row],[e]]</f>
        <v>3.1858680100000014</v>
      </c>
      <c r="F41">
        <f>ABS(Table3[[#This Row],[e]]/Table3[[#This Row],[OPEN]])*100</f>
        <v>3.1047138632805713</v>
      </c>
    </row>
    <row r="42" spans="1:6">
      <c r="A42" s="2">
        <v>38808</v>
      </c>
      <c r="B42">
        <v>65.209999999999994</v>
      </c>
      <c r="C42">
        <f>(B41*$L$3)+(Table3[[#This Row],[OPEN]]*$L$4)+(B43*$L$5)</f>
        <v>64.518999999999991</v>
      </c>
      <c r="D42">
        <f>Table3[[#This Row],[OPEN]]-Table3[[#This Row],[y^]]</f>
        <v>0.6910000000000025</v>
      </c>
      <c r="E42">
        <f>Table3[[#This Row],[e]]*Table3[[#This Row],[e]]</f>
        <v>0.47748100000000343</v>
      </c>
      <c r="F42">
        <f>ABS(Table3[[#This Row],[e]]/Table3[[#This Row],[OPEN]])*100</f>
        <v>1.0596534273884413</v>
      </c>
    </row>
    <row r="43" spans="1:6">
      <c r="A43" s="2">
        <v>38838</v>
      </c>
      <c r="B43">
        <v>68.16</v>
      </c>
      <c r="C43">
        <f>(B42*$L$3)+(Table3[[#This Row],[OPEN]]*$L$4)+(B44*$L$5)</f>
        <v>62.311099999999996</v>
      </c>
      <c r="D43">
        <f>Table3[[#This Row],[OPEN]]-Table3[[#This Row],[y^]]</f>
        <v>5.8489000000000004</v>
      </c>
      <c r="E43">
        <f>Table3[[#This Row],[e]]*Table3[[#This Row],[e]]</f>
        <v>34.209631210000005</v>
      </c>
      <c r="F43">
        <f>ABS(Table3[[#This Row],[e]]/Table3[[#This Row],[OPEN]])*100</f>
        <v>8.5811326291079819</v>
      </c>
    </row>
    <row r="44" spans="1:6">
      <c r="A44" s="2">
        <v>38869</v>
      </c>
      <c r="B44">
        <v>55.99</v>
      </c>
      <c r="C44">
        <f>(B43*$L$3)+(Table3[[#This Row],[OPEN]]*$L$4)+(B45*$L$5)</f>
        <v>61.1325</v>
      </c>
      <c r="D44">
        <f>Table3[[#This Row],[OPEN]]-Table3[[#This Row],[y^]]</f>
        <v>-5.1424999999999983</v>
      </c>
      <c r="E44">
        <f>Table3[[#This Row],[e]]*Table3[[#This Row],[e]]</f>
        <v>26.445306249999984</v>
      </c>
      <c r="F44">
        <f>ABS(Table3[[#This Row],[e]]/Table3[[#This Row],[OPEN]])*100</f>
        <v>9.1846758349705269</v>
      </c>
    </row>
    <row r="45" spans="1:6">
      <c r="A45" s="2">
        <v>38899</v>
      </c>
      <c r="B45">
        <v>60.99</v>
      </c>
      <c r="C45">
        <f>(B44*$L$3)+(Table3[[#This Row],[OPEN]]*$L$4)+(B46*$L$5)</f>
        <v>57.597999999999999</v>
      </c>
      <c r="D45">
        <f>Table3[[#This Row],[OPEN]]-Table3[[#This Row],[y^]]</f>
        <v>3.392000000000003</v>
      </c>
      <c r="E45">
        <f>Table3[[#This Row],[e]]*Table3[[#This Row],[e]]</f>
        <v>11.505664000000021</v>
      </c>
      <c r="F45">
        <f>ABS(Table3[[#This Row],[e]]/Table3[[#This Row],[OPEN]])*100</f>
        <v>5.5615674700770672</v>
      </c>
    </row>
    <row r="46" spans="1:6">
      <c r="A46" s="2">
        <v>38930</v>
      </c>
      <c r="B46">
        <v>55.89</v>
      </c>
      <c r="C46">
        <f>(B45*$L$3)+(Table3[[#This Row],[OPEN]]*$L$4)+(B47*$L$5)</f>
        <v>60.373800000000003</v>
      </c>
      <c r="D46">
        <f>Table3[[#This Row],[OPEN]]-Table3[[#This Row],[y^]]</f>
        <v>-4.4838000000000022</v>
      </c>
      <c r="E46">
        <f>Table3[[#This Row],[e]]*Table3[[#This Row],[e]]</f>
        <v>20.10446244000002</v>
      </c>
      <c r="F46">
        <f>ABS(Table3[[#This Row],[e]]/Table3[[#This Row],[OPEN]])*100</f>
        <v>8.0225442834138523</v>
      </c>
    </row>
    <row r="47" spans="1:6">
      <c r="A47" s="2">
        <v>38961</v>
      </c>
      <c r="B47">
        <v>63.53</v>
      </c>
      <c r="C47">
        <f>(B46*$L$3)+(Table3[[#This Row],[OPEN]]*$L$4)+(B48*$L$5)</f>
        <v>60.973199999999991</v>
      </c>
      <c r="D47">
        <f>Table3[[#This Row],[OPEN]]-Table3[[#This Row],[y^]]</f>
        <v>2.5568000000000097</v>
      </c>
      <c r="E47">
        <f>Table3[[#This Row],[e]]*Table3[[#This Row],[e]]</f>
        <v>6.5372262400000496</v>
      </c>
      <c r="F47">
        <f>ABS(Table3[[#This Row],[e]]/Table3[[#This Row],[OPEN]])*100</f>
        <v>4.024555328191421</v>
      </c>
    </row>
    <row r="48" spans="1:6">
      <c r="A48" s="2">
        <v>38991</v>
      </c>
      <c r="B48">
        <v>61.99</v>
      </c>
      <c r="C48">
        <f>(B47*$L$3)+(Table3[[#This Row],[OPEN]]*$L$4)+(B49*$L$5)</f>
        <v>63.076400000000007</v>
      </c>
      <c r="D48">
        <f>Table3[[#This Row],[OPEN]]-Table3[[#This Row],[y^]]</f>
        <v>-1.0864000000000047</v>
      </c>
      <c r="E48">
        <f>Table3[[#This Row],[e]]*Table3[[#This Row],[e]]</f>
        <v>1.1802649600000101</v>
      </c>
      <c r="F48">
        <f>ABS(Table3[[#This Row],[e]]/Table3[[#This Row],[OPEN]])*100</f>
        <v>1.7525407323761972</v>
      </c>
    </row>
    <row r="49" spans="1:6">
      <c r="A49" s="2">
        <v>39022</v>
      </c>
      <c r="B49">
        <v>63.66</v>
      </c>
      <c r="C49">
        <f>(B48*$L$3)+(Table3[[#This Row],[OPEN]]*$L$4)+(B50*$L$5)</f>
        <v>62.5411</v>
      </c>
      <c r="D49">
        <f>Table3[[#This Row],[OPEN]]-Table3[[#This Row],[y^]]</f>
        <v>1.1188999999999965</v>
      </c>
      <c r="E49">
        <f>Table3[[#This Row],[e]]*Table3[[#This Row],[e]]</f>
        <v>1.2519372099999921</v>
      </c>
      <c r="F49">
        <f>ABS(Table3[[#This Row],[e]]/Table3[[#This Row],[OPEN]])*100</f>
        <v>1.7576185988061523</v>
      </c>
    </row>
    <row r="50" spans="1:6">
      <c r="A50" s="2">
        <v>39052</v>
      </c>
      <c r="B50">
        <v>61.99</v>
      </c>
      <c r="C50">
        <f>(B49*$L$3)+(Table3[[#This Row],[OPEN]]*$L$4)+(B51*$L$5)</f>
        <v>61.080300000000001</v>
      </c>
      <c r="D50">
        <f>Table3[[#This Row],[OPEN]]-Table3[[#This Row],[y^]]</f>
        <v>0.90970000000000084</v>
      </c>
      <c r="E50">
        <f>Table3[[#This Row],[e]]*Table3[[#This Row],[e]]</f>
        <v>0.82755409000000157</v>
      </c>
      <c r="F50">
        <f>ABS(Table3[[#This Row],[e]]/Table3[[#This Row],[OPEN]])*100</f>
        <v>1.4674947572189077</v>
      </c>
    </row>
    <row r="51" spans="1:6">
      <c r="A51" s="2">
        <v>39083</v>
      </c>
      <c r="B51">
        <v>58.83</v>
      </c>
      <c r="C51">
        <f>(B50*$L$3)+(Table3[[#This Row],[OPEN]]*$L$4)+(B52*$L$5)</f>
        <v>59.141199999999998</v>
      </c>
      <c r="D51">
        <f>Table3[[#This Row],[OPEN]]-Table3[[#This Row],[y^]]</f>
        <v>-0.31119999999999948</v>
      </c>
      <c r="E51">
        <f>Table3[[#This Row],[e]]*Table3[[#This Row],[e]]</f>
        <v>9.6845439999999672E-2</v>
      </c>
      <c r="F51">
        <f>ABS(Table3[[#This Row],[e]]/Table3[[#This Row],[OPEN]])*100</f>
        <v>0.52898181200067906</v>
      </c>
    </row>
    <row r="52" spans="1:6">
      <c r="A52" s="2">
        <v>39114</v>
      </c>
      <c r="B52">
        <v>57.69</v>
      </c>
      <c r="C52">
        <f>(B51*$L$3)+(Table3[[#This Row],[OPEN]]*$L$4)+(B53*$L$5)</f>
        <v>57.920400000000001</v>
      </c>
      <c r="D52">
        <f>Table3[[#This Row],[OPEN]]-Table3[[#This Row],[y^]]</f>
        <v>-0.23040000000000305</v>
      </c>
      <c r="E52">
        <f>Table3[[#This Row],[e]]*Table3[[#This Row],[e]]</f>
        <v>5.3084160000001407E-2</v>
      </c>
      <c r="F52">
        <f>ABS(Table3[[#This Row],[e]]/Table3[[#This Row],[OPEN]])*100</f>
        <v>0.39937597503900679</v>
      </c>
    </row>
    <row r="53" spans="1:6">
      <c r="A53" s="2">
        <v>39142</v>
      </c>
      <c r="B53">
        <v>57.56</v>
      </c>
      <c r="C53">
        <f>(B52*$L$3)+(Table3[[#This Row],[OPEN]]*$L$4)+(B54*$L$5)</f>
        <v>54.581099999999992</v>
      </c>
      <c r="D53">
        <f>Table3[[#This Row],[OPEN]]-Table3[[#This Row],[y^]]</f>
        <v>2.9789000000000101</v>
      </c>
      <c r="E53">
        <f>Table3[[#This Row],[e]]*Table3[[#This Row],[e]]</f>
        <v>8.8738452100000593</v>
      </c>
      <c r="F53">
        <f>ABS(Table3[[#This Row],[e]]/Table3[[#This Row],[OPEN]])*100</f>
        <v>5.175295343988898</v>
      </c>
    </row>
    <row r="54" spans="1:6">
      <c r="A54" s="2">
        <v>39173</v>
      </c>
      <c r="B54">
        <v>50.39</v>
      </c>
      <c r="C54">
        <f>(B53*$L$3)+(Table3[[#This Row],[OPEN]]*$L$4)+(B55*$L$5)</f>
        <v>53.652500000000003</v>
      </c>
      <c r="D54">
        <f>Table3[[#This Row],[OPEN]]-Table3[[#This Row],[y^]]</f>
        <v>-3.2625000000000028</v>
      </c>
      <c r="E54">
        <f>Table3[[#This Row],[e]]*Table3[[#This Row],[e]]</f>
        <v>10.643906250000018</v>
      </c>
      <c r="F54">
        <f>ABS(Table3[[#This Row],[e]]/Table3[[#This Row],[OPEN]])*100</f>
        <v>6.4744989085136</v>
      </c>
    </row>
    <row r="55" spans="1:6">
      <c r="A55" s="2">
        <v>39203</v>
      </c>
      <c r="B55">
        <v>53.89</v>
      </c>
      <c r="C55">
        <f>(B54*$L$3)+(Table3[[#This Row],[OPEN]]*$L$4)+(B56*$L$5)</f>
        <v>53.140999999999998</v>
      </c>
      <c r="D55">
        <f>Table3[[#This Row],[OPEN]]-Table3[[#This Row],[y^]]</f>
        <v>0.74900000000000233</v>
      </c>
      <c r="E55">
        <f>Table3[[#This Row],[e]]*Table3[[#This Row],[e]]</f>
        <v>0.56100100000000352</v>
      </c>
      <c r="F55">
        <f>ABS(Table3[[#This Row],[e]]/Table3[[#This Row],[OPEN]])*100</f>
        <v>1.3898682501391768</v>
      </c>
    </row>
    <row r="56" spans="1:6">
      <c r="A56" s="2">
        <v>39234</v>
      </c>
      <c r="B56">
        <v>54.19</v>
      </c>
      <c r="C56">
        <f>(B55*$L$3)+(Table3[[#This Row],[OPEN]]*$L$4)+(B57*$L$5)</f>
        <v>53.052399999999999</v>
      </c>
      <c r="D56">
        <f>Table3[[#This Row],[OPEN]]-Table3[[#This Row],[y^]]</f>
        <v>1.1375999999999991</v>
      </c>
      <c r="E56">
        <f>Table3[[#This Row],[e]]*Table3[[#This Row],[e]]</f>
        <v>1.2941337599999978</v>
      </c>
      <c r="F56">
        <f>ABS(Table3[[#This Row],[e]]/Table3[[#This Row],[OPEN]])*100</f>
        <v>2.0992803100202972</v>
      </c>
    </row>
    <row r="57" spans="1:6">
      <c r="A57" s="2">
        <v>39264</v>
      </c>
      <c r="B57">
        <v>51.66</v>
      </c>
      <c r="C57">
        <f>(B56*$L$3)+(Table3[[#This Row],[OPEN]]*$L$4)+(B58*$L$5)</f>
        <v>54.463899999999995</v>
      </c>
      <c r="D57">
        <f>Table3[[#This Row],[OPEN]]-Table3[[#This Row],[y^]]</f>
        <v>-2.8038999999999987</v>
      </c>
      <c r="E57">
        <f>Table3[[#This Row],[e]]*Table3[[#This Row],[e]]</f>
        <v>7.8618552099999928</v>
      </c>
      <c r="F57">
        <f>ABS(Table3[[#This Row],[e]]/Table3[[#This Row],[OPEN]])*100</f>
        <v>5.4276035617499012</v>
      </c>
    </row>
    <row r="58" spans="1:6">
      <c r="A58" s="2">
        <v>39295</v>
      </c>
      <c r="B58">
        <v>56.83</v>
      </c>
      <c r="C58">
        <f>(B57*$L$3)+(Table3[[#This Row],[OPEN]]*$L$4)+(B59*$L$5)</f>
        <v>55.558500000000002</v>
      </c>
      <c r="D58">
        <f>Table3[[#This Row],[OPEN]]-Table3[[#This Row],[y^]]</f>
        <v>1.2714999999999961</v>
      </c>
      <c r="E58">
        <f>Table3[[#This Row],[e]]*Table3[[#This Row],[e]]</f>
        <v>1.61671224999999</v>
      </c>
      <c r="F58">
        <f>ABS(Table3[[#This Row],[e]]/Table3[[#This Row],[OPEN]])*100</f>
        <v>2.2373746260777692</v>
      </c>
    </row>
    <row r="59" spans="1:6">
      <c r="A59" s="2">
        <v>39326</v>
      </c>
      <c r="B59">
        <v>56.88</v>
      </c>
      <c r="C59">
        <f>(B58*$L$3)+(Table3[[#This Row],[OPEN]]*$L$4)+(B60*$L$5)</f>
        <v>59.6815</v>
      </c>
      <c r="D59">
        <f>Table3[[#This Row],[OPEN]]-Table3[[#This Row],[y^]]</f>
        <v>-2.8014999999999972</v>
      </c>
      <c r="E59">
        <f>Table3[[#This Row],[e]]*Table3[[#This Row],[e]]</f>
        <v>7.8484022499999844</v>
      </c>
      <c r="F59">
        <f>ABS(Table3[[#This Row],[e]]/Table3[[#This Row],[OPEN]])*100</f>
        <v>4.9252812939521755</v>
      </c>
    </row>
    <row r="60" spans="1:6">
      <c r="A60" s="2">
        <v>39356</v>
      </c>
      <c r="B60">
        <v>63.58</v>
      </c>
      <c r="C60">
        <f>(B59*$L$3)+(Table3[[#This Row],[OPEN]]*$L$4)+(B61*$L$5)</f>
        <v>60.145200000000003</v>
      </c>
      <c r="D60">
        <f>Table3[[#This Row],[OPEN]]-Table3[[#This Row],[y^]]</f>
        <v>3.4347999999999956</v>
      </c>
      <c r="E60">
        <f>Table3[[#This Row],[e]]*Table3[[#This Row],[e]]</f>
        <v>11.797851039999969</v>
      </c>
      <c r="F60">
        <f>ABS(Table3[[#This Row],[e]]/Table3[[#This Row],[OPEN]])*100</f>
        <v>5.4023277760301909</v>
      </c>
    </row>
    <row r="61" spans="1:6">
      <c r="A61" s="2">
        <v>39387</v>
      </c>
      <c r="B61">
        <v>59.39</v>
      </c>
      <c r="C61">
        <f>(B60*$L$3)+(Table3[[#This Row],[OPEN]]*$L$4)+(B62*$L$5)</f>
        <v>62.218299999999999</v>
      </c>
      <c r="D61">
        <f>Table3[[#This Row],[OPEN]]-Table3[[#This Row],[y^]]</f>
        <v>-2.8282999999999987</v>
      </c>
      <c r="E61">
        <f>Table3[[#This Row],[e]]*Table3[[#This Row],[e]]</f>
        <v>7.9992808899999925</v>
      </c>
      <c r="F61">
        <f>ABS(Table3[[#This Row],[e]]/Table3[[#This Row],[OPEN]])*100</f>
        <v>4.7622495369590814</v>
      </c>
    </row>
    <row r="62" spans="1:6">
      <c r="A62" s="2">
        <v>39417</v>
      </c>
      <c r="B62">
        <v>63.63</v>
      </c>
      <c r="C62">
        <f>(B61*$L$3)+(Table3[[#This Row],[OPEN]]*$L$4)+(B63*$L$5)</f>
        <v>65.522599999999997</v>
      </c>
      <c r="D62">
        <f>Table3[[#This Row],[OPEN]]-Table3[[#This Row],[y^]]</f>
        <v>-1.8925999999999945</v>
      </c>
      <c r="E62">
        <f>Table3[[#This Row],[e]]*Table3[[#This Row],[e]]</f>
        <v>3.5819347599999793</v>
      </c>
      <c r="F62">
        <f>ABS(Table3[[#This Row],[e]]/Table3[[#This Row],[OPEN]])*100</f>
        <v>2.9743831526009656</v>
      </c>
    </row>
    <row r="63" spans="1:6">
      <c r="A63" s="2">
        <v>39448</v>
      </c>
      <c r="B63">
        <v>70.66</v>
      </c>
      <c r="C63">
        <f>(B62*$L$3)+(Table3[[#This Row],[OPEN]]*$L$4)+(B64*$L$5)</f>
        <v>66.138899999999992</v>
      </c>
      <c r="D63">
        <f>Table3[[#This Row],[OPEN]]-Table3[[#This Row],[y^]]</f>
        <v>4.5211000000000041</v>
      </c>
      <c r="E63">
        <f>Table3[[#This Row],[e]]*Table3[[#This Row],[e]]</f>
        <v>20.440345210000036</v>
      </c>
      <c r="F63">
        <f>ABS(Table3[[#This Row],[e]]/Table3[[#This Row],[OPEN]])*100</f>
        <v>6.3983866402490861</v>
      </c>
    </row>
    <row r="64" spans="1:6">
      <c r="A64" s="2">
        <v>39479</v>
      </c>
      <c r="B64">
        <v>64.08</v>
      </c>
      <c r="C64">
        <f>(B63*$L$3)+(Table3[[#This Row],[OPEN]]*$L$4)+(B65*$L$5)</f>
        <v>66.569199999999995</v>
      </c>
      <c r="D64">
        <f>Table3[[#This Row],[OPEN]]-Table3[[#This Row],[y^]]</f>
        <v>-2.4891999999999967</v>
      </c>
      <c r="E64">
        <f>Table3[[#This Row],[e]]*Table3[[#This Row],[e]]</f>
        <v>6.1961166399999836</v>
      </c>
      <c r="F64">
        <f>ABS(Table3[[#This Row],[e]]/Table3[[#This Row],[OPEN]])*100</f>
        <v>3.8845193508114808</v>
      </c>
    </row>
    <row r="65" spans="1:6">
      <c r="A65" s="2">
        <v>39508</v>
      </c>
      <c r="B65">
        <v>66.09</v>
      </c>
      <c r="C65">
        <f>(B64*$L$3)+(Table3[[#This Row],[OPEN]]*$L$4)+(B66*$L$5)</f>
        <v>66.948300000000003</v>
      </c>
      <c r="D65">
        <f>Table3[[#This Row],[OPEN]]-Table3[[#This Row],[y^]]</f>
        <v>-0.85829999999999984</v>
      </c>
      <c r="E65">
        <f>Table3[[#This Row],[e]]*Table3[[#This Row],[e]]</f>
        <v>0.73667888999999975</v>
      </c>
      <c r="F65">
        <f>ABS(Table3[[#This Row],[e]]/Table3[[#This Row],[OPEN]])*100</f>
        <v>1.2986836132546524</v>
      </c>
    </row>
    <row r="66" spans="1:6">
      <c r="A66" s="2">
        <v>39539</v>
      </c>
      <c r="B66">
        <v>69.33</v>
      </c>
      <c r="C66">
        <f>(B65*$L$3)+(Table3[[#This Row],[OPEN]]*$L$4)+(B67*$L$5)</f>
        <v>70.494</v>
      </c>
      <c r="D66">
        <f>Table3[[#This Row],[OPEN]]-Table3[[#This Row],[y^]]</f>
        <v>-1.1640000000000015</v>
      </c>
      <c r="E66">
        <f>Table3[[#This Row],[e]]*Table3[[#This Row],[e]]</f>
        <v>1.3548960000000034</v>
      </c>
      <c r="F66">
        <f>ABS(Table3[[#This Row],[e]]/Table3[[#This Row],[OPEN]])*100</f>
        <v>1.678926871484208</v>
      </c>
    </row>
    <row r="67" spans="1:6">
      <c r="A67" s="2">
        <v>39569</v>
      </c>
      <c r="B67">
        <v>74.03</v>
      </c>
      <c r="C67">
        <f>(B66*$L$3)+(Table3[[#This Row],[OPEN]]*$L$4)+(B68*$L$5)</f>
        <v>72.447599999999994</v>
      </c>
      <c r="D67">
        <f>Table3[[#This Row],[OPEN]]-Table3[[#This Row],[y^]]</f>
        <v>1.5824000000000069</v>
      </c>
      <c r="E67">
        <f>Table3[[#This Row],[e]]*Table3[[#This Row],[e]]</f>
        <v>2.5039897600000218</v>
      </c>
      <c r="F67">
        <f>ABS(Table3[[#This Row],[e]]/Table3[[#This Row],[OPEN]])*100</f>
        <v>2.1375118195326315</v>
      </c>
    </row>
    <row r="68" spans="1:6">
      <c r="A68" s="2">
        <v>39600</v>
      </c>
      <c r="B68">
        <v>73.06</v>
      </c>
      <c r="C68">
        <f>(B67*$L$3)+(Table3[[#This Row],[OPEN]]*$L$4)+(B69*$L$5)</f>
        <v>68.737099999999998</v>
      </c>
      <c r="D68">
        <f>Table3[[#This Row],[OPEN]]-Table3[[#This Row],[y^]]</f>
        <v>4.3229000000000042</v>
      </c>
      <c r="E68">
        <f>Table3[[#This Row],[e]]*Table3[[#This Row],[e]]</f>
        <v>18.687464410000036</v>
      </c>
      <c r="F68">
        <f>ABS(Table3[[#This Row],[e]]/Table3[[#This Row],[OPEN]])*100</f>
        <v>5.9169176019709884</v>
      </c>
    </row>
    <row r="69" spans="1:6">
      <c r="A69" s="2">
        <v>39630</v>
      </c>
      <c r="B69">
        <v>62.19</v>
      </c>
      <c r="C69">
        <f>(B68*$L$3)+(Table3[[#This Row],[OPEN]]*$L$4)+(B70*$L$5)</f>
        <v>64.974699999999999</v>
      </c>
      <c r="D69">
        <f>Table3[[#This Row],[OPEN]]-Table3[[#This Row],[y^]]</f>
        <v>-2.7847000000000008</v>
      </c>
      <c r="E69">
        <f>Table3[[#This Row],[e]]*Table3[[#This Row],[e]]</f>
        <v>7.7545540900000045</v>
      </c>
      <c r="F69">
        <f>ABS(Table3[[#This Row],[e]]/Table3[[#This Row],[OPEN]])*100</f>
        <v>4.4777295385110163</v>
      </c>
    </row>
    <row r="70" spans="1:6">
      <c r="A70" s="2">
        <v>39661</v>
      </c>
      <c r="B70">
        <v>62.35</v>
      </c>
      <c r="C70">
        <f>(B69*$L$3)+(Table3[[#This Row],[OPEN]]*$L$4)+(B71*$L$5)</f>
        <v>62.440200000000004</v>
      </c>
      <c r="D70">
        <f>Table3[[#This Row],[OPEN]]-Table3[[#This Row],[y^]]</f>
        <v>-9.0200000000002944E-2</v>
      </c>
      <c r="E70">
        <f>Table3[[#This Row],[e]]*Table3[[#This Row],[e]]</f>
        <v>8.1360400000005315E-3</v>
      </c>
      <c r="F70">
        <f>ABS(Table3[[#This Row],[e]]/Table3[[#This Row],[OPEN]])*100</f>
        <v>0.14466720128308411</v>
      </c>
    </row>
    <row r="71" spans="1:6">
      <c r="A71" s="2">
        <v>39692</v>
      </c>
      <c r="B71">
        <v>62.66</v>
      </c>
      <c r="C71">
        <f>(B70*$L$3)+(Table3[[#This Row],[OPEN]]*$L$4)+(B72*$L$5)</f>
        <v>62.863900000000001</v>
      </c>
      <c r="D71">
        <f>Table3[[#This Row],[OPEN]]-Table3[[#This Row],[y^]]</f>
        <v>-0.20390000000000441</v>
      </c>
      <c r="E71">
        <f>Table3[[#This Row],[e]]*Table3[[#This Row],[e]]</f>
        <v>4.1575210000001799E-2</v>
      </c>
      <c r="F71">
        <f>ABS(Table3[[#This Row],[e]]/Table3[[#This Row],[OPEN]])*100</f>
        <v>0.32540695818704823</v>
      </c>
    </row>
    <row r="72" spans="1:6">
      <c r="A72" s="2">
        <v>39722</v>
      </c>
      <c r="B72">
        <v>63.33</v>
      </c>
      <c r="C72">
        <f>(B71*$L$3)+(Table3[[#This Row],[OPEN]]*$L$4)+(B73*$L$5)</f>
        <v>58.634900000000002</v>
      </c>
      <c r="D72">
        <f>Table3[[#This Row],[OPEN]]-Table3[[#This Row],[y^]]</f>
        <v>4.6950999999999965</v>
      </c>
      <c r="E72">
        <f>Table3[[#This Row],[e]]*Table3[[#This Row],[e]]</f>
        <v>22.043964009999968</v>
      </c>
      <c r="F72">
        <f>ABS(Table3[[#This Row],[e]]/Table3[[#This Row],[OPEN]])*100</f>
        <v>7.4137059845254951</v>
      </c>
    </row>
    <row r="73" spans="1:6">
      <c r="A73" s="2">
        <v>39753</v>
      </c>
      <c r="B73">
        <v>52.55</v>
      </c>
      <c r="C73">
        <f>(B72*$L$3)+(Table3[[#This Row],[OPEN]]*$L$4)+(B74*$L$5)</f>
        <v>57.378599999999999</v>
      </c>
      <c r="D73">
        <f>Table3[[#This Row],[OPEN]]-Table3[[#This Row],[y^]]</f>
        <v>-4.8286000000000016</v>
      </c>
      <c r="E73">
        <f>Table3[[#This Row],[e]]*Table3[[#This Row],[e]]</f>
        <v>23.315377960000014</v>
      </c>
      <c r="F73">
        <f>ABS(Table3[[#This Row],[e]]/Table3[[#This Row],[OPEN]])*100</f>
        <v>9.1885823025689852</v>
      </c>
    </row>
    <row r="74" spans="1:6">
      <c r="A74" s="2">
        <v>39783</v>
      </c>
      <c r="B74">
        <v>57.63</v>
      </c>
      <c r="C74">
        <f>(B73*$L$3)+(Table3[[#This Row],[OPEN]]*$L$4)+(B75*$L$5)</f>
        <v>56.275999999999996</v>
      </c>
      <c r="D74">
        <f>Table3[[#This Row],[OPEN]]-Table3[[#This Row],[y^]]</f>
        <v>1.3540000000000063</v>
      </c>
      <c r="E74">
        <f>Table3[[#This Row],[e]]*Table3[[#This Row],[e]]</f>
        <v>1.833316000000017</v>
      </c>
      <c r="F74">
        <f>ABS(Table3[[#This Row],[e]]/Table3[[#This Row],[OPEN]])*100</f>
        <v>2.3494707617560406</v>
      </c>
    </row>
    <row r="75" spans="1:6">
      <c r="A75" s="2">
        <v>39814</v>
      </c>
      <c r="B75">
        <v>57.43</v>
      </c>
      <c r="C75">
        <f>(B74*$L$3)+(Table3[[#This Row],[OPEN]]*$L$4)+(B76*$L$5)</f>
        <v>58.290599999999998</v>
      </c>
      <c r="D75">
        <f>Table3[[#This Row],[OPEN]]-Table3[[#This Row],[y^]]</f>
        <v>-0.86059999999999803</v>
      </c>
      <c r="E75">
        <f>Table3[[#This Row],[e]]*Table3[[#This Row],[e]]</f>
        <v>0.74063235999999666</v>
      </c>
      <c r="F75">
        <f>ABS(Table3[[#This Row],[e]]/Table3[[#This Row],[OPEN]])*100</f>
        <v>1.4985199373149887</v>
      </c>
    </row>
    <row r="76" spans="1:6">
      <c r="A76" s="2">
        <v>39845</v>
      </c>
      <c r="B76">
        <v>59.36</v>
      </c>
      <c r="C76">
        <f>(B75*$L$3)+(Table3[[#This Row],[OPEN]]*$L$4)+(B77*$L$5)</f>
        <v>59.297499999999999</v>
      </c>
      <c r="D76">
        <f>Table3[[#This Row],[OPEN]]-Table3[[#This Row],[y^]]</f>
        <v>6.25E-2</v>
      </c>
      <c r="E76">
        <f>Table3[[#This Row],[e]]*Table3[[#This Row],[e]]</f>
        <v>3.90625E-3</v>
      </c>
      <c r="F76">
        <f>ABS(Table3[[#This Row],[e]]/Table3[[#This Row],[OPEN]])*100</f>
        <v>0.10528975741239892</v>
      </c>
    </row>
    <row r="77" spans="1:6">
      <c r="A77" s="2">
        <v>39873</v>
      </c>
      <c r="B77">
        <v>60.36</v>
      </c>
      <c r="C77">
        <f>(B76*$L$3)+(Table3[[#This Row],[OPEN]]*$L$4)+(B78*$L$5)</f>
        <v>60.668599999999998</v>
      </c>
      <c r="D77">
        <f>Table3[[#This Row],[OPEN]]-Table3[[#This Row],[y^]]</f>
        <v>-0.30859999999999843</v>
      </c>
      <c r="E77">
        <f>Table3[[#This Row],[e]]*Table3[[#This Row],[e]]</f>
        <v>9.5233959999999035E-2</v>
      </c>
      <c r="F77">
        <f>ABS(Table3[[#This Row],[e]]/Table3[[#This Row],[OPEN]])*100</f>
        <v>0.5112657388999311</v>
      </c>
    </row>
    <row r="78" spans="1:6">
      <c r="A78" s="2">
        <v>39904</v>
      </c>
      <c r="B78">
        <v>61.69</v>
      </c>
      <c r="C78">
        <f>(B77*$L$3)+(Table3[[#This Row],[OPEN]]*$L$4)+(B79*$L$5)</f>
        <v>62.058899999999994</v>
      </c>
      <c r="D78">
        <f>Table3[[#This Row],[OPEN]]-Table3[[#This Row],[y^]]</f>
        <v>-0.36889999999999645</v>
      </c>
      <c r="E78">
        <f>Table3[[#This Row],[e]]*Table3[[#This Row],[e]]</f>
        <v>0.13608720999999738</v>
      </c>
      <c r="F78">
        <f>ABS(Table3[[#This Row],[e]]/Table3[[#This Row],[OPEN]])*100</f>
        <v>0.59798994974873798</v>
      </c>
    </row>
    <row r="79" spans="1:6">
      <c r="A79" s="2">
        <v>39934</v>
      </c>
      <c r="B79">
        <v>63.36</v>
      </c>
      <c r="C79">
        <f>(B78*$L$3)+(Table3[[#This Row],[OPEN]]*$L$4)+(B80*$L$5)</f>
        <v>62.228499999999997</v>
      </c>
      <c r="D79">
        <f>Table3[[#This Row],[OPEN]]-Table3[[#This Row],[y^]]</f>
        <v>1.1315000000000026</v>
      </c>
      <c r="E79">
        <f>Table3[[#This Row],[e]]*Table3[[#This Row],[e]]</f>
        <v>1.280292250000006</v>
      </c>
      <c r="F79">
        <f>ABS(Table3[[#This Row],[e]]/Table3[[#This Row],[OPEN]])*100</f>
        <v>1.7858270202020243</v>
      </c>
    </row>
    <row r="80" spans="1:6">
      <c r="A80" s="2">
        <v>39965</v>
      </c>
      <c r="B80">
        <v>61.66</v>
      </c>
      <c r="C80">
        <f>(B79*$L$3)+(Table3[[#This Row],[OPEN]]*$L$4)+(B81*$L$5)</f>
        <v>62.828399999999995</v>
      </c>
      <c r="D80">
        <f>Table3[[#This Row],[OPEN]]-Table3[[#This Row],[y^]]</f>
        <v>-1.1683999999999983</v>
      </c>
      <c r="E80">
        <f>Table3[[#This Row],[e]]*Table3[[#This Row],[e]]</f>
        <v>1.365158559999996</v>
      </c>
      <c r="F80">
        <f>ABS(Table3[[#This Row],[e]]/Table3[[#This Row],[OPEN]])*100</f>
        <v>1.894907557573789</v>
      </c>
    </row>
    <row r="81" spans="1:6">
      <c r="A81" s="2">
        <v>39995</v>
      </c>
      <c r="B81">
        <v>63.43</v>
      </c>
      <c r="C81">
        <f>(B80*$L$3)+(Table3[[#This Row],[OPEN]]*$L$4)+(B82*$L$5)</f>
        <v>71.761300000000006</v>
      </c>
      <c r="D81">
        <f>Table3[[#This Row],[OPEN]]-Table3[[#This Row],[y^]]</f>
        <v>-8.3313000000000059</v>
      </c>
      <c r="E81">
        <f>Table3[[#This Row],[e]]*Table3[[#This Row],[e]]</f>
        <v>69.410559690000099</v>
      </c>
      <c r="F81">
        <f>ABS(Table3[[#This Row],[e]]/Table3[[#This Row],[OPEN]])*100</f>
        <v>13.134636607283628</v>
      </c>
    </row>
    <row r="82" spans="1:6">
      <c r="A82" s="2">
        <v>40026</v>
      </c>
      <c r="B82">
        <v>84.32</v>
      </c>
      <c r="C82">
        <f>(B81*$L$3)+(Table3[[#This Row],[OPEN]]*$L$4)+(B83*$L$5)</f>
        <v>76.300299999999993</v>
      </c>
      <c r="D82">
        <f>Table3[[#This Row],[OPEN]]-Table3[[#This Row],[y^]]</f>
        <v>8.0197000000000003</v>
      </c>
      <c r="E82">
        <f>Table3[[#This Row],[e]]*Table3[[#This Row],[e]]</f>
        <v>64.315588090000006</v>
      </c>
      <c r="F82">
        <f>ABS(Table3[[#This Row],[e]]/Table3[[#This Row],[OPEN]])*100</f>
        <v>9.5110294117647065</v>
      </c>
    </row>
    <row r="83" spans="1:6">
      <c r="A83" s="2">
        <v>40057</v>
      </c>
      <c r="B83">
        <v>77.66</v>
      </c>
      <c r="C83">
        <f>(B82*$L$3)+(Table3[[#This Row],[OPEN]]*$L$4)+(B84*$L$5)</f>
        <v>79.283000000000001</v>
      </c>
      <c r="D83">
        <f>Table3[[#This Row],[OPEN]]-Table3[[#This Row],[y^]]</f>
        <v>-1.6230000000000047</v>
      </c>
      <c r="E83">
        <f>Table3[[#This Row],[e]]*Table3[[#This Row],[e]]</f>
        <v>2.6341290000000153</v>
      </c>
      <c r="F83">
        <f>ABS(Table3[[#This Row],[e]]/Table3[[#This Row],[OPEN]])*100</f>
        <v>2.0898789595673506</v>
      </c>
    </row>
    <row r="84" spans="1:6">
      <c r="A84" s="2">
        <v>40087</v>
      </c>
      <c r="B84">
        <v>77.56</v>
      </c>
      <c r="C84">
        <f>(B83*$L$3)+(Table3[[#This Row],[OPEN]]*$L$4)+(B85*$L$5)</f>
        <v>80.335999999999999</v>
      </c>
      <c r="D84">
        <f>Table3[[#This Row],[OPEN]]-Table3[[#This Row],[y^]]</f>
        <v>-2.7759999999999962</v>
      </c>
      <c r="E84">
        <f>Table3[[#This Row],[e]]*Table3[[#This Row],[e]]</f>
        <v>7.7061759999999788</v>
      </c>
      <c r="F84">
        <f>ABS(Table3[[#This Row],[e]]/Table3[[#This Row],[OPEN]])*100</f>
        <v>3.5791645177926719</v>
      </c>
    </row>
    <row r="85" spans="1:6">
      <c r="A85" s="2">
        <v>40118</v>
      </c>
      <c r="B85">
        <v>84.11</v>
      </c>
      <c r="C85">
        <f>(B84*$L$3)+(Table3[[#This Row],[OPEN]]*$L$4)+(B86*$L$5)</f>
        <v>83.26209999999999</v>
      </c>
      <c r="D85">
        <f>Table3[[#This Row],[OPEN]]-Table3[[#This Row],[y^]]</f>
        <v>0.84790000000000987</v>
      </c>
      <c r="E85">
        <f>Table3[[#This Row],[e]]*Table3[[#This Row],[e]]</f>
        <v>0.71893441000001679</v>
      </c>
      <c r="F85">
        <f>ABS(Table3[[#This Row],[e]]/Table3[[#This Row],[OPEN]])*100</f>
        <v>1.0080846510522052</v>
      </c>
    </row>
    <row r="86" spans="1:6">
      <c r="A86" s="2">
        <v>40148</v>
      </c>
      <c r="B86">
        <v>85.99</v>
      </c>
      <c r="C86">
        <f>(B85*$L$3)+(Table3[[#This Row],[OPEN]]*$L$4)+(B87*$L$5)</f>
        <v>84.818600000000004</v>
      </c>
      <c r="D86">
        <f>Table3[[#This Row],[OPEN]]-Table3[[#This Row],[y^]]</f>
        <v>1.1713999999999913</v>
      </c>
      <c r="E86">
        <f>Table3[[#This Row],[e]]*Table3[[#This Row],[e]]</f>
        <v>1.3721779599999797</v>
      </c>
      <c r="F86">
        <f>ABS(Table3[[#This Row],[e]]/Table3[[#This Row],[OPEN]])*100</f>
        <v>1.3622514245842441</v>
      </c>
    </row>
    <row r="87" spans="1:6">
      <c r="A87" s="2">
        <v>40179</v>
      </c>
      <c r="B87">
        <v>84.32</v>
      </c>
      <c r="C87">
        <f>(B86*$L$3)+(Table3[[#This Row],[OPEN]]*$L$4)+(B88*$L$5)</f>
        <v>84.321699999999993</v>
      </c>
      <c r="D87">
        <f>Table3[[#This Row],[OPEN]]-Table3[[#This Row],[y^]]</f>
        <v>-1.6999999999995907E-3</v>
      </c>
      <c r="E87">
        <f>Table3[[#This Row],[e]]*Table3[[#This Row],[e]]</f>
        <v>2.8899999999986086E-6</v>
      </c>
      <c r="F87">
        <f>ABS(Table3[[#This Row],[e]]/Table3[[#This Row],[OPEN]])*100</f>
        <v>2.0161290322575792E-3</v>
      </c>
    </row>
    <row r="88" spans="1:6">
      <c r="A88" s="2">
        <v>40210</v>
      </c>
      <c r="B88">
        <v>83.33</v>
      </c>
      <c r="C88">
        <f>(B87*$L$3)+(Table3[[#This Row],[OPEN]]*$L$4)+(B89*$L$5)</f>
        <v>81.490099999999998</v>
      </c>
      <c r="D88">
        <f>Table3[[#This Row],[OPEN]]-Table3[[#This Row],[y^]]</f>
        <v>1.8399000000000001</v>
      </c>
      <c r="E88">
        <f>Table3[[#This Row],[e]]*Table3[[#This Row],[e]]</f>
        <v>3.3852320100000002</v>
      </c>
      <c r="F88">
        <f>ABS(Table3[[#This Row],[e]]/Table3[[#This Row],[OPEN]])*100</f>
        <v>2.2079683187327492</v>
      </c>
    </row>
    <row r="89" spans="1:6">
      <c r="A89" s="2">
        <v>40238</v>
      </c>
      <c r="B89">
        <v>78.36</v>
      </c>
      <c r="C89">
        <f>(B88*$L$3)+(Table3[[#This Row],[OPEN]]*$L$4)+(B90*$L$5)</f>
        <v>83.647099999999995</v>
      </c>
      <c r="D89">
        <f>Table3[[#This Row],[OPEN]]-Table3[[#This Row],[y^]]</f>
        <v>-5.2870999999999952</v>
      </c>
      <c r="E89">
        <f>Table3[[#This Row],[e]]*Table3[[#This Row],[e]]</f>
        <v>27.953426409999949</v>
      </c>
      <c r="F89">
        <f>ABS(Table3[[#This Row],[e]]/Table3[[#This Row],[OPEN]])*100</f>
        <v>6.7471924451250578</v>
      </c>
    </row>
    <row r="90" spans="1:6">
      <c r="A90" s="2">
        <v>40269</v>
      </c>
      <c r="B90">
        <v>87.99</v>
      </c>
      <c r="C90">
        <f>(B89*$L$3)+(Table3[[#This Row],[OPEN]]*$L$4)+(B91*$L$5)</f>
        <v>85.200299999999999</v>
      </c>
      <c r="D90">
        <f>Table3[[#This Row],[OPEN]]-Table3[[#This Row],[y^]]</f>
        <v>2.7896999999999963</v>
      </c>
      <c r="E90">
        <f>Table3[[#This Row],[e]]*Table3[[#This Row],[e]]</f>
        <v>7.7824260899999791</v>
      </c>
      <c r="F90">
        <f>ABS(Table3[[#This Row],[e]]/Table3[[#This Row],[OPEN]])*100</f>
        <v>3.1704739174906198</v>
      </c>
    </row>
    <row r="91" spans="1:6">
      <c r="A91" s="2">
        <v>40299</v>
      </c>
      <c r="B91">
        <v>87.08</v>
      </c>
      <c r="C91">
        <f>(B90*$L$3)+(Table3[[#This Row],[OPEN]]*$L$4)+(B92*$L$5)</f>
        <v>90.684300000000007</v>
      </c>
      <c r="D91">
        <f>Table3[[#This Row],[OPEN]]-Table3[[#This Row],[y^]]</f>
        <v>-3.6043000000000092</v>
      </c>
      <c r="E91">
        <f>Table3[[#This Row],[e]]*Table3[[#This Row],[e]]</f>
        <v>12.990978490000066</v>
      </c>
      <c r="F91">
        <f>ABS(Table3[[#This Row],[e]]/Table3[[#This Row],[OPEN]])*100</f>
        <v>4.1390675241157666</v>
      </c>
    </row>
    <row r="92" spans="1:6">
      <c r="A92" s="2">
        <v>40330</v>
      </c>
      <c r="B92">
        <v>95.12</v>
      </c>
      <c r="C92">
        <f>(B91*$L$3)+(Table3[[#This Row],[OPEN]]*$L$4)+(B93*$L$5)</f>
        <v>95.827399999999997</v>
      </c>
      <c r="D92">
        <f>Table3[[#This Row],[OPEN]]-Table3[[#This Row],[y^]]</f>
        <v>-0.7073999999999927</v>
      </c>
      <c r="E92">
        <f>Table3[[#This Row],[e]]*Table3[[#This Row],[e]]</f>
        <v>0.50041475999998963</v>
      </c>
      <c r="F92">
        <f>ABS(Table3[[#This Row],[e]]/Table3[[#This Row],[OPEN]])*100</f>
        <v>0.74369217830108569</v>
      </c>
    </row>
    <row r="93" spans="1:6">
      <c r="A93" s="2">
        <v>40360</v>
      </c>
      <c r="B93">
        <v>101.59</v>
      </c>
      <c r="C93">
        <f>(B92*$L$3)+(Table3[[#This Row],[OPEN]]*$L$4)+(B94*$L$5)</f>
        <v>100.57310000000001</v>
      </c>
      <c r="D93">
        <f>Table3[[#This Row],[OPEN]]-Table3[[#This Row],[y^]]</f>
        <v>1.0168999999999926</v>
      </c>
      <c r="E93">
        <f>Table3[[#This Row],[e]]*Table3[[#This Row],[e]]</f>
        <v>1.0340856099999849</v>
      </c>
      <c r="F93">
        <f>ABS(Table3[[#This Row],[e]]/Table3[[#This Row],[OPEN]])*100</f>
        <v>1.0009843488532262</v>
      </c>
    </row>
    <row r="94" spans="1:6">
      <c r="A94" s="2">
        <v>40391</v>
      </c>
      <c r="B94">
        <v>103.02</v>
      </c>
      <c r="C94">
        <f>(B93*$L$3)+(Table3[[#This Row],[OPEN]]*$L$4)+(B95*$L$5)</f>
        <v>105.37989999999999</v>
      </c>
      <c r="D94">
        <f>Table3[[#This Row],[OPEN]]-Table3[[#This Row],[y^]]</f>
        <v>-2.3598999999999961</v>
      </c>
      <c r="E94">
        <f>Table3[[#This Row],[e]]*Table3[[#This Row],[e]]</f>
        <v>5.5691280099999814</v>
      </c>
      <c r="F94">
        <f>ABS(Table3[[#This Row],[e]]/Table3[[#This Row],[OPEN]])*100</f>
        <v>2.2907202484954343</v>
      </c>
    </row>
    <row r="95" spans="1:6">
      <c r="A95" s="2">
        <v>40422</v>
      </c>
      <c r="B95">
        <v>109.49</v>
      </c>
      <c r="C95">
        <f>(B94*$L$3)+(Table3[[#This Row],[OPEN]]*$L$4)+(B96*$L$5)</f>
        <v>111.9717</v>
      </c>
      <c r="D95">
        <f>Table3[[#This Row],[OPEN]]-Table3[[#This Row],[y^]]</f>
        <v>-2.4817000000000036</v>
      </c>
      <c r="E95">
        <f>Table3[[#This Row],[e]]*Table3[[#This Row],[e]]</f>
        <v>6.1588348900000174</v>
      </c>
      <c r="F95">
        <f>ABS(Table3[[#This Row],[e]]/Table3[[#This Row],[OPEN]])*100</f>
        <v>2.266599689469361</v>
      </c>
    </row>
    <row r="96" spans="1:6">
      <c r="A96" s="2">
        <v>40452</v>
      </c>
      <c r="B96">
        <v>119.25</v>
      </c>
      <c r="C96">
        <f>(B95*$L$3)+(Table3[[#This Row],[OPEN]]*$L$4)+(B97*$L$5)</f>
        <v>115.02079999999998</v>
      </c>
      <c r="D96">
        <f>Table3[[#This Row],[OPEN]]-Table3[[#This Row],[y^]]</f>
        <v>4.2292000000000201</v>
      </c>
      <c r="E96">
        <f>Table3[[#This Row],[e]]*Table3[[#This Row],[e]]</f>
        <v>17.88613264000017</v>
      </c>
      <c r="F96">
        <f>ABS(Table3[[#This Row],[e]]/Table3[[#This Row],[OPEN]])*100</f>
        <v>3.5464989517819872</v>
      </c>
    </row>
    <row r="97" spans="1:6">
      <c r="A97" s="2">
        <v>40483</v>
      </c>
      <c r="B97">
        <v>114.99</v>
      </c>
      <c r="C97">
        <f>(B96*$L$3)+(Table3[[#This Row],[OPEN]]*$L$4)+(B98*$L$5)</f>
        <v>116.05499999999998</v>
      </c>
      <c r="D97">
        <f>Table3[[#This Row],[OPEN]]-Table3[[#This Row],[y^]]</f>
        <v>-1.0649999999999835</v>
      </c>
      <c r="E97">
        <f>Table3[[#This Row],[e]]*Table3[[#This Row],[e]]</f>
        <v>1.134224999999965</v>
      </c>
      <c r="F97">
        <f>ABS(Table3[[#This Row],[e]]/Table3[[#This Row],[OPEN]])*100</f>
        <v>0.92616749282544886</v>
      </c>
    </row>
    <row r="98" spans="1:6">
      <c r="A98" s="2">
        <v>40513</v>
      </c>
      <c r="B98">
        <v>114.99</v>
      </c>
      <c r="C98">
        <f>(B97*$L$3)+(Table3[[#This Row],[OPEN]]*$L$4)+(B99*$L$5)</f>
        <v>115.95599999999999</v>
      </c>
      <c r="D98">
        <f>Table3[[#This Row],[OPEN]]-Table3[[#This Row],[y^]]</f>
        <v>-0.96599999999999397</v>
      </c>
      <c r="E98">
        <f>Table3[[#This Row],[e]]*Table3[[#This Row],[e]]</f>
        <v>0.93315599999998833</v>
      </c>
      <c r="F98">
        <f>ABS(Table3[[#This Row],[e]]/Table3[[#This Row],[OPEN]])*100</f>
        <v>0.84007304983041486</v>
      </c>
    </row>
    <row r="99" spans="1:6">
      <c r="A99" s="2">
        <v>40544</v>
      </c>
      <c r="B99">
        <v>117.29</v>
      </c>
      <c r="C99">
        <f>(B98*$L$3)+(Table3[[#This Row],[OPEN]]*$L$4)+(B100*$L$5)</f>
        <v>113.27100000000002</v>
      </c>
      <c r="D99">
        <f>Table3[[#This Row],[OPEN]]-Table3[[#This Row],[y^]]</f>
        <v>4.0189999999999912</v>
      </c>
      <c r="E99">
        <f>Table3[[#This Row],[e]]*Table3[[#This Row],[e]]</f>
        <v>16.152360999999928</v>
      </c>
      <c r="F99">
        <f>ABS(Table3[[#This Row],[e]]/Table3[[#This Row],[OPEN]])*100</f>
        <v>3.4265495779691282</v>
      </c>
    </row>
    <row r="100" spans="1:6">
      <c r="A100" s="2">
        <v>40575</v>
      </c>
      <c r="B100">
        <v>109.09</v>
      </c>
      <c r="C100">
        <f>(B99*$L$3)+(Table3[[#This Row],[OPEN]]*$L$4)+(B101*$L$5)</f>
        <v>113.14340000000001</v>
      </c>
      <c r="D100">
        <f>Table3[[#This Row],[OPEN]]-Table3[[#This Row],[y^]]</f>
        <v>-4.0534000000000106</v>
      </c>
      <c r="E100">
        <f>Table3[[#This Row],[e]]*Table3[[#This Row],[e]]</f>
        <v>16.430051560000084</v>
      </c>
      <c r="F100">
        <f>ABS(Table3[[#This Row],[e]]/Table3[[#This Row],[OPEN]])*100</f>
        <v>3.7156476303969295</v>
      </c>
    </row>
    <row r="101" spans="1:6">
      <c r="A101" s="2">
        <v>40603</v>
      </c>
      <c r="B101">
        <v>113.86</v>
      </c>
      <c r="C101">
        <f>(B100*$L$3)+(Table3[[#This Row],[OPEN]]*$L$4)+(B102*$L$5)</f>
        <v>115.8133</v>
      </c>
      <c r="D101">
        <f>Table3[[#This Row],[OPEN]]-Table3[[#This Row],[y^]]</f>
        <v>-1.9532999999999987</v>
      </c>
      <c r="E101">
        <f>Table3[[#This Row],[e]]*Table3[[#This Row],[e]]</f>
        <v>3.8153808899999948</v>
      </c>
      <c r="F101">
        <f>ABS(Table3[[#This Row],[e]]/Table3[[#This Row],[OPEN]])*100</f>
        <v>1.7155278412085004</v>
      </c>
    </row>
    <row r="102" spans="1:6">
      <c r="A102" s="2">
        <v>40634</v>
      </c>
      <c r="B102">
        <v>121.35</v>
      </c>
      <c r="C102">
        <f>(B101*$L$3)+(Table3[[#This Row],[OPEN]]*$L$4)+(B103*$L$5)</f>
        <v>122.54349999999999</v>
      </c>
      <c r="D102">
        <f>Table3[[#This Row],[OPEN]]-Table3[[#This Row],[y^]]</f>
        <v>-1.1935000000000002</v>
      </c>
      <c r="E102">
        <f>Table3[[#This Row],[e]]*Table3[[#This Row],[e]]</f>
        <v>1.4244422500000005</v>
      </c>
      <c r="F102">
        <f>ABS(Table3[[#This Row],[e]]/Table3[[#This Row],[OPEN]])*100</f>
        <v>0.98351874742480461</v>
      </c>
    </row>
    <row r="103" spans="1:6">
      <c r="A103" s="2">
        <v>40664</v>
      </c>
      <c r="B103">
        <v>128.65</v>
      </c>
      <c r="C103">
        <f>(B102*$L$3)+(Table3[[#This Row],[OPEN]]*$L$4)+(B104*$L$5)</f>
        <v>127.3878</v>
      </c>
      <c r="D103">
        <f>Table3[[#This Row],[OPEN]]-Table3[[#This Row],[y^]]</f>
        <v>1.2622000000000071</v>
      </c>
      <c r="E103">
        <f>Table3[[#This Row],[e]]*Table3[[#This Row],[e]]</f>
        <v>1.593148840000018</v>
      </c>
      <c r="F103">
        <f>ABS(Table3[[#This Row],[e]]/Table3[[#This Row],[OPEN]])*100</f>
        <v>0.98111154294598291</v>
      </c>
    </row>
    <row r="104" spans="1:6">
      <c r="A104" s="2">
        <v>40695</v>
      </c>
      <c r="B104">
        <v>129.99</v>
      </c>
      <c r="C104">
        <f>(B103*$L$3)+(Table3[[#This Row],[OPEN]]*$L$4)+(B105*$L$5)</f>
        <v>132.87220000000002</v>
      </c>
      <c r="D104">
        <f>Table3[[#This Row],[OPEN]]-Table3[[#This Row],[y^]]</f>
        <v>-2.8822000000000116</v>
      </c>
      <c r="E104">
        <f>Table3[[#This Row],[e]]*Table3[[#This Row],[e]]</f>
        <v>8.3070768400000663</v>
      </c>
      <c r="F104">
        <f>ABS(Table3[[#This Row],[e]]/Table3[[#This Row],[OPEN]])*100</f>
        <v>2.2172474805754376</v>
      </c>
    </row>
    <row r="105" spans="1:6">
      <c r="A105" s="2">
        <v>40725</v>
      </c>
      <c r="B105">
        <v>137.65</v>
      </c>
      <c r="C105">
        <f>(B104*$L$3)+(Table3[[#This Row],[OPEN]]*$L$4)+(B106*$L$5)</f>
        <v>136.71780000000001</v>
      </c>
      <c r="D105">
        <f>Table3[[#This Row],[OPEN]]-Table3[[#This Row],[y^]]</f>
        <v>0.93219999999999459</v>
      </c>
      <c r="E105">
        <f>Table3[[#This Row],[e]]*Table3[[#This Row],[e]]</f>
        <v>0.86899683999998989</v>
      </c>
      <c r="F105">
        <f>ABS(Table3[[#This Row],[e]]/Table3[[#This Row],[OPEN]])*100</f>
        <v>0.67722484562295282</v>
      </c>
    </row>
    <row r="106" spans="1:6">
      <c r="A106" s="2">
        <v>40756</v>
      </c>
      <c r="B106">
        <v>139.99</v>
      </c>
      <c r="C106">
        <f>(B105*$L$3)+(Table3[[#This Row],[OPEN]]*$L$4)+(B107*$L$5)</f>
        <v>138.28360000000001</v>
      </c>
      <c r="D106">
        <f>Table3[[#This Row],[OPEN]]-Table3[[#This Row],[y^]]</f>
        <v>1.7064000000000021</v>
      </c>
      <c r="E106">
        <f>Table3[[#This Row],[e]]*Table3[[#This Row],[e]]</f>
        <v>2.9118009600000074</v>
      </c>
      <c r="F106">
        <f>ABS(Table3[[#This Row],[e]]/Table3[[#This Row],[OPEN]])*100</f>
        <v>1.2189442103007371</v>
      </c>
    </row>
    <row r="107" spans="1:6">
      <c r="A107" s="2">
        <v>40787</v>
      </c>
      <c r="B107">
        <v>137.32</v>
      </c>
      <c r="C107">
        <f>(B106*$L$3)+(Table3[[#This Row],[OPEN]]*$L$4)+(B108*$L$5)</f>
        <v>134.99290000000002</v>
      </c>
      <c r="D107">
        <f>Table3[[#This Row],[OPEN]]-Table3[[#This Row],[y^]]</f>
        <v>2.3270999999999731</v>
      </c>
      <c r="E107">
        <f>Table3[[#This Row],[e]]*Table3[[#This Row],[e]]</f>
        <v>5.415394409999875</v>
      </c>
      <c r="F107">
        <f>ABS(Table3[[#This Row],[e]]/Table3[[#This Row],[OPEN]])*100</f>
        <v>1.6946548208563741</v>
      </c>
    </row>
    <row r="108" spans="1:6">
      <c r="A108" s="2">
        <v>40817</v>
      </c>
      <c r="B108">
        <v>130.19</v>
      </c>
      <c r="C108">
        <f>(B107*$L$3)+(Table3[[#This Row],[OPEN]]*$L$4)+(B109*$L$5)</f>
        <v>136.5085</v>
      </c>
      <c r="D108">
        <f>Table3[[#This Row],[OPEN]]-Table3[[#This Row],[y^]]</f>
        <v>-6.3185000000000002</v>
      </c>
      <c r="E108">
        <f>Table3[[#This Row],[e]]*Table3[[#This Row],[e]]</f>
        <v>39.923442250000001</v>
      </c>
      <c r="F108">
        <f>ABS(Table3[[#This Row],[e]]/Table3[[#This Row],[OPEN]])*100</f>
        <v>4.8532913434211542</v>
      </c>
    </row>
    <row r="109" spans="1:6">
      <c r="A109" s="2">
        <v>40848</v>
      </c>
      <c r="B109">
        <v>140.99</v>
      </c>
      <c r="C109">
        <f>(B108*$L$3)+(Table3[[#This Row],[OPEN]]*$L$4)+(B110*$L$5)</f>
        <v>136.19</v>
      </c>
      <c r="D109">
        <f>Table3[[#This Row],[OPEN]]-Table3[[#This Row],[y^]]</f>
        <v>4.8000000000000114</v>
      </c>
      <c r="E109">
        <f>Table3[[#This Row],[e]]*Table3[[#This Row],[e]]</f>
        <v>23.040000000000109</v>
      </c>
      <c r="F109">
        <f>ABS(Table3[[#This Row],[e]]/Table3[[#This Row],[OPEN]])*100</f>
        <v>3.4044967728207753</v>
      </c>
    </row>
    <row r="110" spans="1:6">
      <c r="A110" s="2">
        <v>40878</v>
      </c>
      <c r="B110">
        <v>135.99</v>
      </c>
      <c r="C110">
        <f>(B109*$L$3)+(Table3[[#This Row],[OPEN]]*$L$4)+(B111*$L$5)</f>
        <v>136.6352</v>
      </c>
      <c r="D110">
        <f>Table3[[#This Row],[OPEN]]-Table3[[#This Row],[y^]]</f>
        <v>-0.64519999999998845</v>
      </c>
      <c r="E110">
        <f>Table3[[#This Row],[e]]*Table3[[#This Row],[e]]</f>
        <v>0.41628303999998512</v>
      </c>
      <c r="F110">
        <f>ABS(Table3[[#This Row],[e]]/Table3[[#This Row],[OPEN]])*100</f>
        <v>0.47444665048899798</v>
      </c>
    </row>
    <row r="111" spans="1:6">
      <c r="A111" s="2">
        <v>40909</v>
      </c>
      <c r="B111">
        <v>134.55000000000001</v>
      </c>
      <c r="C111">
        <f>(B110*$L$3)+(Table3[[#This Row],[OPEN]]*$L$4)+(B112*$L$5)</f>
        <v>135.33000000000001</v>
      </c>
      <c r="D111">
        <f>Table3[[#This Row],[OPEN]]-Table3[[#This Row],[y^]]</f>
        <v>-0.78000000000000114</v>
      </c>
      <c r="E111">
        <f>Table3[[#This Row],[e]]*Table3[[#This Row],[e]]</f>
        <v>0.60840000000000183</v>
      </c>
      <c r="F111">
        <f>ABS(Table3[[#This Row],[e]]/Table3[[#This Row],[OPEN]])*100</f>
        <v>0.57971014492753703</v>
      </c>
    </row>
    <row r="112" spans="1:6">
      <c r="A112" s="2">
        <v>40940</v>
      </c>
      <c r="B112">
        <v>135.55000000000001</v>
      </c>
      <c r="C112">
        <f>(B111*$L$3)+(Table3[[#This Row],[OPEN]]*$L$4)+(B113*$L$5)</f>
        <v>136.49279999999999</v>
      </c>
      <c r="D112">
        <f>Table3[[#This Row],[OPEN]]-Table3[[#This Row],[y^]]</f>
        <v>-0.94279999999997699</v>
      </c>
      <c r="E112">
        <f>Table3[[#This Row],[e]]*Table3[[#This Row],[e]]</f>
        <v>0.88887183999995656</v>
      </c>
      <c r="F112">
        <f>ABS(Table3[[#This Row],[e]]/Table3[[#This Row],[OPEN]])*100</f>
        <v>0.69553670232384868</v>
      </c>
    </row>
    <row r="113" spans="1:6">
      <c r="A113" s="2">
        <v>40969</v>
      </c>
      <c r="B113">
        <v>138.38999999999999</v>
      </c>
      <c r="C113">
        <f>(B112*$L$3)+(Table3[[#This Row],[OPEN]]*$L$4)+(B114*$L$5)</f>
        <v>143.21980000000002</v>
      </c>
      <c r="D113">
        <f>Table3[[#This Row],[OPEN]]-Table3[[#This Row],[y^]]</f>
        <v>-4.8298000000000343</v>
      </c>
      <c r="E113">
        <f>Table3[[#This Row],[e]]*Table3[[#This Row],[e]]</f>
        <v>23.326968040000331</v>
      </c>
      <c r="F113">
        <f>ABS(Table3[[#This Row],[e]]/Table3[[#This Row],[OPEN]])*100</f>
        <v>3.4899920514488292</v>
      </c>
    </row>
    <row r="114" spans="1:6">
      <c r="A114" s="2">
        <v>41000</v>
      </c>
      <c r="B114">
        <v>151.58000000000001</v>
      </c>
      <c r="C114">
        <f>(B113*$L$3)+(Table3[[#This Row],[OPEN]]*$L$4)+(B115*$L$5)</f>
        <v>153.36449999999999</v>
      </c>
      <c r="D114">
        <f>Table3[[#This Row],[OPEN]]-Table3[[#This Row],[y^]]</f>
        <v>-1.78449999999998</v>
      </c>
      <c r="E114">
        <f>Table3[[#This Row],[e]]*Table3[[#This Row],[e]]</f>
        <v>3.1844402499999287</v>
      </c>
      <c r="F114">
        <f>ABS(Table3[[#This Row],[e]]/Table3[[#This Row],[OPEN]])*100</f>
        <v>1.1772661300963054</v>
      </c>
    </row>
    <row r="115" spans="1:6">
      <c r="A115" s="2">
        <v>41030</v>
      </c>
      <c r="B115">
        <v>163.68</v>
      </c>
      <c r="C115">
        <f>(B114*$L$3)+(Table3[[#This Row],[OPEN]]*$L$4)+(B116*$L$5)</f>
        <v>155.99299999999999</v>
      </c>
      <c r="D115">
        <f>Table3[[#This Row],[OPEN]]-Table3[[#This Row],[y^]]</f>
        <v>7.6870000000000118</v>
      </c>
      <c r="E115">
        <f>Table3[[#This Row],[e]]*Table3[[#This Row],[e]]</f>
        <v>59.089969000000181</v>
      </c>
      <c r="F115">
        <f>ABS(Table3[[#This Row],[e]]/Table3[[#This Row],[OPEN]])*100</f>
        <v>4.6963587487781107</v>
      </c>
    </row>
    <row r="116" spans="1:6">
      <c r="A116" s="2">
        <v>41061</v>
      </c>
      <c r="B116">
        <v>152.58000000000001</v>
      </c>
      <c r="C116">
        <f>(B115*$L$3)+(Table3[[#This Row],[OPEN]]*$L$4)+(B117*$L$5)</f>
        <v>163.82639999999998</v>
      </c>
      <c r="D116">
        <f>Table3[[#This Row],[OPEN]]-Table3[[#This Row],[y^]]</f>
        <v>-11.246399999999966</v>
      </c>
      <c r="E116">
        <f>Table3[[#This Row],[e]]*Table3[[#This Row],[e]]</f>
        <v>126.48151295999924</v>
      </c>
      <c r="F116">
        <f>ABS(Table3[[#This Row],[e]]/Table3[[#This Row],[OPEN]])*100</f>
        <v>7.370821863940205</v>
      </c>
    </row>
    <row r="117" spans="1:6">
      <c r="A117" s="2">
        <v>41091</v>
      </c>
      <c r="B117">
        <v>172.75</v>
      </c>
      <c r="C117">
        <f>(B116*$L$3)+(Table3[[#This Row],[OPEN]]*$L$4)+(B118*$L$5)</f>
        <v>167.3715</v>
      </c>
      <c r="D117">
        <f>Table3[[#This Row],[OPEN]]-Table3[[#This Row],[y^]]</f>
        <v>5.3785000000000025</v>
      </c>
      <c r="E117">
        <f>Table3[[#This Row],[e]]*Table3[[#This Row],[e]]</f>
        <v>28.928262250000028</v>
      </c>
      <c r="F117">
        <f>ABS(Table3[[#This Row],[e]]/Table3[[#This Row],[OPEN]])*100</f>
        <v>3.1134587554269189</v>
      </c>
    </row>
    <row r="118" spans="1:6">
      <c r="A118" s="2">
        <v>41122</v>
      </c>
      <c r="B118">
        <v>171.95</v>
      </c>
      <c r="C118">
        <f>(B117*$L$3)+(Table3[[#This Row],[OPEN]]*$L$4)+(B119*$L$5)</f>
        <v>175.24539999999999</v>
      </c>
      <c r="D118">
        <f>Table3[[#This Row],[OPEN]]-Table3[[#This Row],[y^]]</f>
        <v>-3.2954000000000008</v>
      </c>
      <c r="E118">
        <f>Table3[[#This Row],[e]]*Table3[[#This Row],[e]]</f>
        <v>10.859661160000005</v>
      </c>
      <c r="F118">
        <f>ABS(Table3[[#This Row],[e]]/Table3[[#This Row],[OPEN]])*100</f>
        <v>1.9164873509741209</v>
      </c>
    </row>
    <row r="119" spans="1:6">
      <c r="A119" s="2">
        <v>41153</v>
      </c>
      <c r="B119">
        <v>179.32</v>
      </c>
      <c r="C119">
        <f>(B118*$L$3)+(Table3[[#This Row],[OPEN]]*$L$4)+(B120*$L$5)</f>
        <v>178.17469999999997</v>
      </c>
      <c r="D119">
        <f>Table3[[#This Row],[OPEN]]-Table3[[#This Row],[y^]]</f>
        <v>1.1453000000000202</v>
      </c>
      <c r="E119">
        <f>Table3[[#This Row],[e]]*Table3[[#This Row],[e]]</f>
        <v>1.3117120900000463</v>
      </c>
      <c r="F119">
        <f>ABS(Table3[[#This Row],[e]]/Table3[[#This Row],[OPEN]])*100</f>
        <v>0.63869060896722074</v>
      </c>
    </row>
    <row r="120" spans="1:6">
      <c r="A120" s="2">
        <v>41183</v>
      </c>
      <c r="B120">
        <v>180.98</v>
      </c>
      <c r="C120">
        <f>(B119*$L$3)+(Table3[[#This Row],[OPEN]]*$L$4)+(B121*$L$5)</f>
        <v>183.51759999999999</v>
      </c>
      <c r="D120">
        <f>Table3[[#This Row],[OPEN]]-Table3[[#This Row],[y^]]</f>
        <v>-2.5375999999999976</v>
      </c>
      <c r="E120">
        <f>Table3[[#This Row],[e]]*Table3[[#This Row],[e]]</f>
        <v>6.4394137599999883</v>
      </c>
      <c r="F120">
        <f>ABS(Table3[[#This Row],[e]]/Table3[[#This Row],[OPEN]])*100</f>
        <v>1.402143883302021</v>
      </c>
    </row>
    <row r="121" spans="1:6">
      <c r="A121" s="2">
        <v>41214</v>
      </c>
      <c r="B121">
        <v>188.01</v>
      </c>
      <c r="C121">
        <f>(B120*$L$3)+(Table3[[#This Row],[OPEN]]*$L$4)+(B122*$L$5)</f>
        <v>190.57849999999999</v>
      </c>
      <c r="D121">
        <f>Table3[[#This Row],[OPEN]]-Table3[[#This Row],[y^]]</f>
        <v>-2.5685000000000002</v>
      </c>
      <c r="E121">
        <f>Table3[[#This Row],[e]]*Table3[[#This Row],[e]]</f>
        <v>6.5971922500000009</v>
      </c>
      <c r="F121">
        <f>ABS(Table3[[#This Row],[e]]/Table3[[#This Row],[OPEN]])*100</f>
        <v>1.3661507366629437</v>
      </c>
    </row>
    <row r="122" spans="1:6">
      <c r="A122" s="2">
        <v>41244</v>
      </c>
      <c r="B122">
        <v>198.31</v>
      </c>
      <c r="C122">
        <f>(B121*$L$3)+(Table3[[#This Row],[OPEN]]*$L$4)+(B123*$L$5)</f>
        <v>192.89580000000001</v>
      </c>
      <c r="D122">
        <f>Table3[[#This Row],[OPEN]]-Table3[[#This Row],[y^]]</f>
        <v>5.4141999999999939</v>
      </c>
      <c r="E122">
        <f>Table3[[#This Row],[e]]*Table3[[#This Row],[e]]</f>
        <v>29.313561639999936</v>
      </c>
      <c r="F122">
        <f>ABS(Table3[[#This Row],[e]]/Table3[[#This Row],[OPEN]])*100</f>
        <v>2.7301699359588492</v>
      </c>
    </row>
    <row r="123" spans="1:6">
      <c r="A123" s="2">
        <v>41275</v>
      </c>
      <c r="B123">
        <v>191.55</v>
      </c>
      <c r="C123">
        <f>(B122*$L$3)+(Table3[[#This Row],[OPEN]]*$L$4)+(B124*$L$5)</f>
        <v>198.952</v>
      </c>
      <c r="D123">
        <f>Table3[[#This Row],[OPEN]]-Table3[[#This Row],[y^]]</f>
        <v>-7.4019999999999868</v>
      </c>
      <c r="E123">
        <f>Table3[[#This Row],[e]]*Table3[[#This Row],[e]]</f>
        <v>54.789603999999805</v>
      </c>
      <c r="F123">
        <f>ABS(Table3[[#This Row],[e]]/Table3[[#This Row],[OPEN]])*100</f>
        <v>3.8642652049073281</v>
      </c>
    </row>
    <row r="124" spans="1:6">
      <c r="A124" s="2">
        <v>41306</v>
      </c>
      <c r="B124">
        <v>205.15</v>
      </c>
      <c r="C124">
        <f>(B123*$L$3)+(Table3[[#This Row],[OPEN]]*$L$4)+(B125*$L$5)</f>
        <v>198.18</v>
      </c>
      <c r="D124">
        <f>Table3[[#This Row],[OPEN]]-Table3[[#This Row],[y^]]</f>
        <v>6.9699999999999989</v>
      </c>
      <c r="E124">
        <f>Table3[[#This Row],[e]]*Table3[[#This Row],[e]]</f>
        <v>48.580899999999986</v>
      </c>
      <c r="F124">
        <f>ABS(Table3[[#This Row],[e]]/Table3[[#This Row],[OPEN]])*100</f>
        <v>3.3975140141359974</v>
      </c>
    </row>
    <row r="125" spans="1:6">
      <c r="A125" s="2">
        <v>41334</v>
      </c>
      <c r="B125">
        <v>196.65</v>
      </c>
      <c r="C125">
        <f>(B124*$L$3)+(Table3[[#This Row],[OPEN]]*$L$4)+(B126*$L$5)</f>
        <v>202.6936</v>
      </c>
      <c r="D125">
        <f>Table3[[#This Row],[OPEN]]-Table3[[#This Row],[y^]]</f>
        <v>-6.0435999999999979</v>
      </c>
      <c r="E125">
        <f>Table3[[#This Row],[e]]*Table3[[#This Row],[e]]</f>
        <v>36.525100959999975</v>
      </c>
      <c r="F125">
        <f>ABS(Table3[[#This Row],[e]]/Table3[[#This Row],[OPEN]])*100</f>
        <v>3.073277396389523</v>
      </c>
    </row>
    <row r="126" spans="1:6">
      <c r="A126" s="2">
        <v>41365</v>
      </c>
      <c r="B126">
        <v>205.98</v>
      </c>
      <c r="C126">
        <f>(B125*$L$3)+(Table3[[#This Row],[OPEN]]*$L$4)+(B127*$L$5)</f>
        <v>208.83869999999999</v>
      </c>
      <c r="D126">
        <f>Table3[[#This Row],[OPEN]]-Table3[[#This Row],[y^]]</f>
        <v>-2.8586999999999989</v>
      </c>
      <c r="E126">
        <f>Table3[[#This Row],[e]]*Table3[[#This Row],[e]]</f>
        <v>8.1721656899999946</v>
      </c>
      <c r="F126">
        <f>ABS(Table3[[#This Row],[e]]/Table3[[#This Row],[OPEN]])*100</f>
        <v>1.3878531896300608</v>
      </c>
    </row>
    <row r="127" spans="1:6">
      <c r="A127" s="2">
        <v>41395</v>
      </c>
      <c r="B127">
        <v>218.34</v>
      </c>
      <c r="C127">
        <f>(B126*$L$3)+(Table3[[#This Row],[OPEN]]*$L$4)+(B128*$L$5)</f>
        <v>218.92079999999999</v>
      </c>
      <c r="D127">
        <f>Table3[[#This Row],[OPEN]]-Table3[[#This Row],[y^]]</f>
        <v>-0.58079999999998222</v>
      </c>
      <c r="E127">
        <f>Table3[[#This Row],[e]]*Table3[[#This Row],[e]]</f>
        <v>0.33732863999997936</v>
      </c>
      <c r="F127">
        <f>ABS(Table3[[#This Row],[e]]/Table3[[#This Row],[OPEN]])*100</f>
        <v>0.26600714481999738</v>
      </c>
    </row>
    <row r="128" spans="1:6">
      <c r="A128" s="2">
        <v>41426</v>
      </c>
      <c r="B128">
        <v>227.08</v>
      </c>
      <c r="C128">
        <f>(B127*$L$3)+(Table3[[#This Row],[OPEN]]*$L$4)+(B129*$L$5)</f>
        <v>220.51439999999999</v>
      </c>
      <c r="D128">
        <f>Table3[[#This Row],[OPEN]]-Table3[[#This Row],[y^]]</f>
        <v>6.5656000000000176</v>
      </c>
      <c r="E128">
        <f>Table3[[#This Row],[e]]*Table3[[#This Row],[e]]</f>
        <v>43.107103360000231</v>
      </c>
      <c r="F128">
        <f>ABS(Table3[[#This Row],[e]]/Table3[[#This Row],[OPEN]])*100</f>
        <v>2.8913158358287903</v>
      </c>
    </row>
    <row r="129" spans="1:6">
      <c r="A129" s="2">
        <v>41456</v>
      </c>
      <c r="B129">
        <v>216.65</v>
      </c>
      <c r="C129">
        <f>(B128*$L$3)+(Table3[[#This Row],[OPEN]]*$L$4)+(B130*$L$5)</f>
        <v>224.43610000000001</v>
      </c>
      <c r="D129">
        <f>Table3[[#This Row],[OPEN]]-Table3[[#This Row],[y^]]</f>
        <v>-7.7861000000000047</v>
      </c>
      <c r="E129">
        <f>Table3[[#This Row],[e]]*Table3[[#This Row],[e]]</f>
        <v>60.623353210000076</v>
      </c>
      <c r="F129">
        <f>ABS(Table3[[#This Row],[e]]/Table3[[#This Row],[OPEN]])*100</f>
        <v>3.5938610662358665</v>
      </c>
    </row>
    <row r="130" spans="1:6">
      <c r="A130" s="2">
        <v>41487</v>
      </c>
      <c r="B130">
        <v>228.98</v>
      </c>
      <c r="C130">
        <f>(B129*$L$3)+(Table3[[#This Row],[OPEN]]*$L$4)+(B131*$L$5)</f>
        <v>216.51889999999997</v>
      </c>
      <c r="D130">
        <f>Table3[[#This Row],[OPEN]]-Table3[[#This Row],[y^]]</f>
        <v>12.461100000000016</v>
      </c>
      <c r="E130">
        <f>Table3[[#This Row],[e]]*Table3[[#This Row],[e]]</f>
        <v>155.27901321000039</v>
      </c>
      <c r="F130">
        <f>ABS(Table3[[#This Row],[e]]/Table3[[#This Row],[OPEN]])*100</f>
        <v>5.4420036684426663</v>
      </c>
    </row>
    <row r="131" spans="1:6">
      <c r="A131" s="2">
        <v>41518</v>
      </c>
      <c r="B131">
        <v>206.65</v>
      </c>
      <c r="C131">
        <f>(B130*$L$3)+(Table3[[#This Row],[OPEN]]*$L$4)+(B132*$L$5)</f>
        <v>220.72910000000002</v>
      </c>
      <c r="D131">
        <f>Table3[[#This Row],[OPEN]]-Table3[[#This Row],[y^]]</f>
        <v>-14.079100000000011</v>
      </c>
      <c r="E131">
        <f>Table3[[#This Row],[e]]*Table3[[#This Row],[e]]</f>
        <v>198.22105681000031</v>
      </c>
      <c r="F131">
        <f>ABS(Table3[[#This Row],[e]]/Table3[[#This Row],[OPEN]])*100</f>
        <v>6.8130171788047473</v>
      </c>
    </row>
    <row r="132" spans="1:6">
      <c r="A132" s="2">
        <v>41548</v>
      </c>
      <c r="B132">
        <v>226.88</v>
      </c>
      <c r="C132">
        <f>(B131*$L$3)+(Table3[[#This Row],[OPEN]]*$L$4)+(B133*$L$5)</f>
        <v>219.80650000000003</v>
      </c>
      <c r="D132">
        <f>Table3[[#This Row],[OPEN]]-Table3[[#This Row],[y^]]</f>
        <v>7.0734999999999673</v>
      </c>
      <c r="E132">
        <f>Table3[[#This Row],[e]]*Table3[[#This Row],[e]]</f>
        <v>50.034402249999538</v>
      </c>
      <c r="F132">
        <f>ABS(Table3[[#This Row],[e]]/Table3[[#This Row],[OPEN]])*100</f>
        <v>3.1177274330042168</v>
      </c>
    </row>
    <row r="133" spans="1:6">
      <c r="A133" s="2">
        <v>41579</v>
      </c>
      <c r="B133">
        <v>222.08</v>
      </c>
      <c r="C133">
        <f>(B132*$L$3)+(Table3[[#This Row],[OPEN]]*$L$4)+(B134*$L$5)</f>
        <v>219.86540000000002</v>
      </c>
      <c r="D133">
        <f>Table3[[#This Row],[OPEN]]-Table3[[#This Row],[y^]]</f>
        <v>2.2145999999999901</v>
      </c>
      <c r="E133">
        <f>Table3[[#This Row],[e]]*Table3[[#This Row],[e]]</f>
        <v>4.9044531599999566</v>
      </c>
      <c r="F133">
        <f>ABS(Table3[[#This Row],[e]]/Table3[[#This Row],[OPEN]])*100</f>
        <v>0.99720821325647957</v>
      </c>
    </row>
    <row r="134" spans="1:6">
      <c r="A134" s="2">
        <v>41609</v>
      </c>
      <c r="B134">
        <v>213.95</v>
      </c>
      <c r="C134">
        <f>(B133*$L$3)+(Table3[[#This Row],[OPEN]]*$L$4)+(B135*$L$5)</f>
        <v>216.3605</v>
      </c>
      <c r="D134">
        <f>Table3[[#This Row],[OPEN]]-Table3[[#This Row],[y^]]</f>
        <v>-2.4105000000000132</v>
      </c>
      <c r="E134">
        <f>Table3[[#This Row],[e]]*Table3[[#This Row],[e]]</f>
        <v>5.8105102500000632</v>
      </c>
      <c r="F134">
        <f>ABS(Table3[[#This Row],[e]]/Table3[[#This Row],[OPEN]])*100</f>
        <v>1.1266651086702562</v>
      </c>
    </row>
    <row r="135" spans="1:6">
      <c r="A135" s="2">
        <v>41640</v>
      </c>
      <c r="B135">
        <v>214.85</v>
      </c>
      <c r="C135">
        <f>(B134*$L$3)+(Table3[[#This Row],[OPEN]]*$L$4)+(B136*$L$5)</f>
        <v>214.72160000000002</v>
      </c>
      <c r="D135">
        <f>Table3[[#This Row],[OPEN]]-Table3[[#This Row],[y^]]</f>
        <v>0.12839999999997076</v>
      </c>
      <c r="E135">
        <f>Table3[[#This Row],[e]]*Table3[[#This Row],[e]]</f>
        <v>1.6486559999992489E-2</v>
      </c>
      <c r="F135">
        <f>ABS(Table3[[#This Row],[e]]/Table3[[#This Row],[OPEN]])*100</f>
        <v>5.9762625087256584E-2</v>
      </c>
    </row>
    <row r="136" spans="1:6">
      <c r="A136" s="2">
        <v>41671</v>
      </c>
      <c r="B136">
        <v>215.08</v>
      </c>
      <c r="C136">
        <f>(B135*$L$3)+(Table3[[#This Row],[OPEN]]*$L$4)+(B137*$L$5)</f>
        <v>216.4631</v>
      </c>
      <c r="D136">
        <f>Table3[[#This Row],[OPEN]]-Table3[[#This Row],[y^]]</f>
        <v>-1.3830999999999847</v>
      </c>
      <c r="E136">
        <f>Table3[[#This Row],[e]]*Table3[[#This Row],[e]]</f>
        <v>1.9129656099999577</v>
      </c>
      <c r="F136">
        <f>ABS(Table3[[#This Row],[e]]/Table3[[#This Row],[OPEN]])*100</f>
        <v>0.64306304630834321</v>
      </c>
    </row>
    <row r="137" spans="1:6">
      <c r="A137" s="2">
        <v>41699</v>
      </c>
      <c r="B137">
        <v>218.51</v>
      </c>
      <c r="C137">
        <f>(B136*$L$3)+(Table3[[#This Row],[OPEN]]*$L$4)+(B138*$L$5)</f>
        <v>224.84709999999998</v>
      </c>
      <c r="D137">
        <f>Table3[[#This Row],[OPEN]]-Table3[[#This Row],[y^]]</f>
        <v>-6.3370999999999924</v>
      </c>
      <c r="E137">
        <f>Table3[[#This Row],[e]]*Table3[[#This Row],[e]]</f>
        <v>40.158836409999907</v>
      </c>
      <c r="F137">
        <f>ABS(Table3[[#This Row],[e]]/Table3[[#This Row],[OPEN]])*100</f>
        <v>2.9001418699372996</v>
      </c>
    </row>
    <row r="138" spans="1:6">
      <c r="A138" s="2">
        <v>41730</v>
      </c>
      <c r="B138">
        <v>235.64</v>
      </c>
      <c r="C138">
        <f>(B137*$L$3)+(Table3[[#This Row],[OPEN]]*$L$4)+(B139*$L$5)</f>
        <v>227.88830000000002</v>
      </c>
      <c r="D138">
        <f>Table3[[#This Row],[OPEN]]-Table3[[#This Row],[y^]]</f>
        <v>7.7516999999999712</v>
      </c>
      <c r="E138">
        <f>Table3[[#This Row],[e]]*Table3[[#This Row],[e]]</f>
        <v>60.088852889999551</v>
      </c>
      <c r="F138">
        <f>ABS(Table3[[#This Row],[e]]/Table3[[#This Row],[OPEN]])*100</f>
        <v>3.2896367340010064</v>
      </c>
    </row>
    <row r="139" spans="1:6">
      <c r="A139" s="2">
        <v>41760</v>
      </c>
      <c r="B139">
        <v>227.38</v>
      </c>
      <c r="C139">
        <f>(B138*$L$3)+(Table3[[#This Row],[OPEN]]*$L$4)+(B140*$L$5)</f>
        <v>229.697</v>
      </c>
      <c r="D139">
        <f>Table3[[#This Row],[OPEN]]-Table3[[#This Row],[y^]]</f>
        <v>-2.3170000000000073</v>
      </c>
      <c r="E139">
        <f>Table3[[#This Row],[e]]*Table3[[#This Row],[e]]</f>
        <v>5.368489000000034</v>
      </c>
      <c r="F139">
        <f>ABS(Table3[[#This Row],[e]]/Table3[[#This Row],[OPEN]])*100</f>
        <v>1.0189990324566836</v>
      </c>
    </row>
    <row r="140" spans="1:6">
      <c r="A140" s="2">
        <v>41791</v>
      </c>
      <c r="B140">
        <v>227.98</v>
      </c>
      <c r="C140">
        <f>(B139*$L$3)+(Table3[[#This Row],[OPEN]]*$L$4)+(B141*$L$5)</f>
        <v>223.798</v>
      </c>
      <c r="D140">
        <f>Table3[[#This Row],[OPEN]]-Table3[[#This Row],[y^]]</f>
        <v>4.1819999999999879</v>
      </c>
      <c r="E140">
        <f>Table3[[#This Row],[e]]*Table3[[#This Row],[e]]</f>
        <v>17.489123999999901</v>
      </c>
      <c r="F140">
        <f>ABS(Table3[[#This Row],[e]]/Table3[[#This Row],[OPEN]])*100</f>
        <v>1.83437143609088</v>
      </c>
    </row>
    <row r="141" spans="1:6">
      <c r="A141" s="2">
        <v>41821</v>
      </c>
      <c r="B141">
        <v>218.38</v>
      </c>
      <c r="C141">
        <f>(B140*$L$3)+(Table3[[#This Row],[OPEN]]*$L$4)+(B142*$L$5)</f>
        <v>228.73059999999998</v>
      </c>
      <c r="D141">
        <f>Table3[[#This Row],[OPEN]]-Table3[[#This Row],[y^]]</f>
        <v>-10.350599999999986</v>
      </c>
      <c r="E141">
        <f>Table3[[#This Row],[e]]*Table3[[#This Row],[e]]</f>
        <v>107.13492035999971</v>
      </c>
      <c r="F141">
        <f>ABS(Table3[[#This Row],[e]]/Table3[[#This Row],[OPEN]])*100</f>
        <v>4.7397197545562717</v>
      </c>
    </row>
    <row r="142" spans="1:6">
      <c r="A142" s="2">
        <v>41852</v>
      </c>
      <c r="B142">
        <v>237.31</v>
      </c>
      <c r="C142">
        <f>(B141*$L$3)+(Table3[[#This Row],[OPEN]]*$L$4)+(B143*$L$5)</f>
        <v>233.1361</v>
      </c>
      <c r="D142">
        <f>Table3[[#This Row],[OPEN]]-Table3[[#This Row],[y^]]</f>
        <v>4.1739000000000033</v>
      </c>
      <c r="E142">
        <f>Table3[[#This Row],[e]]*Table3[[#This Row],[e]]</f>
        <v>17.421441210000026</v>
      </c>
      <c r="F142">
        <f>ABS(Table3[[#This Row],[e]]/Table3[[#This Row],[OPEN]])*100</f>
        <v>1.7588386498672635</v>
      </c>
    </row>
    <row r="143" spans="1:6">
      <c r="A143" s="2">
        <v>41883</v>
      </c>
      <c r="B143">
        <v>238.64</v>
      </c>
      <c r="C143">
        <f>(B142*$L$3)+(Table3[[#This Row],[OPEN]]*$L$4)+(B144*$L$5)</f>
        <v>241.66749999999999</v>
      </c>
      <c r="D143">
        <f>Table3[[#This Row],[OPEN]]-Table3[[#This Row],[y^]]</f>
        <v>-3.0275000000000034</v>
      </c>
      <c r="E143">
        <f>Table3[[#This Row],[e]]*Table3[[#This Row],[e]]</f>
        <v>9.1657562500000207</v>
      </c>
      <c r="F143">
        <f>ABS(Table3[[#This Row],[e]]/Table3[[#This Row],[OPEN]])*100</f>
        <v>1.2686473348977554</v>
      </c>
    </row>
    <row r="144" spans="1:6">
      <c r="A144" s="2">
        <v>41913</v>
      </c>
      <c r="B144">
        <v>246.64</v>
      </c>
      <c r="C144">
        <f>(B143*$L$3)+(Table3[[#This Row],[OPEN]]*$L$4)+(B145*$L$5)</f>
        <v>240.97339999999997</v>
      </c>
      <c r="D144">
        <f>Table3[[#This Row],[OPEN]]-Table3[[#This Row],[y^]]</f>
        <v>5.6666000000000167</v>
      </c>
      <c r="E144">
        <f>Table3[[#This Row],[e]]*Table3[[#This Row],[e]]</f>
        <v>32.110355560000187</v>
      </c>
      <c r="F144">
        <f>ABS(Table3[[#This Row],[e]]/Table3[[#This Row],[OPEN]])*100</f>
        <v>2.2975186506649434</v>
      </c>
    </row>
    <row r="145" spans="1:6">
      <c r="A145" s="2">
        <v>41944</v>
      </c>
      <c r="B145">
        <v>237.91</v>
      </c>
      <c r="C145">
        <f>(B144*$L$3)+(Table3[[#This Row],[OPEN]]*$L$4)+(B146*$L$5)</f>
        <v>241.5625</v>
      </c>
      <c r="D145">
        <f>Table3[[#This Row],[OPEN]]-Table3[[#This Row],[y^]]</f>
        <v>-3.6525000000000034</v>
      </c>
      <c r="E145">
        <f>Table3[[#This Row],[e]]*Table3[[#This Row],[e]]</f>
        <v>13.340756250000025</v>
      </c>
      <c r="F145">
        <f>ABS(Table3[[#This Row],[e]]/Table3[[#This Row],[OPEN]])*100</f>
        <v>1.5352444201588851</v>
      </c>
    </row>
    <row r="146" spans="1:6">
      <c r="A146" s="2">
        <v>41974</v>
      </c>
      <c r="B146">
        <v>241.41</v>
      </c>
      <c r="C146">
        <f>(B145*$L$3)+(Table3[[#This Row],[OPEN]]*$L$4)+(B147*$L$5)</f>
        <v>242.05959999999999</v>
      </c>
      <c r="D146">
        <f>Table3[[#This Row],[OPEN]]-Table3[[#This Row],[y^]]</f>
        <v>-0.64959999999999241</v>
      </c>
      <c r="E146">
        <f>Table3[[#This Row],[e]]*Table3[[#This Row],[e]]</f>
        <v>0.42198015999999011</v>
      </c>
      <c r="F146">
        <f>ABS(Table3[[#This Row],[e]]/Table3[[#This Row],[OPEN]])*100</f>
        <v>0.26908578766413671</v>
      </c>
    </row>
    <row r="147" spans="1:6">
      <c r="A147" s="2">
        <v>42005</v>
      </c>
      <c r="B147">
        <v>245.04</v>
      </c>
      <c r="C147">
        <f>(B146*$L$3)+(Table3[[#This Row],[OPEN]]*$L$4)+(B148*$L$5)</f>
        <v>243.96449999999999</v>
      </c>
      <c r="D147">
        <f>Table3[[#This Row],[OPEN]]-Table3[[#This Row],[y^]]</f>
        <v>1.0755000000000052</v>
      </c>
      <c r="E147">
        <f>Table3[[#This Row],[e]]*Table3[[#This Row],[e]]</f>
        <v>1.1567002500000112</v>
      </c>
      <c r="F147">
        <f>ABS(Table3[[#This Row],[e]]/Table3[[#This Row],[OPEN]])*100</f>
        <v>0.43890793339863099</v>
      </c>
    </row>
    <row r="148" spans="1:6">
      <c r="A148" s="2">
        <v>42036</v>
      </c>
      <c r="B148">
        <v>244.64</v>
      </c>
      <c r="C148">
        <f>(B147*$L$3)+(Table3[[#This Row],[OPEN]]*$L$4)+(B149*$L$5)</f>
        <v>242.21999999999997</v>
      </c>
      <c r="D148">
        <f>Table3[[#This Row],[OPEN]]-Table3[[#This Row],[y^]]</f>
        <v>2.4200000000000159</v>
      </c>
      <c r="E148">
        <f>Table3[[#This Row],[e]]*Table3[[#This Row],[e]]</f>
        <v>5.8564000000000771</v>
      </c>
      <c r="F148">
        <f>ABS(Table3[[#This Row],[e]]/Table3[[#This Row],[OPEN]])*100</f>
        <v>0.98920863309353169</v>
      </c>
    </row>
    <row r="149" spans="1:6">
      <c r="A149" s="2">
        <v>42064</v>
      </c>
      <c r="B149">
        <v>238.64</v>
      </c>
      <c r="C149">
        <f>(B148*$L$3)+(Table3[[#This Row],[OPEN]]*$L$4)+(B150*$L$5)</f>
        <v>231.13940000000002</v>
      </c>
      <c r="D149">
        <f>Table3[[#This Row],[OPEN]]-Table3[[#This Row],[y^]]</f>
        <v>7.5005999999999631</v>
      </c>
      <c r="E149">
        <f>Table3[[#This Row],[e]]*Table3[[#This Row],[e]]</f>
        <v>56.259000359999447</v>
      </c>
      <c r="F149">
        <f>ABS(Table3[[#This Row],[e]]/Table3[[#This Row],[OPEN]])*100</f>
        <v>3.1430606771706184</v>
      </c>
    </row>
    <row r="150" spans="1:6">
      <c r="A150" s="2">
        <v>42095</v>
      </c>
      <c r="B150">
        <v>217.21</v>
      </c>
      <c r="C150">
        <f>(B149*$L$3)+(Table3[[#This Row],[OPEN]]*$L$4)+(B151*$L$5)</f>
        <v>221.88290000000001</v>
      </c>
      <c r="D150">
        <f>Table3[[#This Row],[OPEN]]-Table3[[#This Row],[y^]]</f>
        <v>-4.6728999999999985</v>
      </c>
      <c r="E150">
        <f>Table3[[#This Row],[e]]*Table3[[#This Row],[e]]</f>
        <v>21.835994409999987</v>
      </c>
      <c r="F150">
        <f>ABS(Table3[[#This Row],[e]]/Table3[[#This Row],[OPEN]])*100</f>
        <v>2.1513282077252422</v>
      </c>
    </row>
    <row r="151" spans="1:6">
      <c r="A151" s="2">
        <v>42125</v>
      </c>
      <c r="B151">
        <v>215.58</v>
      </c>
      <c r="C151">
        <f>(B150*$L$3)+(Table3[[#This Row],[OPEN]]*$L$4)+(B152*$L$5)</f>
        <v>216.57550000000001</v>
      </c>
      <c r="D151">
        <f>Table3[[#This Row],[OPEN]]-Table3[[#This Row],[y^]]</f>
        <v>-0.99549999999999272</v>
      </c>
      <c r="E151">
        <f>Table3[[#This Row],[e]]*Table3[[#This Row],[e]]</f>
        <v>0.9910202499999855</v>
      </c>
      <c r="F151">
        <f>ABS(Table3[[#This Row],[e]]/Table3[[#This Row],[OPEN]])*100</f>
        <v>0.46177753038314906</v>
      </c>
    </row>
    <row r="152" spans="1:6">
      <c r="A152" s="2">
        <v>42156</v>
      </c>
      <c r="B152">
        <v>216.98</v>
      </c>
      <c r="C152">
        <f>(B151*$L$3)+(Table3[[#This Row],[OPEN]]*$L$4)+(B153*$L$5)</f>
        <v>213.76140000000001</v>
      </c>
      <c r="D152">
        <f>Table3[[#This Row],[OPEN]]-Table3[[#This Row],[y^]]</f>
        <v>3.2185999999999808</v>
      </c>
      <c r="E152">
        <f>Table3[[#This Row],[e]]*Table3[[#This Row],[e]]</f>
        <v>10.359385959999877</v>
      </c>
      <c r="F152">
        <f>ABS(Table3[[#This Row],[e]]/Table3[[#This Row],[OPEN]])*100</f>
        <v>1.4833625218914097</v>
      </c>
    </row>
    <row r="153" spans="1:6">
      <c r="A153" s="2">
        <v>42186</v>
      </c>
      <c r="B153">
        <v>210.15</v>
      </c>
      <c r="C153">
        <f>(B152*$L$3)+(Table3[[#This Row],[OPEN]]*$L$4)+(B154*$L$5)</f>
        <v>214.86470000000003</v>
      </c>
      <c r="D153">
        <f>Table3[[#This Row],[OPEN]]-Table3[[#This Row],[y^]]</f>
        <v>-4.7147000000000219</v>
      </c>
      <c r="E153">
        <f>Table3[[#This Row],[e]]*Table3[[#This Row],[e]]</f>
        <v>22.228396090000206</v>
      </c>
      <c r="F153">
        <f>ABS(Table3[[#This Row],[e]]/Table3[[#This Row],[OPEN]])*100</f>
        <v>2.2434927432786211</v>
      </c>
    </row>
    <row r="154" spans="1:6">
      <c r="A154" s="2">
        <v>42217</v>
      </c>
      <c r="B154">
        <v>217.31</v>
      </c>
      <c r="C154">
        <f>(B153*$L$3)+(Table3[[#This Row],[OPEN]]*$L$4)+(B155*$L$5)</f>
        <v>214.54139999999998</v>
      </c>
      <c r="D154">
        <f>Table3[[#This Row],[OPEN]]-Table3[[#This Row],[y^]]</f>
        <v>2.7686000000000206</v>
      </c>
      <c r="E154">
        <f>Table3[[#This Row],[e]]*Table3[[#This Row],[e]]</f>
        <v>7.6651459600001139</v>
      </c>
      <c r="F154">
        <f>ABS(Table3[[#This Row],[e]]/Table3[[#This Row],[OPEN]])*100</f>
        <v>1.2740324881505778</v>
      </c>
    </row>
    <row r="155" spans="1:6">
      <c r="A155" s="2">
        <v>42248</v>
      </c>
      <c r="B155">
        <v>214.98</v>
      </c>
      <c r="C155">
        <f>(B154*$L$3)+(Table3[[#This Row],[OPEN]]*$L$4)+(B156*$L$5)</f>
        <v>216.83510000000001</v>
      </c>
      <c r="D155">
        <f>Table3[[#This Row],[OPEN]]-Table3[[#This Row],[y^]]</f>
        <v>-1.8551000000000215</v>
      </c>
      <c r="E155">
        <f>Table3[[#This Row],[e]]*Table3[[#This Row],[e]]</f>
        <v>3.44139601000008</v>
      </c>
      <c r="F155">
        <f>ABS(Table3[[#This Row],[e]]/Table3[[#This Row],[OPEN]])*100</f>
        <v>0.86291748069588869</v>
      </c>
    </row>
    <row r="156" spans="1:6">
      <c r="A156" s="2">
        <v>42278</v>
      </c>
      <c r="B156">
        <v>218.01</v>
      </c>
      <c r="C156">
        <f>(B155*$L$3)+(Table3[[#This Row],[OPEN]]*$L$4)+(B157*$L$5)</f>
        <v>218.91989999999998</v>
      </c>
      <c r="D156">
        <f>Table3[[#This Row],[OPEN]]-Table3[[#This Row],[y^]]</f>
        <v>-0.90989999999999327</v>
      </c>
      <c r="E156">
        <f>Table3[[#This Row],[e]]*Table3[[#This Row],[e]]</f>
        <v>0.82791800999998777</v>
      </c>
      <c r="F156">
        <f>ABS(Table3[[#This Row],[e]]/Table3[[#This Row],[OPEN]])*100</f>
        <v>0.4173661758634894</v>
      </c>
    </row>
    <row r="157" spans="1:6">
      <c r="A157" s="2">
        <v>42309</v>
      </c>
      <c r="B157">
        <v>221.98</v>
      </c>
      <c r="C157">
        <f>(B156*$L$3)+(Table3[[#This Row],[OPEN]]*$L$4)+(B158*$L$5)</f>
        <v>224.40210000000002</v>
      </c>
      <c r="D157">
        <f>Table3[[#This Row],[OPEN]]-Table3[[#This Row],[y^]]</f>
        <v>-2.4221000000000288</v>
      </c>
      <c r="E157">
        <f>Table3[[#This Row],[e]]*Table3[[#This Row],[e]]</f>
        <v>5.8665684100001396</v>
      </c>
      <c r="F157">
        <f>ABS(Table3[[#This Row],[e]]/Table3[[#This Row],[OPEN]])*100</f>
        <v>1.0911343364267181</v>
      </c>
    </row>
    <row r="158" spans="1:6">
      <c r="A158" s="2">
        <v>42339</v>
      </c>
      <c r="B158">
        <v>230.11</v>
      </c>
      <c r="C158">
        <f>(B157*$L$3)+(Table3[[#This Row],[OPEN]]*$L$4)+(B159*$L$5)</f>
        <v>223.15089999999998</v>
      </c>
      <c r="D158">
        <f>Table3[[#This Row],[OPEN]]-Table3[[#This Row],[y^]]</f>
        <v>6.9591000000000349</v>
      </c>
      <c r="E158">
        <f>Table3[[#This Row],[e]]*Table3[[#This Row],[e]]</f>
        <v>48.429072810000484</v>
      </c>
      <c r="F158">
        <f>ABS(Table3[[#This Row],[e]]/Table3[[#This Row],[OPEN]])*100</f>
        <v>3.0242492720872778</v>
      </c>
    </row>
    <row r="159" spans="1:6">
      <c r="A159" s="2">
        <v>42370</v>
      </c>
      <c r="B159">
        <v>218.38</v>
      </c>
      <c r="C159">
        <f>(B158*$L$3)+(Table3[[#This Row],[OPEN]]*$L$4)+(B160*$L$5)</f>
        <v>218.80509999999998</v>
      </c>
      <c r="D159">
        <f>Table3[[#This Row],[OPEN]]-Table3[[#This Row],[y^]]</f>
        <v>-0.42509999999998627</v>
      </c>
      <c r="E159">
        <f>Table3[[#This Row],[e]]*Table3[[#This Row],[e]]</f>
        <v>0.18071000999998832</v>
      </c>
      <c r="F159">
        <f>ABS(Table3[[#This Row],[e]]/Table3[[#This Row],[OPEN]])*100</f>
        <v>0.19466068321274213</v>
      </c>
    </row>
    <row r="160" spans="1:6">
      <c r="A160" s="2">
        <v>42401</v>
      </c>
      <c r="B160">
        <v>212.41</v>
      </c>
      <c r="C160">
        <f>(B159*$L$3)+(Table3[[#This Row],[OPEN]]*$L$4)+(B161*$L$5)</f>
        <v>210.0805</v>
      </c>
      <c r="D160">
        <f>Table3[[#This Row],[OPEN]]-Table3[[#This Row],[y^]]</f>
        <v>2.3294999999999959</v>
      </c>
      <c r="E160">
        <f>Table3[[#This Row],[e]]*Table3[[#This Row],[e]]</f>
        <v>5.4265702499999806</v>
      </c>
      <c r="F160">
        <f>ABS(Table3[[#This Row],[e]]/Table3[[#This Row],[OPEN]])*100</f>
        <v>1.0966997787298129</v>
      </c>
    </row>
    <row r="161" spans="1:6">
      <c r="A161" s="2">
        <v>42430</v>
      </c>
      <c r="B161">
        <v>203.31</v>
      </c>
      <c r="C161">
        <f>(B160*$L$3)+(Table3[[#This Row],[OPEN]]*$L$4)+(B162*$L$5)</f>
        <v>211.49440000000001</v>
      </c>
      <c r="D161">
        <f>Table3[[#This Row],[OPEN]]-Table3[[#This Row],[y^]]</f>
        <v>-8.1844000000000108</v>
      </c>
      <c r="E161">
        <f>Table3[[#This Row],[e]]*Table3[[#This Row],[e]]</f>
        <v>66.984403360000172</v>
      </c>
      <c r="F161">
        <f>ABS(Table3[[#This Row],[e]]/Table3[[#This Row],[OPEN]])*100</f>
        <v>4.0255767055235898</v>
      </c>
    </row>
    <row r="162" spans="1:6">
      <c r="A162" s="2">
        <v>42461</v>
      </c>
      <c r="B162">
        <v>217.38</v>
      </c>
      <c r="C162">
        <f>(B161*$L$3)+(Table3[[#This Row],[OPEN]]*$L$4)+(B163*$L$5)</f>
        <v>213.06450000000001</v>
      </c>
      <c r="D162">
        <f>Table3[[#This Row],[OPEN]]-Table3[[#This Row],[y^]]</f>
        <v>4.3154999999999859</v>
      </c>
      <c r="E162">
        <f>Table3[[#This Row],[e]]*Table3[[#This Row],[e]]</f>
        <v>18.623540249999877</v>
      </c>
      <c r="F162">
        <f>ABS(Table3[[#This Row],[e]]/Table3[[#This Row],[OPEN]])*100</f>
        <v>1.9852332321280641</v>
      </c>
    </row>
    <row r="163" spans="1:6">
      <c r="A163" s="2">
        <v>42491</v>
      </c>
      <c r="B163">
        <v>215.48</v>
      </c>
      <c r="C163">
        <f>(B162*$L$3)+(Table3[[#This Row],[OPEN]]*$L$4)+(B164*$L$5)</f>
        <v>224.28359999999998</v>
      </c>
      <c r="D163">
        <f>Table3[[#This Row],[OPEN]]-Table3[[#This Row],[y^]]</f>
        <v>-8.8035999999999888</v>
      </c>
      <c r="E163">
        <f>Table3[[#This Row],[e]]*Table3[[#This Row],[e]]</f>
        <v>77.503372959999808</v>
      </c>
      <c r="F163">
        <f>ABS(Table3[[#This Row],[e]]/Table3[[#This Row],[OPEN]])*100</f>
        <v>4.0855763875997724</v>
      </c>
    </row>
    <row r="164" spans="1:6">
      <c r="A164" s="2">
        <v>42522</v>
      </c>
      <c r="B164">
        <v>235.31</v>
      </c>
      <c r="C164">
        <f>(B163*$L$3)+(Table3[[#This Row],[OPEN]]*$L$4)+(B165*$L$5)</f>
        <v>233.70830000000001</v>
      </c>
      <c r="D164">
        <f>Table3[[#This Row],[OPEN]]-Table3[[#This Row],[y^]]</f>
        <v>1.6016999999999939</v>
      </c>
      <c r="E164">
        <f>Table3[[#This Row],[e]]*Table3[[#This Row],[e]]</f>
        <v>2.5654428899999804</v>
      </c>
      <c r="F164">
        <f>ABS(Table3[[#This Row],[e]]/Table3[[#This Row],[OPEN]])*100</f>
        <v>0.6806765543325799</v>
      </c>
    </row>
    <row r="165" spans="1:6">
      <c r="A165" s="2">
        <v>42552</v>
      </c>
      <c r="B165">
        <v>243.3</v>
      </c>
      <c r="C165">
        <f>(B164*$L$3)+(Table3[[#This Row],[OPEN]]*$L$4)+(B166*$L$5)</f>
        <v>244.95650000000001</v>
      </c>
      <c r="D165">
        <f>Table3[[#This Row],[OPEN]]-Table3[[#This Row],[y^]]</f>
        <v>-1.6564999999999941</v>
      </c>
      <c r="E165">
        <f>Table3[[#This Row],[e]]*Table3[[#This Row],[e]]</f>
        <v>2.7439922499999803</v>
      </c>
      <c r="F165">
        <f>ABS(Table3[[#This Row],[e]]/Table3[[#This Row],[OPEN]])*100</f>
        <v>0.68084669132757669</v>
      </c>
    </row>
    <row r="166" spans="1:6">
      <c r="A166" s="2">
        <v>42583</v>
      </c>
      <c r="B166">
        <v>252</v>
      </c>
      <c r="C166">
        <f>(B165*$L$3)+(Table3[[#This Row],[OPEN]]*$L$4)+(B167*$L$5)</f>
        <v>253.60500000000002</v>
      </c>
      <c r="D166">
        <f>Table3[[#This Row],[OPEN]]-Table3[[#This Row],[y^]]</f>
        <v>-1.6050000000000182</v>
      </c>
      <c r="E166">
        <f>Table3[[#This Row],[e]]*Table3[[#This Row],[e]]</f>
        <v>2.5760250000000582</v>
      </c>
      <c r="F166">
        <f>ABS(Table3[[#This Row],[e]]/Table3[[#This Row],[OPEN]])*100</f>
        <v>0.63690476190476919</v>
      </c>
    </row>
    <row r="167" spans="1:6">
      <c r="A167" s="2">
        <v>42614</v>
      </c>
      <c r="B167">
        <v>261</v>
      </c>
      <c r="C167">
        <f>(B166*$L$3)+(Table3[[#This Row],[OPEN]]*$L$4)+(B168*$L$5)</f>
        <v>251.69399999999999</v>
      </c>
      <c r="D167">
        <f>Table3[[#This Row],[OPEN]]-Table3[[#This Row],[y^]]</f>
        <v>9.3060000000000116</v>
      </c>
      <c r="E167">
        <f>Table3[[#This Row],[e]]*Table3[[#This Row],[e]]</f>
        <v>86.601636000000212</v>
      </c>
      <c r="F167">
        <f>ABS(Table3[[#This Row],[e]]/Table3[[#This Row],[OPEN]])*100</f>
        <v>3.5655172413793146</v>
      </c>
    </row>
    <row r="168" spans="1:6">
      <c r="A168" s="2">
        <v>42644</v>
      </c>
      <c r="B168">
        <v>244.2</v>
      </c>
      <c r="C168">
        <f>(B167*$L$3)+(Table3[[#This Row],[OPEN]]*$L$4)+(B169*$L$5)</f>
        <v>247.81200000000001</v>
      </c>
      <c r="D168">
        <f>Table3[[#This Row],[OPEN]]-Table3[[#This Row],[y^]]</f>
        <v>-3.6120000000000232</v>
      </c>
      <c r="E168">
        <f>Table3[[#This Row],[e]]*Table3[[#This Row],[e]]</f>
        <v>13.046544000000168</v>
      </c>
      <c r="F168">
        <f>ABS(Table3[[#This Row],[e]]/Table3[[#This Row],[OPEN]])*100</f>
        <v>1.4791154791154888</v>
      </c>
    </row>
    <row r="169" spans="1:6">
      <c r="A169" s="2">
        <v>42675</v>
      </c>
      <c r="B169">
        <v>242.8</v>
      </c>
      <c r="C169">
        <f>(B168*$L$3)+(Table3[[#This Row],[OPEN]]*$L$4)+(B170*$L$5)</f>
        <v>238.95</v>
      </c>
      <c r="D169">
        <f>Table3[[#This Row],[OPEN]]-Table3[[#This Row],[y^]]</f>
        <v>3.8500000000000227</v>
      </c>
      <c r="E169">
        <f>Table3[[#This Row],[e]]*Table3[[#This Row],[e]]</f>
        <v>14.822500000000176</v>
      </c>
      <c r="F169">
        <f>ABS(Table3[[#This Row],[e]]/Table3[[#This Row],[OPEN]])*100</f>
        <v>1.5856672158154954</v>
      </c>
    </row>
    <row r="170" spans="1:6">
      <c r="A170" s="2">
        <v>42705</v>
      </c>
      <c r="B170">
        <v>232.8</v>
      </c>
      <c r="C170">
        <f>(B169*$L$3)+(Table3[[#This Row],[OPEN]]*$L$4)+(B171*$L$5)</f>
        <v>239.16399999999999</v>
      </c>
      <c r="D170">
        <f>Table3[[#This Row],[OPEN]]-Table3[[#This Row],[y^]]</f>
        <v>-6.3639999999999759</v>
      </c>
      <c r="E170">
        <f>Table3[[#This Row],[e]]*Table3[[#This Row],[e]]</f>
        <v>40.500495999999693</v>
      </c>
      <c r="F170">
        <f>ABS(Table3[[#This Row],[e]]/Table3[[#This Row],[OPEN]])*100</f>
        <v>2.7336769759450066</v>
      </c>
    </row>
    <row r="171" spans="1:6">
      <c r="A171" s="2">
        <v>42736</v>
      </c>
      <c r="B171">
        <v>242</v>
      </c>
      <c r="C171">
        <f>(B170*$L$3)+(Table3[[#This Row],[OPEN]]*$L$4)+(B172*$L$5)</f>
        <v>247.26</v>
      </c>
      <c r="D171">
        <f>Table3[[#This Row],[OPEN]]-Table3[[#This Row],[y^]]</f>
        <v>-5.2599999999999909</v>
      </c>
      <c r="E171">
        <f>Table3[[#This Row],[e]]*Table3[[#This Row],[e]]</f>
        <v>27.667599999999904</v>
      </c>
      <c r="F171">
        <f>ABS(Table3[[#This Row],[e]]/Table3[[#This Row],[OPEN]])*100</f>
        <v>2.173553719008261</v>
      </c>
    </row>
    <row r="172" spans="1:6">
      <c r="A172" s="2">
        <v>42767</v>
      </c>
      <c r="B172">
        <v>260</v>
      </c>
      <c r="C172">
        <f>(B171*$L$3)+(Table3[[#This Row],[OPEN]]*$L$4)+(B173*$L$5)</f>
        <v>256.50799999999998</v>
      </c>
      <c r="D172">
        <f>Table3[[#This Row],[OPEN]]-Table3[[#This Row],[y^]]</f>
        <v>3.4920000000000186</v>
      </c>
      <c r="E172">
        <f>Table3[[#This Row],[e]]*Table3[[#This Row],[e]]</f>
        <v>12.194064000000131</v>
      </c>
      <c r="F172">
        <f>ABS(Table3[[#This Row],[e]]/Table3[[#This Row],[OPEN]])*100</f>
        <v>1.3430769230769302</v>
      </c>
    </row>
    <row r="173" spans="1:6">
      <c r="A173" s="2">
        <v>42795</v>
      </c>
      <c r="B173">
        <v>262.39999999999998</v>
      </c>
      <c r="C173">
        <f>(B172*$L$3)+(Table3[[#This Row],[OPEN]]*$L$4)+(B174*$L$5)</f>
        <v>270.36799999999999</v>
      </c>
      <c r="D173">
        <f>Table3[[#This Row],[OPEN]]-Table3[[#This Row],[y^]]</f>
        <v>-7.9680000000000177</v>
      </c>
      <c r="E173">
        <f>Table3[[#This Row],[e]]*Table3[[#This Row],[e]]</f>
        <v>63.489024000000285</v>
      </c>
      <c r="F173">
        <f>ABS(Table3[[#This Row],[e]]/Table3[[#This Row],[OPEN]])*100</f>
        <v>3.0365853658536652</v>
      </c>
    </row>
    <row r="174" spans="1:6">
      <c r="A174" s="2">
        <v>42826</v>
      </c>
      <c r="B174">
        <v>282.8</v>
      </c>
      <c r="C174">
        <f>(B173*$L$3)+(Table3[[#This Row],[OPEN]]*$L$4)+(B175*$L$5)</f>
        <v>276.73400000000004</v>
      </c>
      <c r="D174">
        <f>Table3[[#This Row],[OPEN]]-Table3[[#This Row],[y^]]</f>
        <v>6.0659999999999741</v>
      </c>
      <c r="E174">
        <f>Table3[[#This Row],[e]]*Table3[[#This Row],[e]]</f>
        <v>36.796355999999683</v>
      </c>
      <c r="F174">
        <f>ABS(Table3[[#This Row],[e]]/Table3[[#This Row],[OPEN]])*100</f>
        <v>2.1449787835926357</v>
      </c>
    </row>
    <row r="175" spans="1:6">
      <c r="A175" s="2">
        <v>42856</v>
      </c>
      <c r="B175">
        <v>280.5</v>
      </c>
      <c r="C175">
        <f>(B174*$L$3)+(Table3[[#This Row],[OPEN]]*$L$4)+(B176*$L$5)</f>
        <v>294.30499999999995</v>
      </c>
      <c r="D175">
        <f>Table3[[#This Row],[OPEN]]-Table3[[#This Row],[y^]]</f>
        <v>-13.80499999999995</v>
      </c>
      <c r="E175">
        <f>Table3[[#This Row],[e]]*Table3[[#This Row],[e]]</f>
        <v>190.57802499999863</v>
      </c>
      <c r="F175">
        <f>ABS(Table3[[#This Row],[e]]/Table3[[#This Row],[OPEN]])*100</f>
        <v>4.9215686274509629</v>
      </c>
    </row>
    <row r="176" spans="1:6">
      <c r="A176" s="2">
        <v>42887</v>
      </c>
      <c r="B176">
        <v>312</v>
      </c>
      <c r="C176">
        <f>(B175*$L$3)+(Table3[[#This Row],[OPEN]]*$L$4)+(B177*$L$5)</f>
        <v>318.40499999999997</v>
      </c>
      <c r="D176">
        <f>Table3[[#This Row],[OPEN]]-Table3[[#This Row],[y^]]</f>
        <v>-6.4049999999999727</v>
      </c>
      <c r="E176">
        <f>Table3[[#This Row],[e]]*Table3[[#This Row],[e]]</f>
        <v>41.024024999999654</v>
      </c>
      <c r="F176">
        <f>ABS(Table3[[#This Row],[e]]/Table3[[#This Row],[OPEN]])*100</f>
        <v>2.052884615384607</v>
      </c>
    </row>
    <row r="177" spans="1:6">
      <c r="A177" s="2">
        <v>42917</v>
      </c>
      <c r="B177">
        <v>346</v>
      </c>
      <c r="C177">
        <f>(B176*$L$3)+(Table3[[#This Row],[OPEN]]*$L$4)+(B178*$L$5)</f>
        <v>312.00599999999997</v>
      </c>
      <c r="D177">
        <f>Table3[[#This Row],[OPEN]]-Table3[[#This Row],[y^]]</f>
        <v>33.994000000000028</v>
      </c>
      <c r="E177">
        <f>Table3[[#This Row],[e]]*Table3[[#This Row],[e]]</f>
        <v>1155.5920360000018</v>
      </c>
      <c r="F177">
        <f>ABS(Table3[[#This Row],[e]]/Table3[[#This Row],[OPEN]])*100</f>
        <v>9.8248554913294885</v>
      </c>
    </row>
    <row r="178" spans="1:6">
      <c r="A178" s="2">
        <v>42948</v>
      </c>
      <c r="B178">
        <v>285.3</v>
      </c>
      <c r="C178">
        <f>(B177*$L$3)+(Table3[[#This Row],[OPEN]]*$L$4)+(B179*$L$5)</f>
        <v>299.173</v>
      </c>
      <c r="D178">
        <f>Table3[[#This Row],[OPEN]]-Table3[[#This Row],[y^]]</f>
        <v>-13.87299999999999</v>
      </c>
      <c r="E178">
        <f>Table3[[#This Row],[e]]*Table3[[#This Row],[e]]</f>
        <v>192.46012899999974</v>
      </c>
      <c r="F178">
        <f>ABS(Table3[[#This Row],[e]]/Table3[[#This Row],[OPEN]])*100</f>
        <v>4.8626007711181174</v>
      </c>
    </row>
    <row r="179" spans="1:6">
      <c r="A179" s="2">
        <v>42979</v>
      </c>
      <c r="B179">
        <v>282.2</v>
      </c>
      <c r="C179">
        <f>(B178*$L$3)+(Table3[[#This Row],[OPEN]]*$L$4)+(B180*$L$5)</f>
        <v>274.70100000000002</v>
      </c>
      <c r="D179">
        <f>Table3[[#This Row],[OPEN]]-Table3[[#This Row],[y^]]</f>
        <v>7.4989999999999668</v>
      </c>
      <c r="E179">
        <f>Table3[[#This Row],[e]]*Table3[[#This Row],[e]]</f>
        <v>56.2350009999995</v>
      </c>
      <c r="F179">
        <f>ABS(Table3[[#This Row],[e]]/Table3[[#This Row],[OPEN]])*100</f>
        <v>2.6573352232459135</v>
      </c>
    </row>
    <row r="180" spans="1:6">
      <c r="A180" s="2">
        <v>43009</v>
      </c>
      <c r="B180">
        <v>262.5</v>
      </c>
      <c r="C180">
        <f>(B179*$L$3)+(Table3[[#This Row],[OPEN]]*$L$4)+(B181*$L$5)</f>
        <v>269.315</v>
      </c>
      <c r="D180">
        <f>Table3[[#This Row],[OPEN]]-Table3[[#This Row],[y^]]</f>
        <v>-6.8149999999999977</v>
      </c>
      <c r="E180">
        <f>Table3[[#This Row],[e]]*Table3[[#This Row],[e]]</f>
        <v>46.444224999999967</v>
      </c>
      <c r="F180">
        <f>ABS(Table3[[#This Row],[e]]/Table3[[#This Row],[OPEN]])*100</f>
        <v>2.596190476190475</v>
      </c>
    </row>
    <row r="181" spans="1:6">
      <c r="A181" s="2">
        <v>43040</v>
      </c>
      <c r="B181">
        <v>267</v>
      </c>
      <c r="C181">
        <f>(B180*$L$3)+(Table3[[#This Row],[OPEN]]*$L$4)+(B182*$L$5)</f>
        <v>261.654</v>
      </c>
      <c r="D181">
        <f>Table3[[#This Row],[OPEN]]-Table3[[#This Row],[y^]]</f>
        <v>5.3460000000000036</v>
      </c>
      <c r="E181">
        <f>Table3[[#This Row],[e]]*Table3[[#This Row],[e]]</f>
        <v>28.57971600000004</v>
      </c>
      <c r="F181">
        <f>ABS(Table3[[#This Row],[e]]/Table3[[#This Row],[OPEN]])*100</f>
        <v>2.0022471910112376</v>
      </c>
    </row>
    <row r="182" spans="1:6">
      <c r="A182" s="2">
        <v>43070</v>
      </c>
      <c r="B182">
        <v>256.95</v>
      </c>
      <c r="C182">
        <f>(B181*$L$3)+(Table3[[#This Row],[OPEN]]*$L$4)+(B183*$L$5)</f>
        <v>262.10849999999999</v>
      </c>
      <c r="D182">
        <f>Table3[[#This Row],[OPEN]]-Table3[[#This Row],[y^]]</f>
        <v>-5.1585000000000036</v>
      </c>
      <c r="E182">
        <f>Table3[[#This Row],[e]]*Table3[[#This Row],[e]]</f>
        <v>26.610122250000039</v>
      </c>
      <c r="F182">
        <f>ABS(Table3[[#This Row],[e]]/Table3[[#This Row],[OPEN]])*100</f>
        <v>2.0075890251021615</v>
      </c>
    </row>
    <row r="183" spans="1:6">
      <c r="A183" s="2">
        <v>43101</v>
      </c>
      <c r="B183">
        <v>263.25</v>
      </c>
      <c r="C183">
        <f>(B182*$L$3)+(Table3[[#This Row],[OPEN]]*$L$4)+(B184*$L$5)</f>
        <v>265.35000000000002</v>
      </c>
      <c r="D183">
        <f>Table3[[#This Row],[OPEN]]-Table3[[#This Row],[y^]]</f>
        <v>-2.1000000000000227</v>
      </c>
      <c r="E183">
        <f>Table3[[#This Row],[e]]*Table3[[#This Row],[e]]</f>
        <v>4.4100000000000952</v>
      </c>
      <c r="F183">
        <f>ABS(Table3[[#This Row],[e]]/Table3[[#This Row],[OPEN]])*100</f>
        <v>0.79772079772080629</v>
      </c>
    </row>
    <row r="184" spans="1:6">
      <c r="A184" s="2">
        <v>43132</v>
      </c>
      <c r="B184">
        <v>272</v>
      </c>
      <c r="C184">
        <f>(B183*$L$3)+(Table3[[#This Row],[OPEN]]*$L$4)+(B185*$L$5)</f>
        <v>266.53649999999999</v>
      </c>
      <c r="D184">
        <f>Table3[[#This Row],[OPEN]]-Table3[[#This Row],[y^]]</f>
        <v>5.4635000000000105</v>
      </c>
      <c r="E184">
        <f>Table3[[#This Row],[e]]*Table3[[#This Row],[e]]</f>
        <v>29.849832250000116</v>
      </c>
      <c r="F184">
        <f>ABS(Table3[[#This Row],[e]]/Table3[[#This Row],[OPEN]])*100</f>
        <v>2.0086397058823566</v>
      </c>
    </row>
    <row r="185" spans="1:6">
      <c r="A185" s="2">
        <v>43160</v>
      </c>
      <c r="B185">
        <v>264.2</v>
      </c>
      <c r="C185">
        <f>(B184*$L$3)+(Table3[[#This Row],[OPEN]]*$L$4)+(B186*$L$5)</f>
        <v>263.12599999999998</v>
      </c>
      <c r="D185">
        <f>Table3[[#This Row],[OPEN]]-Table3[[#This Row],[y^]]</f>
        <v>1.0740000000000123</v>
      </c>
      <c r="E185">
        <f>Table3[[#This Row],[e]]*Table3[[#This Row],[e]]</f>
        <v>1.1534760000000264</v>
      </c>
      <c r="F185">
        <f>ABS(Table3[[#This Row],[e]]/Table3[[#This Row],[OPEN]])*100</f>
        <v>0.4065102195306633</v>
      </c>
    </row>
    <row r="186" spans="1:6">
      <c r="A186" s="2">
        <v>43191</v>
      </c>
      <c r="B186">
        <v>257</v>
      </c>
      <c r="C186">
        <f>(B185*$L$3)+(Table3[[#This Row],[OPEN]]*$L$4)+(B187*$L$5)</f>
        <v>269.34199999999998</v>
      </c>
      <c r="D186">
        <f>Table3[[#This Row],[OPEN]]-Table3[[#This Row],[y^]]</f>
        <v>-12.341999999999985</v>
      </c>
      <c r="E186">
        <f>Table3[[#This Row],[e]]*Table3[[#This Row],[e]]</f>
        <v>152.32496399999962</v>
      </c>
      <c r="F186">
        <f>ABS(Table3[[#This Row],[e]]/Table3[[#This Row],[OPEN]])*100</f>
        <v>4.8023346303501881</v>
      </c>
    </row>
    <row r="187" spans="1:6">
      <c r="A187" s="2">
        <v>43221</v>
      </c>
      <c r="B187">
        <v>282.10000000000002</v>
      </c>
      <c r="C187">
        <f>(B186*$L$3)+(Table3[[#This Row],[OPEN]]*$L$4)+(B188*$L$5)</f>
        <v>271.226</v>
      </c>
      <c r="D187">
        <f>Table3[[#This Row],[OPEN]]-Table3[[#This Row],[y^]]</f>
        <v>10.874000000000024</v>
      </c>
      <c r="E187">
        <f>Table3[[#This Row],[e]]*Table3[[#This Row],[e]]</f>
        <v>118.24387600000051</v>
      </c>
      <c r="F187">
        <f>ABS(Table3[[#This Row],[e]]/Table3[[#This Row],[OPEN]])*100</f>
        <v>3.8546614675647017</v>
      </c>
    </row>
    <row r="188" spans="1:6">
      <c r="A188" s="2">
        <v>43252</v>
      </c>
      <c r="B188">
        <v>271.14999999999998</v>
      </c>
      <c r="C188">
        <f>(B187*$L$3)+(Table3[[#This Row],[OPEN]]*$L$4)+(B189*$L$5)</f>
        <v>272.14449999999999</v>
      </c>
      <c r="D188">
        <f>Table3[[#This Row],[OPEN]]-Table3[[#This Row],[y^]]</f>
        <v>-0.99450000000001637</v>
      </c>
      <c r="E188">
        <f>Table3[[#This Row],[e]]*Table3[[#This Row],[e]]</f>
        <v>0.98903025000003253</v>
      </c>
      <c r="F188">
        <f>ABS(Table3[[#This Row],[e]]/Table3[[#This Row],[OPEN]])*100</f>
        <v>0.36677115987461423</v>
      </c>
    </row>
    <row r="189" spans="1:6">
      <c r="A189" s="2">
        <v>43282</v>
      </c>
      <c r="B189">
        <v>267</v>
      </c>
      <c r="C189">
        <f>(B188*$L$3)+(Table3[[#This Row],[OPEN]]*$L$4)+(B190*$L$5)</f>
        <v>281.07849999999996</v>
      </c>
      <c r="D189">
        <f>Table3[[#This Row],[OPEN]]-Table3[[#This Row],[y^]]</f>
        <v>-14.078499999999963</v>
      </c>
      <c r="E189">
        <f>Table3[[#This Row],[e]]*Table3[[#This Row],[e]]</f>
        <v>198.20416224999894</v>
      </c>
      <c r="F189">
        <f>ABS(Table3[[#This Row],[e]]/Table3[[#This Row],[OPEN]])*100</f>
        <v>5.2728464419475509</v>
      </c>
    </row>
    <row r="190" spans="1:6">
      <c r="A190" s="2">
        <v>43313</v>
      </c>
      <c r="B190">
        <v>298.05</v>
      </c>
      <c r="C190">
        <f>(B189*$L$3)+(Table3[[#This Row],[OPEN]]*$L$4)+(B191*$L$5)</f>
        <v>300.74549999999999</v>
      </c>
      <c r="D190">
        <f>Table3[[#This Row],[OPEN]]-Table3[[#This Row],[y^]]</f>
        <v>-2.6954999999999814</v>
      </c>
      <c r="E190">
        <f>Table3[[#This Row],[e]]*Table3[[#This Row],[e]]</f>
        <v>7.2657202499998998</v>
      </c>
      <c r="F190">
        <f>ABS(Table3[[#This Row],[e]]/Table3[[#This Row],[OPEN]])*100</f>
        <v>0.90437845998992827</v>
      </c>
    </row>
    <row r="191" spans="1:6">
      <c r="A191" s="2">
        <v>43344</v>
      </c>
      <c r="B191">
        <v>322.95</v>
      </c>
      <c r="C191">
        <f>(B190*$L$3)+(Table3[[#This Row],[OPEN]]*$L$4)+(B192*$L$5)</f>
        <v>307.44299999999998</v>
      </c>
      <c r="D191">
        <f>Table3[[#This Row],[OPEN]]-Table3[[#This Row],[y^]]</f>
        <v>15.507000000000005</v>
      </c>
      <c r="E191">
        <f>Table3[[#This Row],[e]]*Table3[[#This Row],[e]]</f>
        <v>240.46704900000015</v>
      </c>
      <c r="F191">
        <f>ABS(Table3[[#This Row],[e]]/Table3[[#This Row],[OPEN]])*100</f>
        <v>4.8016720854621475</v>
      </c>
    </row>
    <row r="192" spans="1:6">
      <c r="A192" s="2">
        <v>43374</v>
      </c>
      <c r="B192">
        <v>300.85000000000002</v>
      </c>
      <c r="C192">
        <f>(B191*$L$3)+(Table3[[#This Row],[OPEN]]*$L$4)+(B193*$L$5)</f>
        <v>297.61800000000005</v>
      </c>
      <c r="D192">
        <f>Table3[[#This Row],[OPEN]]-Table3[[#This Row],[y^]]</f>
        <v>3.2319999999999709</v>
      </c>
      <c r="E192">
        <f>Table3[[#This Row],[e]]*Table3[[#This Row],[e]]</f>
        <v>10.445823999999812</v>
      </c>
      <c r="F192">
        <f>ABS(Table3[[#This Row],[e]]/Table3[[#This Row],[OPEN]])*100</f>
        <v>1.0742895130463588</v>
      </c>
    </row>
    <row r="193" spans="1:6">
      <c r="A193" s="2">
        <v>43405</v>
      </c>
      <c r="B193">
        <v>280</v>
      </c>
      <c r="C193">
        <f>(B192*$L$3)+(Table3[[#This Row],[OPEN]]*$L$4)+(B194*$L$5)</f>
        <v>288.25749999999999</v>
      </c>
      <c r="D193">
        <f>Table3[[#This Row],[OPEN]]-Table3[[#This Row],[y^]]</f>
        <v>-8.2574999999999932</v>
      </c>
      <c r="E193">
        <f>Table3[[#This Row],[e]]*Table3[[#This Row],[e]]</f>
        <v>68.186306249999888</v>
      </c>
      <c r="F193">
        <f>ABS(Table3[[#This Row],[e]]/Table3[[#This Row],[OPEN]])*100</f>
        <v>2.9491071428571405</v>
      </c>
    </row>
    <row r="194" spans="1:6">
      <c r="A194" s="2">
        <v>43435</v>
      </c>
      <c r="B194">
        <v>287.25</v>
      </c>
      <c r="C194">
        <f>(B193*$L$3)+(Table3[[#This Row],[OPEN]]*$L$4)+(B195*$L$5)</f>
        <v>283.31650000000002</v>
      </c>
      <c r="D194">
        <f>Table3[[#This Row],[OPEN]]-Table3[[#This Row],[y^]]</f>
        <v>3.9334999999999809</v>
      </c>
      <c r="E194">
        <f>Table3[[#This Row],[e]]*Table3[[#This Row],[e]]</f>
        <v>15.47242224999985</v>
      </c>
      <c r="F194">
        <f>ABS(Table3[[#This Row],[e]]/Table3[[#This Row],[OPEN]])*100</f>
        <v>1.3693646649260161</v>
      </c>
    </row>
    <row r="195" spans="1:6">
      <c r="A195" s="2">
        <v>43466</v>
      </c>
      <c r="B195">
        <v>282.2</v>
      </c>
      <c r="C195">
        <f>(B194*$L$3)+(Table3[[#This Row],[OPEN]]*$L$4)+(B196*$L$5)</f>
        <v>282.81150000000002</v>
      </c>
      <c r="D195">
        <f>Table3[[#This Row],[OPEN]]-Table3[[#This Row],[y^]]</f>
        <v>-0.61150000000003502</v>
      </c>
      <c r="E195">
        <f>Table3[[#This Row],[e]]*Table3[[#This Row],[e]]</f>
        <v>0.37393225000004282</v>
      </c>
      <c r="F195">
        <f>ABS(Table3[[#This Row],[e]]/Table3[[#This Row],[OPEN]])*100</f>
        <v>0.21669029057407338</v>
      </c>
    </row>
    <row r="196" spans="1:6">
      <c r="A196" s="2">
        <v>43497</v>
      </c>
      <c r="B196">
        <v>280.64999999999998</v>
      </c>
      <c r="C196">
        <f>(B195*$L$3)+(Table3[[#This Row],[OPEN]]*$L$4)+(B197*$L$5)</f>
        <v>279.27349999999996</v>
      </c>
      <c r="D196">
        <f>Table3[[#This Row],[OPEN]]-Table3[[#This Row],[y^]]</f>
        <v>1.3765000000000214</v>
      </c>
      <c r="E196">
        <f>Table3[[#This Row],[e]]*Table3[[#This Row],[e]]</f>
        <v>1.8947522500000589</v>
      </c>
      <c r="F196">
        <f>ABS(Table3[[#This Row],[e]]/Table3[[#This Row],[OPEN]])*100</f>
        <v>0.4904685551398616</v>
      </c>
    </row>
    <row r="197" spans="1:6">
      <c r="A197" s="2">
        <v>43525</v>
      </c>
      <c r="B197">
        <v>276.45</v>
      </c>
      <c r="C197">
        <f>(B196*$L$3)+(Table3[[#This Row],[OPEN]]*$L$4)+(B198*$L$5)</f>
        <v>286.13099999999997</v>
      </c>
      <c r="D197">
        <f>Table3[[#This Row],[OPEN]]-Table3[[#This Row],[y^]]</f>
        <v>-9.6809999999999832</v>
      </c>
      <c r="E197">
        <f>Table3[[#This Row],[e]]*Table3[[#This Row],[e]]</f>
        <v>93.721760999999674</v>
      </c>
      <c r="F197">
        <f>ABS(Table3[[#This Row],[e]]/Table3[[#This Row],[OPEN]])*100</f>
        <v>3.501899077590878</v>
      </c>
    </row>
    <row r="198" spans="1:6">
      <c r="A198" s="2">
        <v>43556</v>
      </c>
      <c r="B198">
        <v>297</v>
      </c>
      <c r="C198">
        <f>(B197*$L$3)+(Table3[[#This Row],[OPEN]]*$L$4)+(B199*$L$5)</f>
        <v>293.58449999999999</v>
      </c>
      <c r="D198">
        <f>Table3[[#This Row],[OPEN]]-Table3[[#This Row],[y^]]</f>
        <v>3.4155000000000086</v>
      </c>
      <c r="E198">
        <f>Table3[[#This Row],[e]]*Table3[[#This Row],[e]]</f>
        <v>11.66564025000006</v>
      </c>
      <c r="F198">
        <f>ABS(Table3[[#This Row],[e]]/Table3[[#This Row],[OPEN]])*100</f>
        <v>1.150000000000003</v>
      </c>
    </row>
    <row r="199" spans="1:6">
      <c r="A199" s="2">
        <v>43586</v>
      </c>
      <c r="B199">
        <v>301.10000000000002</v>
      </c>
      <c r="C199">
        <f>(B198*$L$3)+(Table3[[#This Row],[OPEN]]*$L$4)+(B200*$L$5)</f>
        <v>291.80099999999999</v>
      </c>
      <c r="D199">
        <f>Table3[[#This Row],[OPEN]]-Table3[[#This Row],[y^]]</f>
        <v>9.299000000000035</v>
      </c>
      <c r="E199">
        <f>Table3[[#This Row],[e]]*Table3[[#This Row],[e]]</f>
        <v>86.471401000000654</v>
      </c>
      <c r="F199">
        <f>ABS(Table3[[#This Row],[e]]/Table3[[#This Row],[OPEN]])*100</f>
        <v>3.0883427432746711</v>
      </c>
    </row>
    <row r="200" spans="1:6">
      <c r="A200" s="2">
        <v>43617</v>
      </c>
      <c r="B200">
        <v>281.39999999999998</v>
      </c>
      <c r="C200">
        <f>(B199*$L$3)+(Table3[[#This Row],[OPEN]]*$L$4)+(B201*$L$5)</f>
        <v>283.38499999999999</v>
      </c>
      <c r="D200">
        <f>Table3[[#This Row],[OPEN]]-Table3[[#This Row],[y^]]</f>
        <v>-1.9850000000000136</v>
      </c>
      <c r="E200">
        <f>Table3[[#This Row],[e]]*Table3[[#This Row],[e]]</f>
        <v>3.940225000000054</v>
      </c>
      <c r="F200">
        <f>ABS(Table3[[#This Row],[e]]/Table3[[#This Row],[OPEN]])*100</f>
        <v>0.70540156361052375</v>
      </c>
    </row>
    <row r="201" spans="1:6">
      <c r="A201" s="2">
        <v>43647</v>
      </c>
      <c r="B201">
        <v>274.39999999999998</v>
      </c>
      <c r="C201">
        <f>(B200*$L$3)+(Table3[[#This Row],[OPEN]]*$L$4)+(B202*$L$5)</f>
        <v>274.49099999999999</v>
      </c>
      <c r="D201">
        <f>Table3[[#This Row],[OPEN]]-Table3[[#This Row],[y^]]</f>
        <v>-9.1000000000008185E-2</v>
      </c>
      <c r="E201">
        <f>Table3[[#This Row],[e]]*Table3[[#This Row],[e]]</f>
        <v>8.2810000000014903E-3</v>
      </c>
      <c r="F201">
        <f>ABS(Table3[[#This Row],[e]]/Table3[[#This Row],[OPEN]])*100</f>
        <v>3.3163265306125435E-2</v>
      </c>
    </row>
    <row r="202" spans="1:6">
      <c r="A202" s="2">
        <v>43678</v>
      </c>
      <c r="B202">
        <v>270.45</v>
      </c>
      <c r="C202">
        <f>(B201*$L$3)+(Table3[[#This Row],[OPEN]]*$L$4)+(B203*$L$5)</f>
        <v>260.51749999999998</v>
      </c>
      <c r="D202">
        <f>Table3[[#This Row],[OPEN]]-Table3[[#This Row],[y^]]</f>
        <v>9.9325000000000045</v>
      </c>
      <c r="E202">
        <f>Table3[[#This Row],[e]]*Table3[[#This Row],[e]]</f>
        <v>98.654556250000084</v>
      </c>
      <c r="F202">
        <f>ABS(Table3[[#This Row],[e]]/Table3[[#This Row],[OPEN]])*100</f>
        <v>3.6725827324829008</v>
      </c>
    </row>
    <row r="203" spans="1:6">
      <c r="A203" s="2">
        <v>43709</v>
      </c>
      <c r="B203">
        <v>244.45</v>
      </c>
      <c r="C203">
        <f>(B202*$L$3)+(Table3[[#This Row],[OPEN]]*$L$4)+(B204*$L$5)</f>
        <v>257.10300000000001</v>
      </c>
      <c r="D203">
        <f>Table3[[#This Row],[OPEN]]-Table3[[#This Row],[y^]]</f>
        <v>-12.65300000000002</v>
      </c>
      <c r="E203">
        <f>Table3[[#This Row],[e]]*Table3[[#This Row],[e]]</f>
        <v>160.09840900000052</v>
      </c>
      <c r="F203">
        <f>ABS(Table3[[#This Row],[e]]/Table3[[#This Row],[OPEN]])*100</f>
        <v>5.1761096338719659</v>
      </c>
    </row>
    <row r="204" spans="1:6">
      <c r="A204" s="2">
        <v>43739</v>
      </c>
      <c r="B204">
        <v>259.10000000000002</v>
      </c>
      <c r="C204">
        <f>(B203*$L$3)+(Table3[[#This Row],[OPEN]]*$L$4)+(B205*$L$5)</f>
        <v>255.54250000000002</v>
      </c>
      <c r="D204">
        <f>Table3[[#This Row],[OPEN]]-Table3[[#This Row],[y^]]</f>
        <v>3.5575000000000045</v>
      </c>
      <c r="E204">
        <f>Table3[[#This Row],[e]]*Table3[[#This Row],[e]]</f>
        <v>12.655806250000033</v>
      </c>
      <c r="F204">
        <f>ABS(Table3[[#This Row],[e]]/Table3[[#This Row],[OPEN]])*100</f>
        <v>1.3730219992280988</v>
      </c>
    </row>
    <row r="205" spans="1:6">
      <c r="A205" s="2">
        <v>43770</v>
      </c>
      <c r="B205">
        <v>259.35000000000002</v>
      </c>
      <c r="C205">
        <f>(B204*$L$3)+(Table3[[#This Row],[OPEN]]*$L$4)+(B206*$L$5)</f>
        <v>253.68049999999999</v>
      </c>
      <c r="D205">
        <f>Table3[[#This Row],[OPEN]]-Table3[[#This Row],[y^]]</f>
        <v>5.6695000000000277</v>
      </c>
      <c r="E205">
        <f>Table3[[#This Row],[e]]*Table3[[#This Row],[e]]</f>
        <v>32.143230250000315</v>
      </c>
      <c r="F205">
        <f>ABS(Table3[[#This Row],[e]]/Table3[[#This Row],[OPEN]])*100</f>
        <v>2.1860420281473019</v>
      </c>
    </row>
    <row r="206" spans="1:6">
      <c r="A206" s="2">
        <v>43800</v>
      </c>
      <c r="B206">
        <v>246</v>
      </c>
      <c r="C206">
        <f>(B205*$L$3)+(Table3[[#This Row],[OPEN]]*$L$4)+(B207*$L$5)</f>
        <v>246.2295</v>
      </c>
      <c r="D206">
        <f>Table3[[#This Row],[OPEN]]-Table3[[#This Row],[y^]]</f>
        <v>-0.22950000000000159</v>
      </c>
      <c r="E206">
        <f>Table3[[#This Row],[e]]*Table3[[#This Row],[e]]</f>
        <v>5.267025000000073E-2</v>
      </c>
      <c r="F206">
        <f>ABS(Table3[[#This Row],[e]]/Table3[[#This Row],[OPEN]])*100</f>
        <v>9.329268292682992E-2</v>
      </c>
    </row>
    <row r="207" spans="1:6">
      <c r="A207" s="2">
        <v>43831</v>
      </c>
      <c r="B207">
        <v>238.6</v>
      </c>
      <c r="C207">
        <f>(B206*$L$3)+(Table3[[#This Row],[OPEN]]*$L$4)+(B208*$L$5)</f>
        <v>239.73599999999999</v>
      </c>
      <c r="D207">
        <f>Table3[[#This Row],[OPEN]]-Table3[[#This Row],[y^]]</f>
        <v>-1.1359999999999957</v>
      </c>
      <c r="E207">
        <f>Table3[[#This Row],[e]]*Table3[[#This Row],[e]]</f>
        <v>1.2904959999999901</v>
      </c>
      <c r="F207">
        <f>ABS(Table3[[#This Row],[e]]/Table3[[#This Row],[OPEN]])*100</f>
        <v>0.47611064543168302</v>
      </c>
    </row>
    <row r="208" spans="1:6">
      <c r="A208" s="2">
        <v>43862</v>
      </c>
      <c r="B208">
        <v>236.9</v>
      </c>
      <c r="C208">
        <f>(B207*$L$3)+(Table3[[#This Row],[OPEN]]*$L$4)+(B209*$L$5)</f>
        <v>221.61699999999999</v>
      </c>
      <c r="D208">
        <f>Table3[[#This Row],[OPEN]]-Table3[[#This Row],[y^]]</f>
        <v>15.283000000000015</v>
      </c>
      <c r="E208">
        <f>Table3[[#This Row],[e]]*Table3[[#This Row],[e]]</f>
        <v>233.57008900000048</v>
      </c>
      <c r="F208">
        <f>ABS(Table3[[#This Row],[e]]/Table3[[#This Row],[OPEN]])*100</f>
        <v>6.4512452511608336</v>
      </c>
    </row>
    <row r="209" spans="1:6">
      <c r="A209" s="2">
        <v>43891</v>
      </c>
      <c r="B209">
        <v>199.5</v>
      </c>
      <c r="C209">
        <f>(B208*$L$3)+(Table3[[#This Row],[OPEN]]*$L$4)+(B210*$L$5)</f>
        <v>197.17399999999998</v>
      </c>
      <c r="D209">
        <f>Table3[[#This Row],[OPEN]]-Table3[[#This Row],[y^]]</f>
        <v>2.3260000000000218</v>
      </c>
      <c r="E209">
        <f>Table3[[#This Row],[e]]*Table3[[#This Row],[e]]</f>
        <v>5.4102760000001018</v>
      </c>
      <c r="F209">
        <f>ABS(Table3[[#This Row],[e]]/Table3[[#This Row],[OPEN]])*100</f>
        <v>1.1659147869674293</v>
      </c>
    </row>
    <row r="210" spans="1:6">
      <c r="A210" s="2">
        <v>43922</v>
      </c>
      <c r="B210">
        <v>171.7</v>
      </c>
      <c r="C210">
        <f>(B209*$L$3)+(Table3[[#This Row],[OPEN]]*$L$4)+(B211*$L$5)</f>
        <v>182.87099999999998</v>
      </c>
      <c r="D210">
        <f>Table3[[#This Row],[OPEN]]-Table3[[#This Row],[y^]]</f>
        <v>-11.170999999999992</v>
      </c>
      <c r="E210">
        <f>Table3[[#This Row],[e]]*Table3[[#This Row],[e]]</f>
        <v>124.79124099999983</v>
      </c>
      <c r="F210">
        <f>ABS(Table3[[#This Row],[e]]/Table3[[#This Row],[OPEN]])*100</f>
        <v>6.5061153174140909</v>
      </c>
    </row>
    <row r="211" spans="1:6">
      <c r="A211" s="2">
        <v>43952</v>
      </c>
      <c r="B211">
        <v>181.75</v>
      </c>
      <c r="C211">
        <f>(B210*$L$3)+(Table3[[#This Row],[OPEN]]*$L$4)+(B212*$L$5)</f>
        <v>187.32249999999999</v>
      </c>
      <c r="D211">
        <f>Table3[[#This Row],[OPEN]]-Table3[[#This Row],[y^]]</f>
        <v>-5.5724999999999909</v>
      </c>
      <c r="E211">
        <f>Table3[[#This Row],[e]]*Table3[[#This Row],[e]]</f>
        <v>31.052756249999899</v>
      </c>
      <c r="F211">
        <f>ABS(Table3[[#This Row],[e]]/Table3[[#This Row],[OPEN]])*100</f>
        <v>3.0660247592847267</v>
      </c>
    </row>
    <row r="212" spans="1:6">
      <c r="A212" s="2">
        <v>43983</v>
      </c>
      <c r="B212">
        <v>201</v>
      </c>
      <c r="C212">
        <f>(B211*$L$3)+(Table3[[#This Row],[OPEN]]*$L$4)+(B213*$L$5)</f>
        <v>193.5205</v>
      </c>
      <c r="D212">
        <f>Table3[[#This Row],[OPEN]]-Table3[[#This Row],[y^]]</f>
        <v>7.4795000000000016</v>
      </c>
      <c r="E212">
        <f>Table3[[#This Row],[e]]*Table3[[#This Row],[e]]</f>
        <v>55.942920250000022</v>
      </c>
      <c r="F212">
        <f>ABS(Table3[[#This Row],[e]]/Table3[[#This Row],[OPEN]])*100</f>
        <v>3.7211442786069657</v>
      </c>
    </row>
    <row r="213" spans="1:6">
      <c r="A213" s="2">
        <v>44013</v>
      </c>
      <c r="B213">
        <v>194.65</v>
      </c>
      <c r="C213">
        <f>(B212*$L$3)+(Table3[[#This Row],[OPEN]]*$L$4)+(B214*$L$5)</f>
        <v>195.96450000000002</v>
      </c>
      <c r="D213">
        <f>Table3[[#This Row],[OPEN]]-Table3[[#This Row],[y^]]</f>
        <v>-1.3145000000000095</v>
      </c>
      <c r="E213">
        <f>Table3[[#This Row],[e]]*Table3[[#This Row],[e]]</f>
        <v>1.7279102500000252</v>
      </c>
      <c r="F213">
        <f>ABS(Table3[[#This Row],[e]]/Table3[[#This Row],[OPEN]])*100</f>
        <v>0.67531466735166168</v>
      </c>
    </row>
    <row r="214" spans="1:6">
      <c r="A214" s="2">
        <v>44044</v>
      </c>
      <c r="B214">
        <v>194</v>
      </c>
      <c r="C214">
        <f>(B213*$L$3)+(Table3[[#This Row],[OPEN]]*$L$4)+(B215*$L$5)</f>
        <v>192.94450000000001</v>
      </c>
      <c r="D214">
        <f>Table3[[#This Row],[OPEN]]-Table3[[#This Row],[y^]]</f>
        <v>1.055499999999995</v>
      </c>
      <c r="E214">
        <f>Table3[[#This Row],[e]]*Table3[[#This Row],[e]]</f>
        <v>1.1140802499999893</v>
      </c>
      <c r="F214">
        <f>ABS(Table3[[#This Row],[e]]/Table3[[#This Row],[OPEN]])*100</f>
        <v>0.54407216494845101</v>
      </c>
    </row>
    <row r="215" spans="1:6">
      <c r="A215" s="2">
        <v>44075</v>
      </c>
      <c r="B215">
        <v>191.1</v>
      </c>
      <c r="C215">
        <f>(B214*$L$3)+(Table3[[#This Row],[OPEN]]*$L$4)+(B216*$L$5)</f>
        <v>184.85300000000001</v>
      </c>
      <c r="D215">
        <f>Table3[[#This Row],[OPEN]]-Table3[[#This Row],[y^]]</f>
        <v>6.2469999999999857</v>
      </c>
      <c r="E215">
        <f>Table3[[#This Row],[e]]*Table3[[#This Row],[e]]</f>
        <v>39.02500899999982</v>
      </c>
      <c r="F215">
        <f>ABS(Table3[[#This Row],[e]]/Table3[[#This Row],[OPEN]])*100</f>
        <v>3.2689691261119758</v>
      </c>
    </row>
    <row r="216" spans="1:6">
      <c r="A216" s="2">
        <v>44105</v>
      </c>
      <c r="B216">
        <v>174.5</v>
      </c>
      <c r="C216">
        <f>(B215*$L$3)+(Table3[[#This Row],[OPEN]]*$L$4)+(B217*$L$5)</f>
        <v>175.416</v>
      </c>
      <c r="D216">
        <f>Table3[[#This Row],[OPEN]]-Table3[[#This Row],[y^]]</f>
        <v>-0.91599999999999682</v>
      </c>
      <c r="E216">
        <f>Table3[[#This Row],[e]]*Table3[[#This Row],[e]]</f>
        <v>0.83905599999999414</v>
      </c>
      <c r="F216">
        <f>ABS(Table3[[#This Row],[e]]/Table3[[#This Row],[OPEN]])*100</f>
        <v>0.52492836676217591</v>
      </c>
    </row>
    <row r="217" spans="1:6">
      <c r="A217" s="2">
        <v>44136</v>
      </c>
      <c r="B217">
        <v>166.8</v>
      </c>
      <c r="C217">
        <f>(B216*$L$3)+(Table3[[#This Row],[OPEN]]*$L$4)+(B218*$L$5)</f>
        <v>180.56900000000002</v>
      </c>
      <c r="D217">
        <f>Table3[[#This Row],[OPEN]]-Table3[[#This Row],[y^]]</f>
        <v>-13.769000000000005</v>
      </c>
      <c r="E217">
        <f>Table3[[#This Row],[e]]*Table3[[#This Row],[e]]</f>
        <v>189.58536100000015</v>
      </c>
      <c r="F217">
        <f>ABS(Table3[[#This Row],[e]]/Table3[[#This Row],[OPEN]])*100</f>
        <v>8.2547961630695479</v>
      </c>
    </row>
    <row r="218" spans="1:6">
      <c r="A218" s="2">
        <v>44166</v>
      </c>
      <c r="B218">
        <v>195</v>
      </c>
      <c r="C218">
        <f>(B217*$L$3)+(Table3[[#This Row],[OPEN]]*$L$4)+(B219*$L$5)</f>
        <v>194.20800000000003</v>
      </c>
      <c r="D218">
        <f>Table3[[#This Row],[OPEN]]-Table3[[#This Row],[y^]]</f>
        <v>0.79199999999997317</v>
      </c>
      <c r="E218">
        <f>Table3[[#This Row],[e]]*Table3[[#This Row],[e]]</f>
        <v>0.62726399999995752</v>
      </c>
      <c r="F218">
        <f>ABS(Table3[[#This Row],[e]]/Table3[[#This Row],[OPEN]])*100</f>
        <v>0.40615384615383238</v>
      </c>
    </row>
    <row r="219" spans="1:6">
      <c r="A219" s="2">
        <v>44197</v>
      </c>
      <c r="B219">
        <v>209.9</v>
      </c>
      <c r="C219">
        <f>(B218*$L$3)+(Table3[[#This Row],[OPEN]]*$L$4)+(B220*$L$5)</f>
        <v>203.697</v>
      </c>
      <c r="D219">
        <f>Table3[[#This Row],[OPEN]]-Table3[[#This Row],[y^]]</f>
        <v>6.203000000000003</v>
      </c>
      <c r="E219">
        <f>Table3[[#This Row],[e]]*Table3[[#This Row],[e]]</f>
        <v>38.477209000000038</v>
      </c>
      <c r="F219">
        <f>ABS(Table3[[#This Row],[e]]/Table3[[#This Row],[OPEN]])*100</f>
        <v>2.9552167698904253</v>
      </c>
    </row>
    <row r="220" spans="1:6">
      <c r="A220" s="2">
        <v>44228</v>
      </c>
      <c r="B220">
        <v>204</v>
      </c>
      <c r="C220">
        <f>(B219*$L$3)+(Table3[[#This Row],[OPEN]]*$L$4)+(B221*$L$5)</f>
        <v>206.084</v>
      </c>
      <c r="D220">
        <f>Table3[[#This Row],[OPEN]]-Table3[[#This Row],[y^]]</f>
        <v>-2.0840000000000032</v>
      </c>
      <c r="E220">
        <f>Table3[[#This Row],[e]]*Table3[[#This Row],[e]]</f>
        <v>4.3430560000000131</v>
      </c>
      <c r="F220">
        <f>ABS(Table3[[#This Row],[e]]/Table3[[#This Row],[OPEN]])*100</f>
        <v>1.0215686274509819</v>
      </c>
    </row>
    <row r="221" spans="1:6">
      <c r="A221" s="2">
        <v>44256</v>
      </c>
      <c r="B221">
        <v>205.45</v>
      </c>
      <c r="C221">
        <f>(B220*$L$3)+(Table3[[#This Row],[OPEN]]*$L$4)+(B222*$L$5)</f>
        <v>211.1985</v>
      </c>
      <c r="D221">
        <f>Table3[[#This Row],[OPEN]]-Table3[[#This Row],[y^]]</f>
        <v>-5.748500000000007</v>
      </c>
      <c r="E221">
        <f>Table3[[#This Row],[e]]*Table3[[#This Row],[e]]</f>
        <v>33.045252250000082</v>
      </c>
      <c r="F221">
        <f>ABS(Table3[[#This Row],[e]]/Table3[[#This Row],[OPEN]])*100</f>
        <v>2.7980043806278934</v>
      </c>
    </row>
    <row r="222" spans="1:6">
      <c r="A222" s="2">
        <v>44287</v>
      </c>
      <c r="B222">
        <v>220</v>
      </c>
      <c r="C222">
        <f>(B221*$L$3)+(Table3[[#This Row],[OPEN]]*$L$4)+(B223*$L$5)</f>
        <v>208.4665</v>
      </c>
      <c r="D222">
        <f>Table3[[#This Row],[OPEN]]-Table3[[#This Row],[y^]]</f>
        <v>11.533500000000004</v>
      </c>
      <c r="E222">
        <f>Table3[[#This Row],[e]]*Table3[[#This Row],[e]]</f>
        <v>133.02162225000009</v>
      </c>
      <c r="F222">
        <f>ABS(Table3[[#This Row],[e]]/Table3[[#This Row],[OPEN]])*100</f>
        <v>5.2425000000000015</v>
      </c>
    </row>
    <row r="223" spans="1:6">
      <c r="A223" s="2">
        <v>44317</v>
      </c>
      <c r="B223">
        <v>201.2</v>
      </c>
      <c r="C223">
        <f>(B222*$L$3)+(Table3[[#This Row],[OPEN]]*$L$4)+(B224*$L$5)</f>
        <v>212.95600000000002</v>
      </c>
      <c r="D223">
        <f>Table3[[#This Row],[OPEN]]-Table3[[#This Row],[y^]]</f>
        <v>-11.756000000000029</v>
      </c>
      <c r="E223">
        <f>Table3[[#This Row],[e]]*Table3[[#This Row],[e]]</f>
        <v>138.20353600000067</v>
      </c>
      <c r="F223">
        <f>ABS(Table3[[#This Row],[e]]/Table3[[#This Row],[OPEN]])*100</f>
        <v>5.8429423459244676</v>
      </c>
    </row>
    <row r="224" spans="1:6">
      <c r="A224" s="2">
        <v>44348</v>
      </c>
      <c r="B224">
        <v>218</v>
      </c>
      <c r="C224">
        <f>(B223*$L$3)+(Table3[[#This Row],[OPEN]]*$L$4)+(B225*$L$5)</f>
        <v>207.458</v>
      </c>
      <c r="D224">
        <f>Table3[[#This Row],[OPEN]]-Table3[[#This Row],[y^]]</f>
        <v>10.542000000000002</v>
      </c>
      <c r="E224">
        <f>Table3[[#This Row],[e]]*Table3[[#This Row],[e]]</f>
        <v>111.13376400000003</v>
      </c>
      <c r="F224">
        <f>ABS(Table3[[#This Row],[e]]/Table3[[#This Row],[OPEN]])*100</f>
        <v>4.835779816513762</v>
      </c>
    </row>
    <row r="225" spans="1:6">
      <c r="A225" s="2">
        <v>44378</v>
      </c>
      <c r="B225">
        <v>202.9</v>
      </c>
      <c r="C225">
        <f>(B224*$L$3)+(Table3[[#This Row],[OPEN]]*$L$4)+(B226*$L$5)</f>
        <v>208.166</v>
      </c>
      <c r="D225">
        <f>Table3[[#This Row],[OPEN]]-Table3[[#This Row],[y^]]</f>
        <v>-5.2659999999999911</v>
      </c>
      <c r="E225">
        <f>Table3[[#This Row],[e]]*Table3[[#This Row],[e]]</f>
        <v>27.730755999999907</v>
      </c>
      <c r="F225">
        <f>ABS(Table3[[#This Row],[e]]/Table3[[#This Row],[OPEN]])*100</f>
        <v>2.5953671759487387</v>
      </c>
    </row>
    <row r="226" spans="1:6">
      <c r="A226" s="2">
        <v>44409</v>
      </c>
      <c r="B226">
        <v>206.45</v>
      </c>
      <c r="C226">
        <f>(B225*$L$3)+(Table3[[#This Row],[OPEN]]*$L$4)+(B227*$L$5)</f>
        <v>207.4735</v>
      </c>
      <c r="D226">
        <f>Table3[[#This Row],[OPEN]]-Table3[[#This Row],[y^]]</f>
        <v>-1.0235000000000127</v>
      </c>
      <c r="E226">
        <f>Table3[[#This Row],[e]]*Table3[[#This Row],[e]]</f>
        <v>1.0475522500000261</v>
      </c>
      <c r="F226">
        <f>ABS(Table3[[#This Row],[e]]/Table3[[#This Row],[OPEN]])*100</f>
        <v>0.49576168563817524</v>
      </c>
    </row>
    <row r="227" spans="1:6">
      <c r="A227" s="2">
        <v>44440</v>
      </c>
      <c r="B227">
        <v>211</v>
      </c>
      <c r="C227">
        <f>(B226*$L$3)+(Table3[[#This Row],[OPEN]]*$L$4)+(B228*$L$5)</f>
        <v>220.0265</v>
      </c>
      <c r="D227">
        <f>Table3[[#This Row],[OPEN]]-Table3[[#This Row],[y^]]</f>
        <v>-9.0264999999999986</v>
      </c>
      <c r="E227">
        <f>Table3[[#This Row],[e]]*Table3[[#This Row],[e]]</f>
        <v>81.477702249999979</v>
      </c>
      <c r="F227">
        <f>ABS(Table3[[#This Row],[e]]/Table3[[#This Row],[OPEN]])*100</f>
        <v>4.2779620853080562</v>
      </c>
    </row>
    <row r="228" spans="1:6">
      <c r="A228" s="2">
        <v>44470</v>
      </c>
      <c r="B228">
        <v>235.2</v>
      </c>
      <c r="C228">
        <f>(B227*$L$3)+(Table3[[#This Row],[OPEN]]*$L$4)+(B229*$L$5)</f>
        <v>224.50899999999999</v>
      </c>
      <c r="D228">
        <f>Table3[[#This Row],[OPEN]]-Table3[[#This Row],[y^]]</f>
        <v>10.691000000000003</v>
      </c>
      <c r="E228">
        <f>Table3[[#This Row],[e]]*Table3[[#This Row],[e]]</f>
        <v>114.29748100000005</v>
      </c>
      <c r="F228">
        <f>ABS(Table3[[#This Row],[e]]/Table3[[#This Row],[OPEN]])*100</f>
        <v>4.5454931972789128</v>
      </c>
    </row>
    <row r="229" spans="1:6">
      <c r="A229" s="2">
        <v>44501</v>
      </c>
      <c r="B229">
        <v>224.15</v>
      </c>
      <c r="C229">
        <f>(B228*$L$3)+(Table3[[#This Row],[OPEN]]*$L$4)+(B230*$L$5)</f>
        <v>226.0095</v>
      </c>
      <c r="D229">
        <f>Table3[[#This Row],[OPEN]]-Table3[[#This Row],[y^]]</f>
        <v>-1.859499999999997</v>
      </c>
      <c r="E229">
        <f>Table3[[#This Row],[e]]*Table3[[#This Row],[e]]</f>
        <v>3.457740249999989</v>
      </c>
      <c r="F229">
        <f>ABS(Table3[[#This Row],[e]]/Table3[[#This Row],[OPEN]])*100</f>
        <v>0.82957840731652777</v>
      </c>
    </row>
    <row r="230" spans="1:6">
      <c r="A230" s="2">
        <v>44531</v>
      </c>
      <c r="B230">
        <v>222</v>
      </c>
      <c r="C230">
        <f>(B229*$L$3)+(Table3[[#This Row],[OPEN]]*$L$4)+(B231*$L$5)</f>
        <v>220.87850000000003</v>
      </c>
      <c r="D230">
        <f>Table3[[#This Row],[OPEN]]-Table3[[#This Row],[y^]]</f>
        <v>1.1214999999999691</v>
      </c>
      <c r="E230">
        <f>Table3[[#This Row],[e]]*Table3[[#This Row],[e]]</f>
        <v>1.2577622499999306</v>
      </c>
      <c r="F230">
        <f>ABS(Table3[[#This Row],[e]]/Table3[[#This Row],[OPEN]])*100</f>
        <v>0.50518018018016619</v>
      </c>
    </row>
    <row r="231" spans="1:6">
      <c r="A231" s="2">
        <v>44562</v>
      </c>
      <c r="B231">
        <v>218.05</v>
      </c>
      <c r="C231">
        <f>(B230*$L$3)+(Table3[[#This Row],[OPEN]]*$L$4)+(B232*$L$5)</f>
        <v>220.2765</v>
      </c>
      <c r="D231">
        <f>Table3[[#This Row],[OPEN]]-Table3[[#This Row],[y^]]</f>
        <v>-2.2264999999999873</v>
      </c>
      <c r="E231">
        <f>Table3[[#This Row],[e]]*Table3[[#This Row],[e]]</f>
        <v>4.9573022499999437</v>
      </c>
      <c r="F231">
        <f>ABS(Table3[[#This Row],[e]]/Table3[[#This Row],[OPEN]])*100</f>
        <v>1.0210960788809846</v>
      </c>
    </row>
    <row r="232" spans="1:6">
      <c r="A232" s="2">
        <v>44593</v>
      </c>
      <c r="B232">
        <v>221</v>
      </c>
      <c r="C232">
        <f>(B231*$L$3)+(Table3[[#This Row],[OPEN]]*$L$4)+(B233*$L$5)</f>
        <v>217.4905</v>
      </c>
      <c r="D232">
        <f>Table3[[#This Row],[OPEN]]-Table3[[#This Row],[y^]]</f>
        <v>3.5095000000000027</v>
      </c>
      <c r="E232">
        <f>Table3[[#This Row],[e]]*Table3[[#This Row],[e]]</f>
        <v>12.316590250000019</v>
      </c>
      <c r="F232">
        <f>ABS(Table3[[#This Row],[e]]/Table3[[#This Row],[OPEN]])*100</f>
        <v>1.5880090497737569</v>
      </c>
    </row>
    <row r="233" spans="1:6">
      <c r="A233" s="2">
        <v>44621</v>
      </c>
      <c r="B233">
        <v>214.4</v>
      </c>
      <c r="C233">
        <f>(B232*$L$3)+(Table3[[#This Row],[OPEN]]*$L$4)+(B234*$L$5)</f>
        <v>231.00200000000001</v>
      </c>
      <c r="D233">
        <f>Table3[[#This Row],[OPEN]]-Table3[[#This Row],[y^]]</f>
        <v>-16.602000000000004</v>
      </c>
      <c r="E233">
        <f>Table3[[#This Row],[e]]*Table3[[#This Row],[e]]</f>
        <v>275.62640400000015</v>
      </c>
      <c r="F233">
        <f>ABS(Table3[[#This Row],[e]]/Table3[[#This Row],[OPEN]])*100</f>
        <v>7.7434701492537323</v>
      </c>
    </row>
    <row r="234" spans="1:6">
      <c r="A234" s="2">
        <v>44652</v>
      </c>
      <c r="B234">
        <v>250</v>
      </c>
      <c r="C234">
        <f>(B233*$L$3)+(Table3[[#This Row],[OPEN]]*$L$4)+(B235*$L$5)</f>
        <v>244.45999999999998</v>
      </c>
      <c r="D234">
        <f>Table3[[#This Row],[OPEN]]-Table3[[#This Row],[y^]]</f>
        <v>5.5400000000000205</v>
      </c>
      <c r="E234">
        <f>Table3[[#This Row],[e]]*Table3[[#This Row],[e]]</f>
        <v>30.691600000000228</v>
      </c>
      <c r="F234">
        <f>ABS(Table3[[#This Row],[e]]/Table3[[#This Row],[OPEN]])*100</f>
        <v>2.2160000000000082</v>
      </c>
    </row>
    <row r="235" spans="1:6">
      <c r="A235" s="2">
        <v>44682</v>
      </c>
      <c r="B235">
        <v>258</v>
      </c>
      <c r="C235">
        <f>(B234*$L$3)+(Table3[[#This Row],[OPEN]]*$L$4)+(B236*$L$5)</f>
        <v>261.31299999999999</v>
      </c>
      <c r="D235">
        <f>Table3[[#This Row],[OPEN]]-Table3[[#This Row],[y^]]</f>
        <v>-3.3129999999999882</v>
      </c>
      <c r="E235">
        <f>Table3[[#This Row],[e]]*Table3[[#This Row],[e]]</f>
        <v>10.975968999999921</v>
      </c>
      <c r="F235">
        <f>ABS(Table3[[#This Row],[e]]/Table3[[#This Row],[OPEN]])*100</f>
        <v>1.2841085271317783</v>
      </c>
    </row>
    <row r="236" spans="1:6">
      <c r="A236" s="2">
        <v>44713</v>
      </c>
      <c r="B236">
        <v>270.64999999999998</v>
      </c>
      <c r="C236">
        <f>(B235*$L$3)+(Table3[[#This Row],[OPEN]]*$L$4)+(B237*$L$5)</f>
        <v>268.68450000000001</v>
      </c>
      <c r="D236">
        <f>Table3[[#This Row],[OPEN]]-Table3[[#This Row],[y^]]</f>
        <v>1.9654999999999632</v>
      </c>
      <c r="E236">
        <f>Table3[[#This Row],[e]]*Table3[[#This Row],[e]]</f>
        <v>3.8631902499998554</v>
      </c>
      <c r="F236">
        <f>ABS(Table3[[#This Row],[e]]/Table3[[#This Row],[OPEN]])*100</f>
        <v>0.72621466839089721</v>
      </c>
    </row>
    <row r="237" spans="1:6">
      <c r="A237" s="2">
        <v>44743</v>
      </c>
      <c r="B237">
        <v>273.5</v>
      </c>
      <c r="C237">
        <f>(B236*$L$3)+(Table3[[#This Row],[OPEN]]*$L$4)+(B238*$L$5)</f>
        <v>285.59750000000003</v>
      </c>
      <c r="D237">
        <f>Table3[[#This Row],[OPEN]]-Table3[[#This Row],[y^]]</f>
        <v>-12.097500000000025</v>
      </c>
      <c r="E237">
        <f>Table3[[#This Row],[e]]*Table3[[#This Row],[e]]</f>
        <v>146.34950625000062</v>
      </c>
      <c r="F237">
        <f>ABS(Table3[[#This Row],[e]]/Table3[[#This Row],[OPEN]])*100</f>
        <v>4.4232175502742317</v>
      </c>
    </row>
    <row r="238" spans="1:6">
      <c r="A238" s="2">
        <v>44774</v>
      </c>
      <c r="B238">
        <v>304</v>
      </c>
      <c r="C238">
        <f>(B237*$L$3)+(Table3[[#This Row],[OPEN]]*$L$4)+(B239*$L$5)</f>
        <v>302.88499999999999</v>
      </c>
      <c r="D238">
        <f>Table3[[#This Row],[OPEN]]-Table3[[#This Row],[y^]]</f>
        <v>1.1150000000000091</v>
      </c>
      <c r="E238">
        <f>Table3[[#This Row],[e]]*Table3[[#This Row],[e]]</f>
        <v>1.2432250000000202</v>
      </c>
      <c r="F238">
        <f>ABS(Table3[[#This Row],[e]]/Table3[[#This Row],[OPEN]])*100</f>
        <v>0.36677631578947667</v>
      </c>
    </row>
    <row r="239" spans="1:6">
      <c r="A239" s="2">
        <v>44805</v>
      </c>
      <c r="B239">
        <v>319.5</v>
      </c>
      <c r="C239">
        <f>(B238*$L$3)+(Table3[[#This Row],[OPEN]]*$L$4)+(B240*$L$5)</f>
        <v>321.25299999999999</v>
      </c>
      <c r="D239">
        <f>Table3[[#This Row],[OPEN]]-Table3[[#This Row],[y^]]</f>
        <v>-1.7529999999999859</v>
      </c>
      <c r="E239">
        <f>Table3[[#This Row],[e]]*Table3[[#This Row],[e]]</f>
        <v>3.0730089999999506</v>
      </c>
      <c r="F239">
        <f>ABS(Table3[[#This Row],[e]]/Table3[[#This Row],[OPEN]])*100</f>
        <v>0.54866979655711612</v>
      </c>
    </row>
    <row r="240" spans="1:6">
      <c r="A240" s="2">
        <v>44835</v>
      </c>
      <c r="B240">
        <v>332.9</v>
      </c>
      <c r="C240">
        <f>(B239*$L$3)+(Table3[[#This Row],[OPEN]]*$L$4)+(B241*$L$5)</f>
        <v>336.41700000000003</v>
      </c>
      <c r="D240">
        <f>Table3[[#This Row],[OPEN]]-Table3[[#This Row],[y^]]</f>
        <v>-3.5170000000000528</v>
      </c>
      <c r="E240">
        <f>Table3[[#This Row],[e]]*Table3[[#This Row],[e]]</f>
        <v>12.369289000000371</v>
      </c>
      <c r="F240">
        <f>ABS(Table3[[#This Row],[e]]/Table3[[#This Row],[OPEN]])*100</f>
        <v>1.0564734154400881</v>
      </c>
    </row>
    <row r="241" spans="1:6">
      <c r="A241" s="2">
        <v>44866</v>
      </c>
      <c r="B241">
        <v>349.25</v>
      </c>
      <c r="C241">
        <f>(B240*$L$3)+(Table3[[#This Row],[OPEN]]*$L$4)+(B242*$L$5)</f>
        <v>341.99149999999997</v>
      </c>
      <c r="D241">
        <f>Table3[[#This Row],[OPEN]]-Table3[[#This Row],[y^]]</f>
        <v>7.2585000000000264</v>
      </c>
      <c r="E241">
        <f>Table3[[#This Row],[e]]*Table3[[#This Row],[e]]</f>
        <v>52.685822250000385</v>
      </c>
      <c r="F241">
        <f>ABS(Table3[[#This Row],[e]]/Table3[[#This Row],[OPEN]])*100</f>
        <v>2.0783106657122481</v>
      </c>
    </row>
    <row r="242" spans="1:6">
      <c r="A242" s="2">
        <v>44896</v>
      </c>
      <c r="B242">
        <v>341.7</v>
      </c>
      <c r="C242">
        <f>(B241*$L$3)+(Table3[[#This Row],[OPEN]]*$L$4)+(B243*$L$5)</f>
        <v>339.05149999999998</v>
      </c>
      <c r="D242">
        <f>Table3[[#This Row],[OPEN]]-Table3[[#This Row],[y^]]</f>
        <v>2.6485000000000127</v>
      </c>
      <c r="E242">
        <f>Table3[[#This Row],[e]]*Table3[[#This Row],[e]]</f>
        <v>7.0145522500000679</v>
      </c>
      <c r="F242">
        <f>ABS(Table3[[#This Row],[e]]/Table3[[#This Row],[OPEN]])*100</f>
        <v>0.7750951126719382</v>
      </c>
    </row>
    <row r="243" spans="1:6">
      <c r="A243" s="2">
        <v>44927</v>
      </c>
      <c r="B243">
        <v>330.9</v>
      </c>
    </row>
    <row r="244" spans="1:6">
      <c r="A244" s="2"/>
      <c r="B244">
        <f>COUNT(B3:B243)</f>
        <v>241</v>
      </c>
      <c r="E244">
        <f>SUM(E4:E242)</f>
        <v>7628.9385410100031</v>
      </c>
      <c r="F244">
        <f>SUM(F4:F242)</f>
        <v>670.14323580840687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525-6095-4E90-9D71-7763C7FCE6D1}">
  <dimension ref="A1:O245"/>
  <sheetViews>
    <sheetView workbookViewId="0">
      <selection activeCell="O14" sqref="O14"/>
    </sheetView>
  </sheetViews>
  <sheetFormatPr defaultRowHeight="15"/>
  <cols>
    <col min="1" max="2" width="11" customWidth="1"/>
  </cols>
  <sheetData>
    <row r="1" spans="1:15">
      <c r="A1" s="2" t="s">
        <v>1143</v>
      </c>
      <c r="B1" t="s">
        <v>1144</v>
      </c>
      <c r="C1" t="s">
        <v>1157</v>
      </c>
      <c r="D1" t="s">
        <v>1158</v>
      </c>
      <c r="E1" t="s">
        <v>1159</v>
      </c>
      <c r="F1" t="s">
        <v>1146</v>
      </c>
      <c r="G1" t="s">
        <v>1147</v>
      </c>
      <c r="H1" t="s">
        <v>1148</v>
      </c>
      <c r="I1" t="s">
        <v>1149</v>
      </c>
      <c r="N1" t="s">
        <v>1150</v>
      </c>
      <c r="O1">
        <f>B245</f>
        <v>241</v>
      </c>
    </row>
    <row r="2" spans="1:15">
      <c r="A2" s="2"/>
      <c r="N2" t="s">
        <v>1160</v>
      </c>
      <c r="O2">
        <f>Table2[[#Totals],[OPEN]]</f>
        <v>37964.839999999997</v>
      </c>
    </row>
    <row r="3" spans="1:15">
      <c r="A3" s="2">
        <v>37622</v>
      </c>
      <c r="B3">
        <v>14.83</v>
      </c>
      <c r="C3">
        <v>-120</v>
      </c>
      <c r="D3">
        <f>Table2[[#This Row],[x]]*Table2[[#This Row],[x]]</f>
        <v>14400</v>
      </c>
      <c r="E3">
        <f>Table2[[#This Row],[x]]*Table2[[#This Row],[OPEN]]</f>
        <v>-1779.6</v>
      </c>
      <c r="F3">
        <f>$O$5+$O$6*Table2[[#This Row],[x]]</f>
        <v>7.5262878502108492</v>
      </c>
      <c r="G3">
        <f>Table2[[#This Row],[OPEN]]-Table2[[#This Row],[y^]]</f>
        <v>7.3037121497891508</v>
      </c>
      <c r="H3">
        <f>Table2[[#This Row],[e]]*Table2[[#This Row],[e]]</f>
        <v>53.344211166977658</v>
      </c>
      <c r="I3">
        <f>ABS(Table2[[#This Row],[e]]/Table2[[#This Row],[OPEN]])*100</f>
        <v>49.249576195476401</v>
      </c>
      <c r="N3" t="s">
        <v>1161</v>
      </c>
      <c r="O3">
        <f>Table2[[#Totals],[x^2]]</f>
        <v>1166440</v>
      </c>
    </row>
    <row r="4" spans="1:15">
      <c r="A4" s="2">
        <v>37653</v>
      </c>
      <c r="B4">
        <v>14.29</v>
      </c>
      <c r="C4">
        <v>-119</v>
      </c>
      <c r="D4">
        <f>Table2[[#This Row],[x]]*Table2[[#This Row],[x]]</f>
        <v>14161</v>
      </c>
      <c r="E4">
        <f>Table2[[#This Row],[x]]*Table2[[#This Row],[OPEN]]</f>
        <v>-1700.51</v>
      </c>
      <c r="F4">
        <f>$O$5+$O$6*Table2[[#This Row],[x]]</f>
        <v>8.7763225883885525</v>
      </c>
      <c r="G4">
        <f>Table2[[#This Row],[OPEN]]-Table2[[#This Row],[y^]]</f>
        <v>5.5136774116114466</v>
      </c>
      <c r="H4">
        <f>Table2[[#This Row],[e]]*Table2[[#This Row],[e]]</f>
        <v>30.400638599314302</v>
      </c>
      <c r="I4">
        <f>ABS(Table2[[#This Row],[e]]/Table2[[#This Row],[OPEN]])*100</f>
        <v>38.584166631290742</v>
      </c>
      <c r="N4" t="s">
        <v>1162</v>
      </c>
      <c r="O4">
        <f>Table2[[#Totals],[xy]]</f>
        <v>1458090.5200000003</v>
      </c>
    </row>
    <row r="5" spans="1:15">
      <c r="A5" s="2">
        <v>37681</v>
      </c>
      <c r="B5">
        <v>14.56</v>
      </c>
      <c r="C5">
        <v>-118</v>
      </c>
      <c r="D5">
        <f>Table2[[#This Row],[x]]*Table2[[#This Row],[x]]</f>
        <v>13924</v>
      </c>
      <c r="E5">
        <f>Table2[[#This Row],[x]]*Table2[[#This Row],[OPEN]]</f>
        <v>-1718.0800000000002</v>
      </c>
      <c r="F5">
        <f>$O$5+$O$6*Table2[[#This Row],[x]]</f>
        <v>10.026357326566256</v>
      </c>
      <c r="G5">
        <f>Table2[[#This Row],[OPEN]]-Table2[[#This Row],[y^]]</f>
        <v>4.5336426734337447</v>
      </c>
      <c r="H5">
        <f>Table2[[#This Row],[e]]*Table2[[#This Row],[e]]</f>
        <v>20.553915890379471</v>
      </c>
      <c r="I5">
        <f>ABS(Table2[[#This Row],[e]]/Table2[[#This Row],[OPEN]])*100</f>
        <v>31.137655724132863</v>
      </c>
      <c r="N5" t="s">
        <v>1163</v>
      </c>
      <c r="O5">
        <f>O2/O1</f>
        <v>157.53045643153524</v>
      </c>
    </row>
    <row r="6" spans="1:15">
      <c r="A6" s="2">
        <v>37712</v>
      </c>
      <c r="B6">
        <v>13.98</v>
      </c>
      <c r="C6">
        <v>-117</v>
      </c>
      <c r="D6">
        <f>Table2[[#This Row],[x]]*Table2[[#This Row],[x]]</f>
        <v>13689</v>
      </c>
      <c r="E6">
        <f>Table2[[#This Row],[x]]*Table2[[#This Row],[OPEN]]</f>
        <v>-1635.66</v>
      </c>
      <c r="F6">
        <f>$O$5+$O$6*Table2[[#This Row],[x]]</f>
        <v>11.276392064743959</v>
      </c>
      <c r="G6">
        <f>Table2[[#This Row],[OPEN]]-Table2[[#This Row],[y^]]</f>
        <v>2.7036079352560414</v>
      </c>
      <c r="H6">
        <f>Table2[[#This Row],[e]]*Table2[[#This Row],[e]]</f>
        <v>7.309495867579435</v>
      </c>
      <c r="I6">
        <f>ABS(Table2[[#This Row],[e]]/Table2[[#This Row],[OPEN]])*100</f>
        <v>19.339112555479552</v>
      </c>
      <c r="N6" t="s">
        <v>1164</v>
      </c>
      <c r="O6">
        <f>O4/O3</f>
        <v>1.2500347381777033</v>
      </c>
    </row>
    <row r="7" spans="1:15">
      <c r="A7" s="2">
        <v>37742</v>
      </c>
      <c r="B7">
        <v>15.17</v>
      </c>
      <c r="C7">
        <v>-116</v>
      </c>
      <c r="D7">
        <f>Table2[[#This Row],[x]]*Table2[[#This Row],[x]]</f>
        <v>13456</v>
      </c>
      <c r="E7">
        <f>Table2[[#This Row],[x]]*Table2[[#This Row],[OPEN]]</f>
        <v>-1759.72</v>
      </c>
      <c r="F7">
        <f>$O$5+$O$6*Table2[[#This Row],[x]]</f>
        <v>12.526426802921662</v>
      </c>
      <c r="G7">
        <f>Table2[[#This Row],[OPEN]]-Table2[[#This Row],[y^]]</f>
        <v>2.6435731970783376</v>
      </c>
      <c r="H7">
        <f>Table2[[#This Row],[e]]*Table2[[#This Row],[e]]</f>
        <v>6.9884792483109832</v>
      </c>
      <c r="I7">
        <f>ABS(Table2[[#This Row],[e]]/Table2[[#This Row],[OPEN]])*100</f>
        <v>17.426322986673288</v>
      </c>
      <c r="N7" t="s">
        <v>1146</v>
      </c>
      <c r="O7" t="s">
        <v>1165</v>
      </c>
    </row>
    <row r="8" spans="1:15">
      <c r="A8" s="2">
        <v>37773</v>
      </c>
      <c r="B8">
        <v>15.37</v>
      </c>
      <c r="C8">
        <v>-115</v>
      </c>
      <c r="D8">
        <f>Table2[[#This Row],[x]]*Table2[[#This Row],[x]]</f>
        <v>13225</v>
      </c>
      <c r="E8">
        <f>Table2[[#This Row],[x]]*Table2[[#This Row],[OPEN]]</f>
        <v>-1767.55</v>
      </c>
      <c r="F8">
        <f>$O$5+$O$6*Table2[[#This Row],[x]]</f>
        <v>13.776461541099366</v>
      </c>
      <c r="G8">
        <f>Table2[[#This Row],[OPEN]]-Table2[[#This Row],[y^]]</f>
        <v>1.5935384589006336</v>
      </c>
      <c r="H8">
        <f>Table2[[#This Row],[e]]*Table2[[#This Row],[e]]</f>
        <v>2.5393648199954062</v>
      </c>
      <c r="I8">
        <f>ABS(Table2[[#This Row],[e]]/Table2[[#This Row],[OPEN]])*100</f>
        <v>10.367849439821949</v>
      </c>
      <c r="N8" t="s">
        <v>1151</v>
      </c>
      <c r="O8">
        <f>Table2[[#Totals],[e^2]]</f>
        <v>362511.65984220162</v>
      </c>
    </row>
    <row r="9" spans="1:15">
      <c r="A9" s="2">
        <v>37803</v>
      </c>
      <c r="B9">
        <v>17.09</v>
      </c>
      <c r="C9">
        <v>-114</v>
      </c>
      <c r="D9">
        <f>Table2[[#This Row],[x]]*Table2[[#This Row],[x]]</f>
        <v>12996</v>
      </c>
      <c r="E9">
        <f>Table2[[#This Row],[x]]*Table2[[#This Row],[OPEN]]</f>
        <v>-1948.26</v>
      </c>
      <c r="F9">
        <f>$O$5+$O$6*Table2[[#This Row],[x]]</f>
        <v>15.026496279277069</v>
      </c>
      <c r="G9">
        <f>Table2[[#This Row],[OPEN]]-Table2[[#This Row],[y^]]</f>
        <v>2.063503720722931</v>
      </c>
      <c r="H9">
        <f>Table2[[#This Row],[e]]*Table2[[#This Row],[e]]</f>
        <v>4.2580476054373797</v>
      </c>
      <c r="I9">
        <f>ABS(Table2[[#This Row],[e]]/Table2[[#This Row],[OPEN]])*100</f>
        <v>12.074334234774318</v>
      </c>
      <c r="N9" s="3" t="s">
        <v>1152</v>
      </c>
      <c r="O9">
        <f>Table2[[#Totals],[ape]]</f>
        <v>5233.6337341756207</v>
      </c>
    </row>
    <row r="10" spans="1:15">
      <c r="A10" s="2">
        <v>37834</v>
      </c>
      <c r="B10">
        <v>16.03</v>
      </c>
      <c r="C10">
        <v>-113</v>
      </c>
      <c r="D10">
        <f>Table2[[#This Row],[x]]*Table2[[#This Row],[x]]</f>
        <v>12769</v>
      </c>
      <c r="E10">
        <f>Table2[[#This Row],[x]]*Table2[[#This Row],[OPEN]]</f>
        <v>-1811.39</v>
      </c>
      <c r="F10">
        <f>$O$5+$O$6*Table2[[#This Row],[x]]</f>
        <v>16.276531017454772</v>
      </c>
      <c r="G10">
        <f>Table2[[#This Row],[OPEN]]-Table2[[#This Row],[y^]]</f>
        <v>-0.24653101745477102</v>
      </c>
      <c r="H10">
        <f>Table2[[#This Row],[e]]*Table2[[#This Row],[e]]</f>
        <v>6.0777542567284612E-2</v>
      </c>
      <c r="I10">
        <f>ABS(Table2[[#This Row],[e]]/Table2[[#This Row],[OPEN]])*100</f>
        <v>1.5379352305350655</v>
      </c>
      <c r="N10" s="3" t="s">
        <v>1153</v>
      </c>
      <c r="O10">
        <f>O8/O1</f>
        <v>1504.1977586813346</v>
      </c>
    </row>
    <row r="11" spans="1:15">
      <c r="A11" s="2">
        <v>37865</v>
      </c>
      <c r="B11">
        <v>18.66</v>
      </c>
      <c r="C11">
        <v>-112</v>
      </c>
      <c r="D11">
        <f>Table2[[#This Row],[x]]*Table2[[#This Row],[x]]</f>
        <v>12544</v>
      </c>
      <c r="E11">
        <f>Table2[[#This Row],[x]]*Table2[[#This Row],[OPEN]]</f>
        <v>-2089.92</v>
      </c>
      <c r="F11">
        <f>$O$5+$O$6*Table2[[#This Row],[x]]</f>
        <v>17.526565755632475</v>
      </c>
      <c r="G11">
        <f>Table2[[#This Row],[OPEN]]-Table2[[#This Row],[y^]]</f>
        <v>1.1334342443675247</v>
      </c>
      <c r="H11">
        <f>Table2[[#This Row],[e]]*Table2[[#This Row],[e]]</f>
        <v>1.2846731863049816</v>
      </c>
      <c r="I11">
        <f>ABS(Table2[[#This Row],[e]]/Table2[[#This Row],[OPEN]])*100</f>
        <v>6.0741385014336799</v>
      </c>
      <c r="N11" s="3" t="s">
        <v>1154</v>
      </c>
      <c r="O11">
        <f>SQRT(O10)</f>
        <v>38.783988431843035</v>
      </c>
    </row>
    <row r="12" spans="1:15">
      <c r="A12" s="2">
        <v>37895</v>
      </c>
      <c r="B12">
        <v>17.920000000000002</v>
      </c>
      <c r="C12">
        <v>-111</v>
      </c>
      <c r="D12">
        <f>Table2[[#This Row],[x]]*Table2[[#This Row],[x]]</f>
        <v>12321</v>
      </c>
      <c r="E12">
        <f>Table2[[#This Row],[x]]*Table2[[#This Row],[OPEN]]</f>
        <v>-1989.1200000000001</v>
      </c>
      <c r="F12">
        <f>$O$5+$O$6*Table2[[#This Row],[x]]</f>
        <v>18.776600493810179</v>
      </c>
      <c r="G12">
        <f>Table2[[#This Row],[OPEN]]-Table2[[#This Row],[y^]]</f>
        <v>-0.856600493810177</v>
      </c>
      <c r="H12">
        <f>Table2[[#This Row],[e]]*Table2[[#This Row],[e]]</f>
        <v>0.73376440599583903</v>
      </c>
      <c r="I12">
        <f>ABS(Table2[[#This Row],[e]]/Table2[[#This Row],[OPEN]])*100</f>
        <v>4.7801366842085766</v>
      </c>
      <c r="N12" s="3" t="s">
        <v>1155</v>
      </c>
      <c r="O12">
        <f>O9/O1</f>
        <v>21.716322548446559</v>
      </c>
    </row>
    <row r="13" spans="1:15">
      <c r="A13" s="2">
        <v>37926</v>
      </c>
      <c r="B13">
        <v>19.440000000000001</v>
      </c>
      <c r="C13">
        <v>-110</v>
      </c>
      <c r="D13">
        <f>Table2[[#This Row],[x]]*Table2[[#This Row],[x]]</f>
        <v>12100</v>
      </c>
      <c r="E13">
        <f>Table2[[#This Row],[x]]*Table2[[#This Row],[OPEN]]</f>
        <v>-2138.4</v>
      </c>
      <c r="F13">
        <f>$O$5+$O$6*Table2[[#This Row],[x]]</f>
        <v>20.026635231987882</v>
      </c>
      <c r="G13">
        <f>Table2[[#This Row],[OPEN]]-Table2[[#This Row],[y^]]</f>
        <v>-0.5866352319878807</v>
      </c>
      <c r="H13">
        <f>Table2[[#This Row],[e]]*Table2[[#This Row],[e]]</f>
        <v>0.34414089540947462</v>
      </c>
      <c r="I13">
        <f>ABS(Table2[[#This Row],[e]]/Table2[[#This Row],[OPEN]])*100</f>
        <v>3.0176709464397153</v>
      </c>
      <c r="N13" s="3" t="s">
        <v>1156</v>
      </c>
      <c r="O13">
        <f>100-O12</f>
        <v>78.283677451553444</v>
      </c>
    </row>
    <row r="14" spans="1:15">
      <c r="A14" s="2">
        <v>37956</v>
      </c>
      <c r="B14">
        <v>19.309999999999999</v>
      </c>
      <c r="C14">
        <v>-109</v>
      </c>
      <c r="D14">
        <f>Table2[[#This Row],[x]]*Table2[[#This Row],[x]]</f>
        <v>11881</v>
      </c>
      <c r="E14">
        <f>Table2[[#This Row],[x]]*Table2[[#This Row],[OPEN]]</f>
        <v>-2104.79</v>
      </c>
      <c r="F14">
        <f>$O$5+$O$6*Table2[[#This Row],[x]]</f>
        <v>21.276669970165585</v>
      </c>
      <c r="G14">
        <f>Table2[[#This Row],[OPEN]]-Table2[[#This Row],[y^]]</f>
        <v>-1.9666699701655865</v>
      </c>
      <c r="H14">
        <f>Table2[[#This Row],[e]]*Table2[[#This Row],[e]]</f>
        <v>3.8677907715511091</v>
      </c>
      <c r="I14">
        <f>ABS(Table2[[#This Row],[e]]/Table2[[#This Row],[OPEN]])*100</f>
        <v>10.1847227869787</v>
      </c>
    </row>
    <row r="15" spans="1:15">
      <c r="A15" s="2">
        <v>37987</v>
      </c>
      <c r="B15">
        <v>22</v>
      </c>
      <c r="C15">
        <v>-108</v>
      </c>
      <c r="D15">
        <f>Table2[[#This Row],[x]]*Table2[[#This Row],[x]]</f>
        <v>11664</v>
      </c>
      <c r="E15">
        <f>Table2[[#This Row],[x]]*Table2[[#This Row],[OPEN]]</f>
        <v>-2376</v>
      </c>
      <c r="F15">
        <f>$O$5+$O$6*Table2[[#This Row],[x]]</f>
        <v>22.526704708343289</v>
      </c>
      <c r="G15">
        <f>Table2[[#This Row],[OPEN]]-Table2[[#This Row],[y^]]</f>
        <v>-0.52670470834328853</v>
      </c>
      <c r="H15">
        <f>Table2[[#This Row],[e]]*Table2[[#This Row],[e]]</f>
        <v>0.27741784979098866</v>
      </c>
      <c r="I15">
        <f>ABS(Table2[[#This Row],[e]]/Table2[[#This Row],[OPEN]])*100</f>
        <v>2.3941123106513116</v>
      </c>
    </row>
    <row r="16" spans="1:15">
      <c r="A16" s="2">
        <v>38018</v>
      </c>
      <c r="B16">
        <v>22.66</v>
      </c>
      <c r="C16">
        <v>-107</v>
      </c>
      <c r="D16">
        <f>Table2[[#This Row],[x]]*Table2[[#This Row],[x]]</f>
        <v>11449</v>
      </c>
      <c r="E16">
        <f>Table2[[#This Row],[x]]*Table2[[#This Row],[OPEN]]</f>
        <v>-2424.62</v>
      </c>
      <c r="F16">
        <f>$O$5+$O$6*Table2[[#This Row],[x]]</f>
        <v>23.776739446520992</v>
      </c>
      <c r="G16">
        <f>Table2[[#This Row],[OPEN]]-Table2[[#This Row],[y^]]</f>
        <v>-1.1167394465209917</v>
      </c>
      <c r="H16">
        <f>Table2[[#This Row],[e]]*Table2[[#This Row],[e]]</f>
        <v>1.2471069914160109</v>
      </c>
      <c r="I16">
        <f>ABS(Table2[[#This Row],[e]]/Table2[[#This Row],[OPEN]])*100</f>
        <v>4.9282411585215877</v>
      </c>
    </row>
    <row r="17" spans="1:9">
      <c r="A17" s="2">
        <v>38047</v>
      </c>
      <c r="B17">
        <v>24.44</v>
      </c>
      <c r="C17">
        <v>-106</v>
      </c>
      <c r="D17">
        <f>Table2[[#This Row],[x]]*Table2[[#This Row],[x]]</f>
        <v>11236</v>
      </c>
      <c r="E17">
        <f>Table2[[#This Row],[x]]*Table2[[#This Row],[OPEN]]</f>
        <v>-2590.6400000000003</v>
      </c>
      <c r="F17">
        <f>$O$5+$O$6*Table2[[#This Row],[x]]</f>
        <v>25.026774184698695</v>
      </c>
      <c r="G17">
        <f>Table2[[#This Row],[OPEN]]-Table2[[#This Row],[y^]]</f>
        <v>-0.5867741846986938</v>
      </c>
      <c r="H17">
        <f>Table2[[#This Row],[e]]*Table2[[#This Row],[e]]</f>
        <v>0.34430394382881685</v>
      </c>
      <c r="I17">
        <f>ABS(Table2[[#This Row],[e]]/Table2[[#This Row],[OPEN]])*100</f>
        <v>2.4008763694709239</v>
      </c>
    </row>
    <row r="18" spans="1:9">
      <c r="A18" s="2">
        <v>38078</v>
      </c>
      <c r="B18">
        <v>23.4</v>
      </c>
      <c r="C18">
        <v>-105</v>
      </c>
      <c r="D18">
        <f>Table2[[#This Row],[x]]*Table2[[#This Row],[x]]</f>
        <v>11025</v>
      </c>
      <c r="E18">
        <f>Table2[[#This Row],[x]]*Table2[[#This Row],[OPEN]]</f>
        <v>-2457</v>
      </c>
      <c r="F18">
        <f>$O$5+$O$6*Table2[[#This Row],[x]]</f>
        <v>26.276808922876398</v>
      </c>
      <c r="G18">
        <f>Table2[[#This Row],[OPEN]]-Table2[[#This Row],[y^]]</f>
        <v>-2.8768089228763998</v>
      </c>
      <c r="H18">
        <f>Table2[[#This Row],[e]]*Table2[[#This Row],[e]]</f>
        <v>8.2760295787412712</v>
      </c>
      <c r="I18">
        <f>ABS(Table2[[#This Row],[e]]/Table2[[#This Row],[OPEN]])*100</f>
        <v>12.29405522596752</v>
      </c>
    </row>
    <row r="19" spans="1:9">
      <c r="A19" s="2">
        <v>38108</v>
      </c>
      <c r="B19">
        <v>23.82</v>
      </c>
      <c r="C19">
        <v>-104</v>
      </c>
      <c r="D19">
        <f>Table2[[#This Row],[x]]*Table2[[#This Row],[x]]</f>
        <v>10816</v>
      </c>
      <c r="E19">
        <f>Table2[[#This Row],[x]]*Table2[[#This Row],[OPEN]]</f>
        <v>-2477.2800000000002</v>
      </c>
      <c r="F19">
        <f>$O$5+$O$6*Table2[[#This Row],[x]]</f>
        <v>27.526843661054102</v>
      </c>
      <c r="G19">
        <f>Table2[[#This Row],[OPEN]]-Table2[[#This Row],[y^]]</f>
        <v>-3.7068436610541013</v>
      </c>
      <c r="H19">
        <f>Table2[[#This Row],[e]]*Table2[[#This Row],[e]]</f>
        <v>13.740689927496973</v>
      </c>
      <c r="I19">
        <f>ABS(Table2[[#This Row],[e]]/Table2[[#This Row],[OPEN]])*100</f>
        <v>15.56189614212469</v>
      </c>
    </row>
    <row r="20" spans="1:9">
      <c r="A20" s="2">
        <v>38139</v>
      </c>
      <c r="B20">
        <v>19.78</v>
      </c>
      <c r="C20">
        <v>-103</v>
      </c>
      <c r="D20">
        <f>Table2[[#This Row],[x]]*Table2[[#This Row],[x]]</f>
        <v>10609</v>
      </c>
      <c r="E20">
        <f>Table2[[#This Row],[x]]*Table2[[#This Row],[OPEN]]</f>
        <v>-2037.3400000000001</v>
      </c>
      <c r="F20">
        <f>$O$5+$O$6*Table2[[#This Row],[x]]</f>
        <v>28.776878399231805</v>
      </c>
      <c r="G20">
        <f>Table2[[#This Row],[OPEN]]-Table2[[#This Row],[y^]]</f>
        <v>-8.9968783992318038</v>
      </c>
      <c r="H20">
        <f>Table2[[#This Row],[e]]*Table2[[#This Row],[e]]</f>
        <v>80.943820930563817</v>
      </c>
      <c r="I20">
        <f>ABS(Table2[[#This Row],[e]]/Table2[[#This Row],[OPEN]])*100</f>
        <v>45.484723959715886</v>
      </c>
    </row>
    <row r="21" spans="1:9">
      <c r="A21" s="2">
        <v>38169</v>
      </c>
      <c r="B21">
        <v>19.670000000000002</v>
      </c>
      <c r="C21">
        <v>-102</v>
      </c>
      <c r="D21">
        <f>Table2[[#This Row],[x]]*Table2[[#This Row],[x]]</f>
        <v>10404</v>
      </c>
      <c r="E21">
        <f>Table2[[#This Row],[x]]*Table2[[#This Row],[OPEN]]</f>
        <v>-2006.3400000000001</v>
      </c>
      <c r="F21">
        <f>$O$5+$O$6*Table2[[#This Row],[x]]</f>
        <v>30.026913137409508</v>
      </c>
      <c r="G21">
        <f>Table2[[#This Row],[OPEN]]-Table2[[#This Row],[y^]]</f>
        <v>-10.356913137409506</v>
      </c>
      <c r="H21">
        <f>Table2[[#This Row],[e]]*Table2[[#This Row],[e]]</f>
        <v>107.26564973584563</v>
      </c>
      <c r="I21">
        <f>ABS(Table2[[#This Row],[e]]/Table2[[#This Row],[OPEN]])*100</f>
        <v>52.653345894303541</v>
      </c>
    </row>
    <row r="22" spans="1:9">
      <c r="A22" s="2">
        <v>38200</v>
      </c>
      <c r="B22">
        <v>23.04</v>
      </c>
      <c r="C22">
        <v>-101</v>
      </c>
      <c r="D22">
        <f>Table2[[#This Row],[x]]*Table2[[#This Row],[x]]</f>
        <v>10201</v>
      </c>
      <c r="E22">
        <f>Table2[[#This Row],[x]]*Table2[[#This Row],[OPEN]]</f>
        <v>-2327.04</v>
      </c>
      <c r="F22">
        <f>$O$5+$O$6*Table2[[#This Row],[x]]</f>
        <v>31.276947875587211</v>
      </c>
      <c r="G22">
        <f>Table2[[#This Row],[OPEN]]-Table2[[#This Row],[y^]]</f>
        <v>-8.2369478755872123</v>
      </c>
      <c r="H22">
        <f>Table2[[#This Row],[e]]*Table2[[#This Row],[e]]</f>
        <v>67.847310305140695</v>
      </c>
      <c r="I22">
        <f>ABS(Table2[[#This Row],[e]]/Table2[[#This Row],[OPEN]])*100</f>
        <v>35.750641821125058</v>
      </c>
    </row>
    <row r="23" spans="1:9">
      <c r="A23" s="2">
        <v>38231</v>
      </c>
      <c r="B23">
        <v>23.33</v>
      </c>
      <c r="C23">
        <v>-100</v>
      </c>
      <c r="D23">
        <f>Table2[[#This Row],[x]]*Table2[[#This Row],[x]]</f>
        <v>10000</v>
      </c>
      <c r="E23">
        <f>Table2[[#This Row],[x]]*Table2[[#This Row],[OPEN]]</f>
        <v>-2333</v>
      </c>
      <c r="F23">
        <f>$O$5+$O$6*Table2[[#This Row],[x]]</f>
        <v>32.526982613764915</v>
      </c>
      <c r="G23">
        <f>Table2[[#This Row],[OPEN]]-Table2[[#This Row],[y^]]</f>
        <v>-9.1969826137649164</v>
      </c>
      <c r="H23">
        <f>Table2[[#This Row],[e]]*Table2[[#This Row],[e]]</f>
        <v>84.584489197894158</v>
      </c>
      <c r="I23">
        <f>ABS(Table2[[#This Row],[e]]/Table2[[#This Row],[OPEN]])*100</f>
        <v>39.421271383475855</v>
      </c>
    </row>
    <row r="24" spans="1:9">
      <c r="A24" s="2">
        <v>38261</v>
      </c>
      <c r="B24">
        <v>25.44</v>
      </c>
      <c r="C24">
        <v>-99</v>
      </c>
      <c r="D24">
        <f>Table2[[#This Row],[x]]*Table2[[#This Row],[x]]</f>
        <v>9801</v>
      </c>
      <c r="E24">
        <f>Table2[[#This Row],[x]]*Table2[[#This Row],[OPEN]]</f>
        <v>-2518.56</v>
      </c>
      <c r="F24">
        <f>$O$5+$O$6*Table2[[#This Row],[x]]</f>
        <v>33.777017351942618</v>
      </c>
      <c r="G24">
        <f>Table2[[#This Row],[OPEN]]-Table2[[#This Row],[y^]]</f>
        <v>-8.3370173519426167</v>
      </c>
      <c r="H24">
        <f>Table2[[#This Row],[e]]*Table2[[#This Row],[e]]</f>
        <v>69.505858326592275</v>
      </c>
      <c r="I24">
        <f>ABS(Table2[[#This Row],[e]]/Table2[[#This Row],[OPEN]])*100</f>
        <v>32.771294622415951</v>
      </c>
    </row>
    <row r="25" spans="1:9">
      <c r="A25" s="2">
        <v>38292</v>
      </c>
      <c r="B25">
        <v>24.33</v>
      </c>
      <c r="C25">
        <v>-98</v>
      </c>
      <c r="D25">
        <f>Table2[[#This Row],[x]]*Table2[[#This Row],[x]]</f>
        <v>9604</v>
      </c>
      <c r="E25">
        <f>Table2[[#This Row],[x]]*Table2[[#This Row],[OPEN]]</f>
        <v>-2384.3399999999997</v>
      </c>
      <c r="F25">
        <f>$O$5+$O$6*Table2[[#This Row],[x]]</f>
        <v>35.027052090120321</v>
      </c>
      <c r="G25">
        <f>Table2[[#This Row],[OPEN]]-Table2[[#This Row],[y^]]</f>
        <v>-10.697052090120323</v>
      </c>
      <c r="H25">
        <f>Table2[[#This Row],[e]]*Table2[[#This Row],[e]]</f>
        <v>114.42692341874758</v>
      </c>
      <c r="I25">
        <f>ABS(Table2[[#This Row],[e]]/Table2[[#This Row],[OPEN]])*100</f>
        <v>43.966510851296029</v>
      </c>
    </row>
    <row r="26" spans="1:9">
      <c r="A26" s="2">
        <v>38322</v>
      </c>
      <c r="B26">
        <v>28.56</v>
      </c>
      <c r="C26">
        <v>-97</v>
      </c>
      <c r="D26">
        <f>Table2[[#This Row],[x]]*Table2[[#This Row],[x]]</f>
        <v>9409</v>
      </c>
      <c r="E26">
        <f>Table2[[#This Row],[x]]*Table2[[#This Row],[OPEN]]</f>
        <v>-2770.3199999999997</v>
      </c>
      <c r="F26">
        <f>$O$5+$O$6*Table2[[#This Row],[x]]</f>
        <v>36.277086828298025</v>
      </c>
      <c r="G26">
        <f>Table2[[#This Row],[OPEN]]-Table2[[#This Row],[y^]]</f>
        <v>-7.7170868282980258</v>
      </c>
      <c r="H26">
        <f>Table2[[#This Row],[e]]*Table2[[#This Row],[e]]</f>
        <v>59.553429115490886</v>
      </c>
      <c r="I26">
        <f>ABS(Table2[[#This Row],[e]]/Table2[[#This Row],[OPEN]])*100</f>
        <v>27.020612143900653</v>
      </c>
    </row>
    <row r="27" spans="1:9">
      <c r="A27" s="2">
        <v>38353</v>
      </c>
      <c r="B27">
        <v>29.31</v>
      </c>
      <c r="C27">
        <v>-96</v>
      </c>
      <c r="D27">
        <f>Table2[[#This Row],[x]]*Table2[[#This Row],[x]]</f>
        <v>9216</v>
      </c>
      <c r="E27">
        <f>Table2[[#This Row],[x]]*Table2[[#This Row],[OPEN]]</f>
        <v>-2813.7599999999998</v>
      </c>
      <c r="F27">
        <f>$O$5+$O$6*Table2[[#This Row],[x]]</f>
        <v>37.527121566475728</v>
      </c>
      <c r="G27">
        <f>Table2[[#This Row],[OPEN]]-Table2[[#This Row],[y^]]</f>
        <v>-8.2171215664757291</v>
      </c>
      <c r="H27">
        <f>Table2[[#This Row],[e]]*Table2[[#This Row],[e]]</f>
        <v>67.521086838240535</v>
      </c>
      <c r="I27">
        <f>ABS(Table2[[#This Row],[e]]/Table2[[#This Row],[OPEN]])*100</f>
        <v>28.035215170507438</v>
      </c>
    </row>
    <row r="28" spans="1:9">
      <c r="A28" s="2">
        <v>38384</v>
      </c>
      <c r="B28">
        <v>29.58</v>
      </c>
      <c r="C28">
        <v>-95</v>
      </c>
      <c r="D28">
        <f>Table2[[#This Row],[x]]*Table2[[#This Row],[x]]</f>
        <v>9025</v>
      </c>
      <c r="E28">
        <f>Table2[[#This Row],[x]]*Table2[[#This Row],[OPEN]]</f>
        <v>-2810.1</v>
      </c>
      <c r="F28">
        <f>$O$5+$O$6*Table2[[#This Row],[x]]</f>
        <v>38.777156304653431</v>
      </c>
      <c r="G28">
        <f>Table2[[#This Row],[OPEN]]-Table2[[#This Row],[y^]]</f>
        <v>-9.1971563046534328</v>
      </c>
      <c r="H28">
        <f>Table2[[#This Row],[e]]*Table2[[#This Row],[e]]</f>
        <v>84.587684092226382</v>
      </c>
      <c r="I28">
        <f>ABS(Table2[[#This Row],[e]]/Table2[[#This Row],[OPEN]])*100</f>
        <v>31.092482436286119</v>
      </c>
    </row>
    <row r="29" spans="1:9">
      <c r="A29" s="2">
        <v>38412</v>
      </c>
      <c r="B29">
        <v>28.5</v>
      </c>
      <c r="C29">
        <v>-94</v>
      </c>
      <c r="D29">
        <f>Table2[[#This Row],[x]]*Table2[[#This Row],[x]]</f>
        <v>8836</v>
      </c>
      <c r="E29">
        <f>Table2[[#This Row],[x]]*Table2[[#This Row],[OPEN]]</f>
        <v>-2679</v>
      </c>
      <c r="F29">
        <f>$O$5+$O$6*Table2[[#This Row],[x]]</f>
        <v>40.027191042831134</v>
      </c>
      <c r="G29">
        <f>Table2[[#This Row],[OPEN]]-Table2[[#This Row],[y^]]</f>
        <v>-11.527191042831134</v>
      </c>
      <c r="H29">
        <f>Table2[[#This Row],[e]]*Table2[[#This Row],[e]]</f>
        <v>132.87613333792635</v>
      </c>
      <c r="I29">
        <f>ABS(Table2[[#This Row],[e]]/Table2[[#This Row],[OPEN]])*100</f>
        <v>40.446284360810999</v>
      </c>
    </row>
    <row r="30" spans="1:9">
      <c r="A30" s="2">
        <v>38443</v>
      </c>
      <c r="B30">
        <v>29.66</v>
      </c>
      <c r="C30">
        <v>-93</v>
      </c>
      <c r="D30">
        <f>Table2[[#This Row],[x]]*Table2[[#This Row],[x]]</f>
        <v>8649</v>
      </c>
      <c r="E30">
        <f>Table2[[#This Row],[x]]*Table2[[#This Row],[OPEN]]</f>
        <v>-2758.38</v>
      </c>
      <c r="F30">
        <f>$O$5+$O$6*Table2[[#This Row],[x]]</f>
        <v>41.277225781008838</v>
      </c>
      <c r="G30">
        <f>Table2[[#This Row],[OPEN]]-Table2[[#This Row],[y^]]</f>
        <v>-11.617225781008838</v>
      </c>
      <c r="H30">
        <f>Table2[[#This Row],[e]]*Table2[[#This Row],[e]]</f>
        <v>134.95993484693639</v>
      </c>
      <c r="I30">
        <f>ABS(Table2[[#This Row],[e]]/Table2[[#This Row],[OPEN]])*100</f>
        <v>39.167989821337954</v>
      </c>
    </row>
    <row r="31" spans="1:9">
      <c r="A31" s="2">
        <v>38473</v>
      </c>
      <c r="B31">
        <v>32</v>
      </c>
      <c r="C31">
        <v>-92</v>
      </c>
      <c r="D31">
        <f>Table2[[#This Row],[x]]*Table2[[#This Row],[x]]</f>
        <v>8464</v>
      </c>
      <c r="E31">
        <f>Table2[[#This Row],[x]]*Table2[[#This Row],[OPEN]]</f>
        <v>-2944</v>
      </c>
      <c r="F31">
        <f>$O$5+$O$6*Table2[[#This Row],[x]]</f>
        <v>42.527260519186541</v>
      </c>
      <c r="G31">
        <f>Table2[[#This Row],[OPEN]]-Table2[[#This Row],[y^]]</f>
        <v>-10.527260519186541</v>
      </c>
      <c r="H31">
        <f>Table2[[#This Row],[e]]*Table2[[#This Row],[e]]</f>
        <v>110.82321403882368</v>
      </c>
      <c r="I31">
        <f>ABS(Table2[[#This Row],[e]]/Table2[[#This Row],[OPEN]])*100</f>
        <v>32.89768912245794</v>
      </c>
    </row>
    <row r="32" spans="1:9">
      <c r="A32" s="2">
        <v>38504</v>
      </c>
      <c r="B32">
        <v>35.56</v>
      </c>
      <c r="C32">
        <v>-91</v>
      </c>
      <c r="D32">
        <f>Table2[[#This Row],[x]]*Table2[[#This Row],[x]]</f>
        <v>8281</v>
      </c>
      <c r="E32">
        <f>Table2[[#This Row],[x]]*Table2[[#This Row],[OPEN]]</f>
        <v>-3235.96</v>
      </c>
      <c r="F32">
        <f>$O$5+$O$6*Table2[[#This Row],[x]]</f>
        <v>43.777295257364244</v>
      </c>
      <c r="G32">
        <f>Table2[[#This Row],[OPEN]]-Table2[[#This Row],[y^]]</f>
        <v>-8.2172952573642419</v>
      </c>
      <c r="H32">
        <f>Table2[[#This Row],[e]]*Table2[[#This Row],[e]]</f>
        <v>67.523941346700866</v>
      </c>
      <c r="I32">
        <f>ABS(Table2[[#This Row],[e]]/Table2[[#This Row],[OPEN]])*100</f>
        <v>23.108254379539485</v>
      </c>
    </row>
    <row r="33" spans="1:9">
      <c r="A33" s="2">
        <v>38534</v>
      </c>
      <c r="B33">
        <v>36.659999999999997</v>
      </c>
      <c r="C33">
        <v>-90</v>
      </c>
      <c r="D33">
        <f>Table2[[#This Row],[x]]*Table2[[#This Row],[x]]</f>
        <v>8100</v>
      </c>
      <c r="E33">
        <f>Table2[[#This Row],[x]]*Table2[[#This Row],[OPEN]]</f>
        <v>-3299.3999999999996</v>
      </c>
      <c r="F33">
        <f>$O$5+$O$6*Table2[[#This Row],[x]]</f>
        <v>45.027329995541947</v>
      </c>
      <c r="G33">
        <f>Table2[[#This Row],[OPEN]]-Table2[[#This Row],[y^]]</f>
        <v>-8.3673299955419509</v>
      </c>
      <c r="H33">
        <f>Table2[[#This Row],[e]]*Table2[[#This Row],[e]]</f>
        <v>70.012211254296062</v>
      </c>
      <c r="I33">
        <f>ABS(Table2[[#This Row],[e]]/Table2[[#This Row],[OPEN]])*100</f>
        <v>22.824140740703633</v>
      </c>
    </row>
    <row r="34" spans="1:9">
      <c r="A34" s="2">
        <v>38565</v>
      </c>
      <c r="B34">
        <v>37.56</v>
      </c>
      <c r="C34">
        <v>-89</v>
      </c>
      <c r="D34">
        <f>Table2[[#This Row],[x]]*Table2[[#This Row],[x]]</f>
        <v>7921</v>
      </c>
      <c r="E34">
        <f>Table2[[#This Row],[x]]*Table2[[#This Row],[OPEN]]</f>
        <v>-3342.84</v>
      </c>
      <c r="F34">
        <f>$O$5+$O$6*Table2[[#This Row],[x]]</f>
        <v>46.277364733719651</v>
      </c>
      <c r="G34">
        <f>Table2[[#This Row],[OPEN]]-Table2[[#This Row],[y^]]</f>
        <v>-8.7173647337196485</v>
      </c>
      <c r="H34">
        <f>Table2[[#This Row],[e]]*Table2[[#This Row],[e]]</f>
        <v>75.992447900699034</v>
      </c>
      <c r="I34">
        <f>ABS(Table2[[#This Row],[e]]/Table2[[#This Row],[OPEN]])*100</f>
        <v>23.209171282533674</v>
      </c>
    </row>
    <row r="35" spans="1:9">
      <c r="A35" s="2">
        <v>38596</v>
      </c>
      <c r="B35">
        <v>38.56</v>
      </c>
      <c r="C35">
        <v>-88</v>
      </c>
      <c r="D35">
        <f>Table2[[#This Row],[x]]*Table2[[#This Row],[x]]</f>
        <v>7744</v>
      </c>
      <c r="E35">
        <f>Table2[[#This Row],[x]]*Table2[[#This Row],[OPEN]]</f>
        <v>-3393.28</v>
      </c>
      <c r="F35">
        <f>$O$5+$O$6*Table2[[#This Row],[x]]</f>
        <v>47.527399471897354</v>
      </c>
      <c r="G35">
        <f>Table2[[#This Row],[OPEN]]-Table2[[#This Row],[y^]]</f>
        <v>-8.9673994718973518</v>
      </c>
      <c r="H35">
        <f>Table2[[#This Row],[e]]*Table2[[#This Row],[e]]</f>
        <v>80.414253288584902</v>
      </c>
      <c r="I35">
        <f>ABS(Table2[[#This Row],[e]]/Table2[[#This Row],[OPEN]])*100</f>
        <v>23.255704024630059</v>
      </c>
    </row>
    <row r="36" spans="1:9">
      <c r="A36" s="2">
        <v>38626</v>
      </c>
      <c r="B36">
        <v>45.42</v>
      </c>
      <c r="C36">
        <v>-87</v>
      </c>
      <c r="D36">
        <f>Table2[[#This Row],[x]]*Table2[[#This Row],[x]]</f>
        <v>7569</v>
      </c>
      <c r="E36">
        <f>Table2[[#This Row],[x]]*Table2[[#This Row],[OPEN]]</f>
        <v>-3951.54</v>
      </c>
      <c r="F36">
        <f>$O$5+$O$6*Table2[[#This Row],[x]]</f>
        <v>48.777434210075057</v>
      </c>
      <c r="G36">
        <f>Table2[[#This Row],[OPEN]]-Table2[[#This Row],[y^]]</f>
        <v>-3.3574342100750556</v>
      </c>
      <c r="H36">
        <f>Table2[[#This Row],[e]]*Table2[[#This Row],[e]]</f>
        <v>11.272364474982313</v>
      </c>
      <c r="I36">
        <f>ABS(Table2[[#This Row],[e]]/Table2[[#This Row],[OPEN]])*100</f>
        <v>7.3919731617680657</v>
      </c>
    </row>
    <row r="37" spans="1:9">
      <c r="A37" s="2">
        <v>38657</v>
      </c>
      <c r="B37">
        <v>40.799999999999997</v>
      </c>
      <c r="C37">
        <v>-86</v>
      </c>
      <c r="D37">
        <f>Table2[[#This Row],[x]]*Table2[[#This Row],[x]]</f>
        <v>7396</v>
      </c>
      <c r="E37">
        <f>Table2[[#This Row],[x]]*Table2[[#This Row],[OPEN]]</f>
        <v>-3508.7999999999997</v>
      </c>
      <c r="F37">
        <f>$O$5+$O$6*Table2[[#This Row],[x]]</f>
        <v>50.027468948252761</v>
      </c>
      <c r="G37">
        <f>Table2[[#This Row],[OPEN]]-Table2[[#This Row],[y^]]</f>
        <v>-9.2274689482527634</v>
      </c>
      <c r="H37">
        <f>Table2[[#This Row],[e]]*Table2[[#This Row],[e]]</f>
        <v>85.146183190968955</v>
      </c>
      <c r="I37">
        <f>ABS(Table2[[#This Row],[e]]/Table2[[#This Row],[OPEN]])*100</f>
        <v>22.616345461403835</v>
      </c>
    </row>
    <row r="38" spans="1:9">
      <c r="A38" s="2">
        <v>38687</v>
      </c>
      <c r="B38">
        <v>45</v>
      </c>
      <c r="C38">
        <v>-85</v>
      </c>
      <c r="D38">
        <f>Table2[[#This Row],[x]]*Table2[[#This Row],[x]]</f>
        <v>7225</v>
      </c>
      <c r="E38">
        <f>Table2[[#This Row],[x]]*Table2[[#This Row],[OPEN]]</f>
        <v>-3825</v>
      </c>
      <c r="F38">
        <f>$O$5+$O$6*Table2[[#This Row],[x]]</f>
        <v>51.277503686430464</v>
      </c>
      <c r="G38">
        <f>Table2[[#This Row],[OPEN]]-Table2[[#This Row],[y^]]</f>
        <v>-6.2775036864304639</v>
      </c>
      <c r="H38">
        <f>Table2[[#This Row],[e]]*Table2[[#This Row],[e]]</f>
        <v>39.407052533148061</v>
      </c>
      <c r="I38">
        <f>ABS(Table2[[#This Row],[e]]/Table2[[#This Row],[OPEN]])*100</f>
        <v>13.950008192067697</v>
      </c>
    </row>
    <row r="39" spans="1:9">
      <c r="A39" s="2">
        <v>38718</v>
      </c>
      <c r="B39">
        <v>47.33</v>
      </c>
      <c r="C39">
        <v>-84</v>
      </c>
      <c r="D39">
        <f>Table2[[#This Row],[x]]*Table2[[#This Row],[x]]</f>
        <v>7056</v>
      </c>
      <c r="E39">
        <f>Table2[[#This Row],[x]]*Table2[[#This Row],[OPEN]]</f>
        <v>-3975.72</v>
      </c>
      <c r="F39">
        <f>$O$5+$O$6*Table2[[#This Row],[x]]</f>
        <v>52.527538424608167</v>
      </c>
      <c r="G39">
        <f>Table2[[#This Row],[OPEN]]-Table2[[#This Row],[y^]]</f>
        <v>-5.1975384246081688</v>
      </c>
      <c r="H39">
        <f>Table2[[#This Row],[e]]*Table2[[#This Row],[e]]</f>
        <v>27.014405675278365</v>
      </c>
      <c r="I39">
        <f>ABS(Table2[[#This Row],[e]]/Table2[[#This Row],[OPEN]])*100</f>
        <v>10.981488325814851</v>
      </c>
    </row>
    <row r="40" spans="1:9">
      <c r="A40" s="2">
        <v>38749</v>
      </c>
      <c r="B40">
        <v>51.66</v>
      </c>
      <c r="C40">
        <v>-83</v>
      </c>
      <c r="D40">
        <f>Table2[[#This Row],[x]]*Table2[[#This Row],[x]]</f>
        <v>6889</v>
      </c>
      <c r="E40">
        <f>Table2[[#This Row],[x]]*Table2[[#This Row],[OPEN]]</f>
        <v>-4287.78</v>
      </c>
      <c r="F40">
        <f>$O$5+$O$6*Table2[[#This Row],[x]]</f>
        <v>53.77757316278587</v>
      </c>
      <c r="G40">
        <f>Table2[[#This Row],[OPEN]]-Table2[[#This Row],[y^]]</f>
        <v>-2.1175731627858738</v>
      </c>
      <c r="H40">
        <f>Table2[[#This Row],[e]]*Table2[[#This Row],[e]]</f>
        <v>4.4841160997509686</v>
      </c>
      <c r="I40">
        <f>ABS(Table2[[#This Row],[e]]/Table2[[#This Row],[OPEN]])*100</f>
        <v>4.0990576128259271</v>
      </c>
    </row>
    <row r="41" spans="1:9">
      <c r="A41" s="2">
        <v>38777</v>
      </c>
      <c r="B41">
        <v>57.49</v>
      </c>
      <c r="C41">
        <v>-82</v>
      </c>
      <c r="D41">
        <f>Table2[[#This Row],[x]]*Table2[[#This Row],[x]]</f>
        <v>6724</v>
      </c>
      <c r="E41">
        <f>Table2[[#This Row],[x]]*Table2[[#This Row],[OPEN]]</f>
        <v>-4714.18</v>
      </c>
      <c r="F41">
        <f>$O$5+$O$6*Table2[[#This Row],[x]]</f>
        <v>55.027607900963574</v>
      </c>
      <c r="G41">
        <f>Table2[[#This Row],[OPEN]]-Table2[[#This Row],[y^]]</f>
        <v>2.4623920990364283</v>
      </c>
      <c r="H41">
        <f>Table2[[#This Row],[e]]*Table2[[#This Row],[e]]</f>
        <v>6.063374849397027</v>
      </c>
      <c r="I41">
        <f>ABS(Table2[[#This Row],[e]]/Table2[[#This Row],[OPEN]])*100</f>
        <v>4.2831659402268709</v>
      </c>
    </row>
    <row r="42" spans="1:9">
      <c r="A42" s="2">
        <v>38808</v>
      </c>
      <c r="B42">
        <v>65.209999999999994</v>
      </c>
      <c r="C42">
        <v>-81</v>
      </c>
      <c r="D42">
        <f>Table2[[#This Row],[x]]*Table2[[#This Row],[x]]</f>
        <v>6561</v>
      </c>
      <c r="E42">
        <f>Table2[[#This Row],[x]]*Table2[[#This Row],[OPEN]]</f>
        <v>-5282.0099999999993</v>
      </c>
      <c r="F42">
        <f>$O$5+$O$6*Table2[[#This Row],[x]]</f>
        <v>56.277642639141277</v>
      </c>
      <c r="G42">
        <f>Table2[[#This Row],[OPEN]]-Table2[[#This Row],[y^]]</f>
        <v>8.9323573608587168</v>
      </c>
      <c r="H42">
        <f>Table2[[#This Row],[e]]*Table2[[#This Row],[e]]</f>
        <v>79.787008022086894</v>
      </c>
      <c r="I42">
        <f>ABS(Table2[[#This Row],[e]]/Table2[[#This Row],[OPEN]])*100</f>
        <v>13.697833707803586</v>
      </c>
    </row>
    <row r="43" spans="1:9">
      <c r="A43" s="2">
        <v>38838</v>
      </c>
      <c r="B43">
        <v>68.16</v>
      </c>
      <c r="C43">
        <v>-80</v>
      </c>
      <c r="D43">
        <f>Table2[[#This Row],[x]]*Table2[[#This Row],[x]]</f>
        <v>6400</v>
      </c>
      <c r="E43">
        <f>Table2[[#This Row],[x]]*Table2[[#This Row],[OPEN]]</f>
        <v>-5452.7999999999993</v>
      </c>
      <c r="F43">
        <f>$O$5+$O$6*Table2[[#This Row],[x]]</f>
        <v>57.52767737731898</v>
      </c>
      <c r="G43">
        <f>Table2[[#This Row],[OPEN]]-Table2[[#This Row],[y^]]</f>
        <v>10.632322622681016</v>
      </c>
      <c r="H43">
        <f>Table2[[#This Row],[e]]*Table2[[#This Row],[e]]</f>
        <v>113.04628435277452</v>
      </c>
      <c r="I43">
        <f>ABS(Table2[[#This Row],[e]]/Table2[[#This Row],[OPEN]])*100</f>
        <v>15.59906488069398</v>
      </c>
    </row>
    <row r="44" spans="1:9">
      <c r="A44" s="2">
        <v>38869</v>
      </c>
      <c r="B44">
        <v>55.99</v>
      </c>
      <c r="C44">
        <v>-79</v>
      </c>
      <c r="D44">
        <f>Table2[[#This Row],[x]]*Table2[[#This Row],[x]]</f>
        <v>6241</v>
      </c>
      <c r="E44">
        <f>Table2[[#This Row],[x]]*Table2[[#This Row],[OPEN]]</f>
        <v>-4423.21</v>
      </c>
      <c r="F44">
        <f>$O$5+$O$6*Table2[[#This Row],[x]]</f>
        <v>58.777712115496684</v>
      </c>
      <c r="G44">
        <f>Table2[[#This Row],[OPEN]]-Table2[[#This Row],[y^]]</f>
        <v>-2.7877121154966815</v>
      </c>
      <c r="H44">
        <f>Table2[[#This Row],[e]]*Table2[[#This Row],[e]]</f>
        <v>7.7713388388869831</v>
      </c>
      <c r="I44">
        <f>ABS(Table2[[#This Row],[e]]/Table2[[#This Row],[OPEN]])*100</f>
        <v>4.9789464466809807</v>
      </c>
    </row>
    <row r="45" spans="1:9">
      <c r="A45" s="2">
        <v>38899</v>
      </c>
      <c r="B45">
        <v>60.99</v>
      </c>
      <c r="C45">
        <v>-78</v>
      </c>
      <c r="D45">
        <f>Table2[[#This Row],[x]]*Table2[[#This Row],[x]]</f>
        <v>6084</v>
      </c>
      <c r="E45">
        <f>Table2[[#This Row],[x]]*Table2[[#This Row],[OPEN]]</f>
        <v>-4757.22</v>
      </c>
      <c r="F45">
        <f>$O$5+$O$6*Table2[[#This Row],[x]]</f>
        <v>60.027746853674387</v>
      </c>
      <c r="G45">
        <f>Table2[[#This Row],[OPEN]]-Table2[[#This Row],[y^]]</f>
        <v>0.96225314632561521</v>
      </c>
      <c r="H45">
        <f>Table2[[#This Row],[e]]*Table2[[#This Row],[e]]</f>
        <v>0.92593111761354585</v>
      </c>
      <c r="I45">
        <f>ABS(Table2[[#This Row],[e]]/Table2[[#This Row],[OPEN]])*100</f>
        <v>1.5777228173891051</v>
      </c>
    </row>
    <row r="46" spans="1:9">
      <c r="A46" s="2">
        <v>38930</v>
      </c>
      <c r="B46">
        <v>55.89</v>
      </c>
      <c r="C46">
        <v>-77</v>
      </c>
      <c r="D46">
        <f>Table2[[#This Row],[x]]*Table2[[#This Row],[x]]</f>
        <v>5929</v>
      </c>
      <c r="E46">
        <f>Table2[[#This Row],[x]]*Table2[[#This Row],[OPEN]]</f>
        <v>-4303.53</v>
      </c>
      <c r="F46">
        <f>$O$5+$O$6*Table2[[#This Row],[x]]</f>
        <v>61.27778159185209</v>
      </c>
      <c r="G46">
        <f>Table2[[#This Row],[OPEN]]-Table2[[#This Row],[y^]]</f>
        <v>-5.3877815918520895</v>
      </c>
      <c r="H46">
        <f>Table2[[#This Row],[e]]*Table2[[#This Row],[e]]</f>
        <v>29.028190481500236</v>
      </c>
      <c r="I46">
        <f>ABS(Table2[[#This Row],[e]]/Table2[[#This Row],[OPEN]])*100</f>
        <v>9.6399742205261933</v>
      </c>
    </row>
    <row r="47" spans="1:9">
      <c r="A47" s="2">
        <v>38961</v>
      </c>
      <c r="B47">
        <v>63.53</v>
      </c>
      <c r="C47">
        <v>-76</v>
      </c>
      <c r="D47">
        <f>Table2[[#This Row],[x]]*Table2[[#This Row],[x]]</f>
        <v>5776</v>
      </c>
      <c r="E47">
        <f>Table2[[#This Row],[x]]*Table2[[#This Row],[OPEN]]</f>
        <v>-4828.28</v>
      </c>
      <c r="F47">
        <f>$O$5+$O$6*Table2[[#This Row],[x]]</f>
        <v>62.527816330029793</v>
      </c>
      <c r="G47">
        <f>Table2[[#This Row],[OPEN]]-Table2[[#This Row],[y^]]</f>
        <v>1.0021836699702078</v>
      </c>
      <c r="H47">
        <f>Table2[[#This Row],[e]]*Table2[[#This Row],[e]]</f>
        <v>1.0043721083549544</v>
      </c>
      <c r="I47">
        <f>ABS(Table2[[#This Row],[e]]/Table2[[#This Row],[OPEN]])*100</f>
        <v>1.5774967259093462</v>
      </c>
    </row>
    <row r="48" spans="1:9">
      <c r="A48" s="2">
        <v>38991</v>
      </c>
      <c r="B48">
        <v>61.99</v>
      </c>
      <c r="C48">
        <v>-75</v>
      </c>
      <c r="D48">
        <f>Table2[[#This Row],[x]]*Table2[[#This Row],[x]]</f>
        <v>5625</v>
      </c>
      <c r="E48">
        <f>Table2[[#This Row],[x]]*Table2[[#This Row],[OPEN]]</f>
        <v>-4649.25</v>
      </c>
      <c r="F48">
        <f>$O$5+$O$6*Table2[[#This Row],[x]]</f>
        <v>63.777851068207497</v>
      </c>
      <c r="G48">
        <f>Table2[[#This Row],[OPEN]]-Table2[[#This Row],[y^]]</f>
        <v>-1.7878510682074946</v>
      </c>
      <c r="H48">
        <f>Table2[[#This Row],[e]]*Table2[[#This Row],[e]]</f>
        <v>3.1964114420906795</v>
      </c>
      <c r="I48">
        <f>ABS(Table2[[#This Row],[e]]/Table2[[#This Row],[OPEN]])*100</f>
        <v>2.884095931936594</v>
      </c>
    </row>
    <row r="49" spans="1:9">
      <c r="A49" s="2">
        <v>39022</v>
      </c>
      <c r="B49">
        <v>63.66</v>
      </c>
      <c r="C49">
        <v>-74</v>
      </c>
      <c r="D49">
        <f>Table2[[#This Row],[x]]*Table2[[#This Row],[x]]</f>
        <v>5476</v>
      </c>
      <c r="E49">
        <f>Table2[[#This Row],[x]]*Table2[[#This Row],[OPEN]]</f>
        <v>-4710.84</v>
      </c>
      <c r="F49">
        <f>$O$5+$O$6*Table2[[#This Row],[x]]</f>
        <v>65.0278858063852</v>
      </c>
      <c r="G49">
        <f>Table2[[#This Row],[OPEN]]-Table2[[#This Row],[y^]]</f>
        <v>-1.3678858063852033</v>
      </c>
      <c r="H49">
        <f>Table2[[#This Row],[e]]*Table2[[#This Row],[e]]</f>
        <v>1.8711115793100979</v>
      </c>
      <c r="I49">
        <f>ABS(Table2[[#This Row],[e]]/Table2[[#This Row],[OPEN]])*100</f>
        <v>2.1487367363889462</v>
      </c>
    </row>
    <row r="50" spans="1:9">
      <c r="A50" s="2">
        <v>39052</v>
      </c>
      <c r="B50">
        <v>61.99</v>
      </c>
      <c r="C50">
        <v>-73</v>
      </c>
      <c r="D50">
        <f>Table2[[#This Row],[x]]*Table2[[#This Row],[x]]</f>
        <v>5329</v>
      </c>
      <c r="E50">
        <f>Table2[[#This Row],[x]]*Table2[[#This Row],[OPEN]]</f>
        <v>-4525.2700000000004</v>
      </c>
      <c r="F50">
        <f>$O$5+$O$6*Table2[[#This Row],[x]]</f>
        <v>66.277920544562903</v>
      </c>
      <c r="G50">
        <f>Table2[[#This Row],[OPEN]]-Table2[[#This Row],[y^]]</f>
        <v>-4.2879205445629012</v>
      </c>
      <c r="H50">
        <f>Table2[[#This Row],[e]]*Table2[[#This Row],[e]]</f>
        <v>18.386262596484606</v>
      </c>
      <c r="I50">
        <f>ABS(Table2[[#This Row],[e]]/Table2[[#This Row],[OPEN]])*100</f>
        <v>6.9171165422856919</v>
      </c>
    </row>
    <row r="51" spans="1:9">
      <c r="A51" s="2">
        <v>39083</v>
      </c>
      <c r="B51">
        <v>58.83</v>
      </c>
      <c r="C51">
        <v>-72</v>
      </c>
      <c r="D51">
        <f>Table2[[#This Row],[x]]*Table2[[#This Row],[x]]</f>
        <v>5184</v>
      </c>
      <c r="E51">
        <f>Table2[[#This Row],[x]]*Table2[[#This Row],[OPEN]]</f>
        <v>-4235.76</v>
      </c>
      <c r="F51">
        <f>$O$5+$O$6*Table2[[#This Row],[x]]</f>
        <v>67.527955282740606</v>
      </c>
      <c r="G51">
        <f>Table2[[#This Row],[OPEN]]-Table2[[#This Row],[y^]]</f>
        <v>-8.6979552827406081</v>
      </c>
      <c r="H51">
        <f>Table2[[#This Row],[e]]*Table2[[#This Row],[e]]</f>
        <v>75.654426100555256</v>
      </c>
      <c r="I51">
        <f>ABS(Table2[[#This Row],[e]]/Table2[[#This Row],[OPEN]])*100</f>
        <v>14.784897641918423</v>
      </c>
    </row>
    <row r="52" spans="1:9">
      <c r="A52" s="2">
        <v>39114</v>
      </c>
      <c r="B52">
        <v>57.69</v>
      </c>
      <c r="C52">
        <v>-71</v>
      </c>
      <c r="D52">
        <f>Table2[[#This Row],[x]]*Table2[[#This Row],[x]]</f>
        <v>5041</v>
      </c>
      <c r="E52">
        <f>Table2[[#This Row],[x]]*Table2[[#This Row],[OPEN]]</f>
        <v>-4095.99</v>
      </c>
      <c r="F52">
        <f>$O$5+$O$6*Table2[[#This Row],[x]]</f>
        <v>68.77799002091831</v>
      </c>
      <c r="G52">
        <f>Table2[[#This Row],[OPEN]]-Table2[[#This Row],[y^]]</f>
        <v>-11.087990020918312</v>
      </c>
      <c r="H52">
        <f>Table2[[#This Row],[e]]*Table2[[#This Row],[e]]</f>
        <v>122.94352270398407</v>
      </c>
      <c r="I52">
        <f>ABS(Table2[[#This Row],[e]]/Table2[[#This Row],[OPEN]])*100</f>
        <v>19.219951500985115</v>
      </c>
    </row>
    <row r="53" spans="1:9">
      <c r="A53" s="2">
        <v>39142</v>
      </c>
      <c r="B53">
        <v>57.56</v>
      </c>
      <c r="C53">
        <v>-70</v>
      </c>
      <c r="D53">
        <f>Table2[[#This Row],[x]]*Table2[[#This Row],[x]]</f>
        <v>4900</v>
      </c>
      <c r="E53">
        <f>Table2[[#This Row],[x]]*Table2[[#This Row],[OPEN]]</f>
        <v>-4029.2000000000003</v>
      </c>
      <c r="F53">
        <f>$O$5+$O$6*Table2[[#This Row],[x]]</f>
        <v>70.028024759096013</v>
      </c>
      <c r="G53">
        <f>Table2[[#This Row],[OPEN]]-Table2[[#This Row],[y^]]</f>
        <v>-12.468024759096011</v>
      </c>
      <c r="H53">
        <f>Table2[[#This Row],[e]]*Table2[[#This Row],[e]]</f>
        <v>155.45164139343115</v>
      </c>
      <c r="I53">
        <f>ABS(Table2[[#This Row],[e]]/Table2[[#This Row],[OPEN]])*100</f>
        <v>21.660918622473957</v>
      </c>
    </row>
    <row r="54" spans="1:9">
      <c r="A54" s="2">
        <v>39173</v>
      </c>
      <c r="B54">
        <v>50.39</v>
      </c>
      <c r="C54">
        <v>-69</v>
      </c>
      <c r="D54">
        <f>Table2[[#This Row],[x]]*Table2[[#This Row],[x]]</f>
        <v>4761</v>
      </c>
      <c r="E54">
        <f>Table2[[#This Row],[x]]*Table2[[#This Row],[OPEN]]</f>
        <v>-3476.91</v>
      </c>
      <c r="F54">
        <f>$O$5+$O$6*Table2[[#This Row],[x]]</f>
        <v>71.278059497273716</v>
      </c>
      <c r="G54">
        <f>Table2[[#This Row],[OPEN]]-Table2[[#This Row],[y^]]</f>
        <v>-20.888059497273716</v>
      </c>
      <c r="H54">
        <f>Table2[[#This Row],[e]]*Table2[[#This Row],[e]]</f>
        <v>436.31102956164665</v>
      </c>
      <c r="I54">
        <f>ABS(Table2[[#This Row],[e]]/Table2[[#This Row],[OPEN]])*100</f>
        <v>41.452787253966491</v>
      </c>
    </row>
    <row r="55" spans="1:9">
      <c r="A55" s="2">
        <v>39203</v>
      </c>
      <c r="B55">
        <v>53.89</v>
      </c>
      <c r="C55">
        <v>-68</v>
      </c>
      <c r="D55">
        <f>Table2[[#This Row],[x]]*Table2[[#This Row],[x]]</f>
        <v>4624</v>
      </c>
      <c r="E55">
        <f>Table2[[#This Row],[x]]*Table2[[#This Row],[OPEN]]</f>
        <v>-3664.52</v>
      </c>
      <c r="F55">
        <f>$O$5+$O$6*Table2[[#This Row],[x]]</f>
        <v>72.52809423545142</v>
      </c>
      <c r="G55">
        <f>Table2[[#This Row],[OPEN]]-Table2[[#This Row],[y^]]</f>
        <v>-18.638094235451419</v>
      </c>
      <c r="H55">
        <f>Table2[[#This Row],[e]]*Table2[[#This Row],[e]]</f>
        <v>347.37855672956744</v>
      </c>
      <c r="I55">
        <f>ABS(Table2[[#This Row],[e]]/Table2[[#This Row],[OPEN]])*100</f>
        <v>34.58544114947378</v>
      </c>
    </row>
    <row r="56" spans="1:9">
      <c r="A56" s="2">
        <v>39234</v>
      </c>
      <c r="B56">
        <v>54.19</v>
      </c>
      <c r="C56">
        <v>-67</v>
      </c>
      <c r="D56">
        <f>Table2[[#This Row],[x]]*Table2[[#This Row],[x]]</f>
        <v>4489</v>
      </c>
      <c r="E56">
        <f>Table2[[#This Row],[x]]*Table2[[#This Row],[OPEN]]</f>
        <v>-3630.73</v>
      </c>
      <c r="F56">
        <f>$O$5+$O$6*Table2[[#This Row],[x]]</f>
        <v>73.778128973629123</v>
      </c>
      <c r="G56">
        <f>Table2[[#This Row],[OPEN]]-Table2[[#This Row],[y^]]</f>
        <v>-19.588128973629125</v>
      </c>
      <c r="H56">
        <f>Table2[[#This Row],[e]]*Table2[[#This Row],[e]]</f>
        <v>383.69479668752882</v>
      </c>
      <c r="I56">
        <f>ABS(Table2[[#This Row],[e]]/Table2[[#This Row],[OPEN]])*100</f>
        <v>36.147128572853163</v>
      </c>
    </row>
    <row r="57" spans="1:9">
      <c r="A57" s="2">
        <v>39264</v>
      </c>
      <c r="B57">
        <v>51.66</v>
      </c>
      <c r="C57">
        <v>-66</v>
      </c>
      <c r="D57">
        <f>Table2[[#This Row],[x]]*Table2[[#This Row],[x]]</f>
        <v>4356</v>
      </c>
      <c r="E57">
        <f>Table2[[#This Row],[x]]*Table2[[#This Row],[OPEN]]</f>
        <v>-3409.56</v>
      </c>
      <c r="F57">
        <f>$O$5+$O$6*Table2[[#This Row],[x]]</f>
        <v>75.028163711806826</v>
      </c>
      <c r="G57">
        <f>Table2[[#This Row],[OPEN]]-Table2[[#This Row],[y^]]</f>
        <v>-23.368163711806829</v>
      </c>
      <c r="H57">
        <f>Table2[[#This Row],[e]]*Table2[[#This Row],[e]]</f>
        <v>546.0710752618055</v>
      </c>
      <c r="I57">
        <f>ABS(Table2[[#This Row],[e]]/Table2[[#This Row],[OPEN]])*100</f>
        <v>45.234540673261385</v>
      </c>
    </row>
    <row r="58" spans="1:9">
      <c r="A58" s="2">
        <v>39295</v>
      </c>
      <c r="B58">
        <v>56.83</v>
      </c>
      <c r="C58">
        <v>-65</v>
      </c>
      <c r="D58">
        <f>Table2[[#This Row],[x]]*Table2[[#This Row],[x]]</f>
        <v>4225</v>
      </c>
      <c r="E58">
        <f>Table2[[#This Row],[x]]*Table2[[#This Row],[OPEN]]</f>
        <v>-3693.95</v>
      </c>
      <c r="F58">
        <f>$O$5+$O$6*Table2[[#This Row],[x]]</f>
        <v>76.278198449984529</v>
      </c>
      <c r="G58">
        <f>Table2[[#This Row],[OPEN]]-Table2[[#This Row],[y^]]</f>
        <v>-19.448198449984531</v>
      </c>
      <c r="H58">
        <f>Table2[[#This Row],[e]]*Table2[[#This Row],[e]]</f>
        <v>378.23242294998073</v>
      </c>
      <c r="I58">
        <f>ABS(Table2[[#This Row],[e]]/Table2[[#This Row],[OPEN]])*100</f>
        <v>34.221711156052315</v>
      </c>
    </row>
    <row r="59" spans="1:9">
      <c r="A59" s="2">
        <v>39326</v>
      </c>
      <c r="B59">
        <v>56.88</v>
      </c>
      <c r="C59">
        <v>-64</v>
      </c>
      <c r="D59">
        <f>Table2[[#This Row],[x]]*Table2[[#This Row],[x]]</f>
        <v>4096</v>
      </c>
      <c r="E59">
        <f>Table2[[#This Row],[x]]*Table2[[#This Row],[OPEN]]</f>
        <v>-3640.32</v>
      </c>
      <c r="F59">
        <f>$O$5+$O$6*Table2[[#This Row],[x]]</f>
        <v>77.528233188162233</v>
      </c>
      <c r="G59">
        <f>Table2[[#This Row],[OPEN]]-Table2[[#This Row],[y^]]</f>
        <v>-20.64823318816223</v>
      </c>
      <c r="H59">
        <f>Table2[[#This Row],[e]]*Table2[[#This Row],[e]]</f>
        <v>426.34953379272417</v>
      </c>
      <c r="I59">
        <f>ABS(Table2[[#This Row],[e]]/Table2[[#This Row],[OPEN]])*100</f>
        <v>36.301394493956103</v>
      </c>
    </row>
    <row r="60" spans="1:9">
      <c r="A60" s="2">
        <v>39356</v>
      </c>
      <c r="B60">
        <v>63.58</v>
      </c>
      <c r="C60">
        <v>-63</v>
      </c>
      <c r="D60">
        <f>Table2[[#This Row],[x]]*Table2[[#This Row],[x]]</f>
        <v>3969</v>
      </c>
      <c r="E60">
        <f>Table2[[#This Row],[x]]*Table2[[#This Row],[OPEN]]</f>
        <v>-4005.54</v>
      </c>
      <c r="F60">
        <f>$O$5+$O$6*Table2[[#This Row],[x]]</f>
        <v>78.778267926339936</v>
      </c>
      <c r="G60">
        <f>Table2[[#This Row],[OPEN]]-Table2[[#This Row],[y^]]</f>
        <v>-15.198267926339938</v>
      </c>
      <c r="H60">
        <f>Table2[[#This Row],[e]]*Table2[[#This Row],[e]]</f>
        <v>230.98734796081328</v>
      </c>
      <c r="I60">
        <f>ABS(Table2[[#This Row],[e]]/Table2[[#This Row],[OPEN]])*100</f>
        <v>23.904164715853945</v>
      </c>
    </row>
    <row r="61" spans="1:9">
      <c r="A61" s="2">
        <v>39387</v>
      </c>
      <c r="B61">
        <v>59.39</v>
      </c>
      <c r="C61">
        <v>-62</v>
      </c>
      <c r="D61">
        <f>Table2[[#This Row],[x]]*Table2[[#This Row],[x]]</f>
        <v>3844</v>
      </c>
      <c r="E61">
        <f>Table2[[#This Row],[x]]*Table2[[#This Row],[OPEN]]</f>
        <v>-3682.18</v>
      </c>
      <c r="F61">
        <f>$O$5+$O$6*Table2[[#This Row],[x]]</f>
        <v>80.028302664517639</v>
      </c>
      <c r="G61">
        <f>Table2[[#This Row],[OPEN]]-Table2[[#This Row],[y^]]</f>
        <v>-20.638302664517639</v>
      </c>
      <c r="H61">
        <f>Table2[[#This Row],[e]]*Table2[[#This Row],[e]]</f>
        <v>425.93953687223586</v>
      </c>
      <c r="I61">
        <f>ABS(Table2[[#This Row],[e]]/Table2[[#This Row],[OPEN]])*100</f>
        <v>34.750467527391208</v>
      </c>
    </row>
    <row r="62" spans="1:9">
      <c r="A62" s="2">
        <v>39417</v>
      </c>
      <c r="B62">
        <v>63.63</v>
      </c>
      <c r="C62">
        <v>-61</v>
      </c>
      <c r="D62">
        <f>Table2[[#This Row],[x]]*Table2[[#This Row],[x]]</f>
        <v>3721</v>
      </c>
      <c r="E62">
        <f>Table2[[#This Row],[x]]*Table2[[#This Row],[OPEN]]</f>
        <v>-3881.4300000000003</v>
      </c>
      <c r="F62">
        <f>$O$5+$O$6*Table2[[#This Row],[x]]</f>
        <v>81.278337402695342</v>
      </c>
      <c r="G62">
        <f>Table2[[#This Row],[OPEN]]-Table2[[#This Row],[y^]]</f>
        <v>-17.64833740269534</v>
      </c>
      <c r="H62">
        <f>Table2[[#This Row],[e]]*Table2[[#This Row],[e]]</f>
        <v>311.46381307937531</v>
      </c>
      <c r="I62">
        <f>ABS(Table2[[#This Row],[e]]/Table2[[#This Row],[OPEN]])*100</f>
        <v>27.735875220328992</v>
      </c>
    </row>
    <row r="63" spans="1:9">
      <c r="A63" s="2">
        <v>39448</v>
      </c>
      <c r="B63">
        <v>70.66</v>
      </c>
      <c r="C63">
        <v>-60</v>
      </c>
      <c r="D63">
        <f>Table2[[#This Row],[x]]*Table2[[#This Row],[x]]</f>
        <v>3600</v>
      </c>
      <c r="E63">
        <f>Table2[[#This Row],[x]]*Table2[[#This Row],[OPEN]]</f>
        <v>-4239.5999999999995</v>
      </c>
      <c r="F63">
        <f>$O$5+$O$6*Table2[[#This Row],[x]]</f>
        <v>82.528372140873046</v>
      </c>
      <c r="G63">
        <f>Table2[[#This Row],[OPEN]]-Table2[[#This Row],[y^]]</f>
        <v>-11.868372140873049</v>
      </c>
      <c r="H63">
        <f>Table2[[#This Row],[e]]*Table2[[#This Row],[e]]</f>
        <v>140.85825727425151</v>
      </c>
      <c r="I63">
        <f>ABS(Table2[[#This Row],[e]]/Table2[[#This Row],[OPEN]])*100</f>
        <v>16.796450807915438</v>
      </c>
    </row>
    <row r="64" spans="1:9">
      <c r="A64" s="2">
        <v>39479</v>
      </c>
      <c r="B64">
        <v>64.08</v>
      </c>
      <c r="C64">
        <v>-59</v>
      </c>
      <c r="D64">
        <f>Table2[[#This Row],[x]]*Table2[[#This Row],[x]]</f>
        <v>3481</v>
      </c>
      <c r="E64">
        <f>Table2[[#This Row],[x]]*Table2[[#This Row],[OPEN]]</f>
        <v>-3780.72</v>
      </c>
      <c r="F64">
        <f>$O$5+$O$6*Table2[[#This Row],[x]]</f>
        <v>83.778406879050749</v>
      </c>
      <c r="G64">
        <f>Table2[[#This Row],[OPEN]]-Table2[[#This Row],[y^]]</f>
        <v>-19.698406879050751</v>
      </c>
      <c r="H64">
        <f>Table2[[#This Row],[e]]*Table2[[#This Row],[e]]</f>
        <v>388.02723357263392</v>
      </c>
      <c r="I64">
        <f>ABS(Table2[[#This Row],[e]]/Table2[[#This Row],[OPEN]])*100</f>
        <v>30.740335329355105</v>
      </c>
    </row>
    <row r="65" spans="1:9">
      <c r="A65" s="2">
        <v>39508</v>
      </c>
      <c r="B65">
        <v>66.09</v>
      </c>
      <c r="C65">
        <v>-58</v>
      </c>
      <c r="D65">
        <f>Table2[[#This Row],[x]]*Table2[[#This Row],[x]]</f>
        <v>3364</v>
      </c>
      <c r="E65">
        <f>Table2[[#This Row],[x]]*Table2[[#This Row],[OPEN]]</f>
        <v>-3833.2200000000003</v>
      </c>
      <c r="F65">
        <f>$O$5+$O$6*Table2[[#This Row],[x]]</f>
        <v>85.028441617228452</v>
      </c>
      <c r="G65">
        <f>Table2[[#This Row],[OPEN]]-Table2[[#This Row],[y^]]</f>
        <v>-18.938441617228449</v>
      </c>
      <c r="H65">
        <f>Table2[[#This Row],[e]]*Table2[[#This Row],[e]]</f>
        <v>358.66457088917053</v>
      </c>
      <c r="I65">
        <f>ABS(Table2[[#This Row],[e]]/Table2[[#This Row],[OPEN]])*100</f>
        <v>28.655532784427972</v>
      </c>
    </row>
    <row r="66" spans="1:9">
      <c r="A66" s="2">
        <v>39539</v>
      </c>
      <c r="B66">
        <v>69.33</v>
      </c>
      <c r="C66">
        <v>-57</v>
      </c>
      <c r="D66">
        <f>Table2[[#This Row],[x]]*Table2[[#This Row],[x]]</f>
        <v>3249</v>
      </c>
      <c r="E66">
        <f>Table2[[#This Row],[x]]*Table2[[#This Row],[OPEN]]</f>
        <v>-3951.81</v>
      </c>
      <c r="F66">
        <f>$O$5+$O$6*Table2[[#This Row],[x]]</f>
        <v>86.278476355406156</v>
      </c>
      <c r="G66">
        <f>Table2[[#This Row],[OPEN]]-Table2[[#This Row],[y^]]</f>
        <v>-16.948476355406157</v>
      </c>
      <c r="H66">
        <f>Table2[[#This Row],[e]]*Table2[[#This Row],[e]]</f>
        <v>287.2508507697616</v>
      </c>
      <c r="I66">
        <f>ABS(Table2[[#This Row],[e]]/Table2[[#This Row],[OPEN]])*100</f>
        <v>24.446093113235477</v>
      </c>
    </row>
    <row r="67" spans="1:9">
      <c r="A67" s="2">
        <v>39569</v>
      </c>
      <c r="B67">
        <v>74.03</v>
      </c>
      <c r="C67">
        <v>-56</v>
      </c>
      <c r="D67">
        <f>Table2[[#This Row],[x]]*Table2[[#This Row],[x]]</f>
        <v>3136</v>
      </c>
      <c r="E67">
        <f>Table2[[#This Row],[x]]*Table2[[#This Row],[OPEN]]</f>
        <v>-4145.68</v>
      </c>
      <c r="F67">
        <f>$O$5+$O$6*Table2[[#This Row],[x]]</f>
        <v>87.528511093583859</v>
      </c>
      <c r="G67">
        <f>Table2[[#This Row],[OPEN]]-Table2[[#This Row],[y^]]</f>
        <v>-13.498511093583858</v>
      </c>
      <c r="H67">
        <f>Table2[[#This Row],[e]]*Table2[[#This Row],[e]]</f>
        <v>182.20980174360648</v>
      </c>
      <c r="I67">
        <f>ABS(Table2[[#This Row],[e]]/Table2[[#This Row],[OPEN]])*100</f>
        <v>18.233839110609022</v>
      </c>
    </row>
    <row r="68" spans="1:9">
      <c r="A68" s="2">
        <v>39600</v>
      </c>
      <c r="B68">
        <v>73.06</v>
      </c>
      <c r="C68">
        <v>-55</v>
      </c>
      <c r="D68">
        <f>Table2[[#This Row],[x]]*Table2[[#This Row],[x]]</f>
        <v>3025</v>
      </c>
      <c r="E68">
        <f>Table2[[#This Row],[x]]*Table2[[#This Row],[OPEN]]</f>
        <v>-4018.3</v>
      </c>
      <c r="F68">
        <f>$O$5+$O$6*Table2[[#This Row],[x]]</f>
        <v>88.778545831761562</v>
      </c>
      <c r="G68">
        <f>Table2[[#This Row],[OPEN]]-Table2[[#This Row],[y^]]</f>
        <v>-15.71854583176156</v>
      </c>
      <c r="H68">
        <f>Table2[[#This Row],[e]]*Table2[[#This Row],[e]]</f>
        <v>247.0726830651887</v>
      </c>
      <c r="I68">
        <f>ABS(Table2[[#This Row],[e]]/Table2[[#This Row],[OPEN]])*100</f>
        <v>21.514571354724279</v>
      </c>
    </row>
    <row r="69" spans="1:9">
      <c r="A69" s="2">
        <v>39630</v>
      </c>
      <c r="B69">
        <v>62.19</v>
      </c>
      <c r="C69">
        <v>-54</v>
      </c>
      <c r="D69">
        <f>Table2[[#This Row],[x]]*Table2[[#This Row],[x]]</f>
        <v>2916</v>
      </c>
      <c r="E69">
        <f>Table2[[#This Row],[x]]*Table2[[#This Row],[OPEN]]</f>
        <v>-3358.2599999999998</v>
      </c>
      <c r="F69">
        <f>$O$5+$O$6*Table2[[#This Row],[x]]</f>
        <v>90.028580569939265</v>
      </c>
      <c r="G69">
        <f>Table2[[#This Row],[OPEN]]-Table2[[#This Row],[y^]]</f>
        <v>-27.838580569939268</v>
      </c>
      <c r="H69">
        <f>Table2[[#This Row],[e]]*Table2[[#This Row],[e]]</f>
        <v>774.98656814900016</v>
      </c>
      <c r="I69">
        <f>ABS(Table2[[#This Row],[e]]/Table2[[#This Row],[OPEN]])*100</f>
        <v>44.763757147353708</v>
      </c>
    </row>
    <row r="70" spans="1:9">
      <c r="A70" s="2">
        <v>39661</v>
      </c>
      <c r="B70">
        <v>62.35</v>
      </c>
      <c r="C70">
        <v>-53</v>
      </c>
      <c r="D70">
        <f>Table2[[#This Row],[x]]*Table2[[#This Row],[x]]</f>
        <v>2809</v>
      </c>
      <c r="E70">
        <f>Table2[[#This Row],[x]]*Table2[[#This Row],[OPEN]]</f>
        <v>-3304.55</v>
      </c>
      <c r="F70">
        <f>$O$5+$O$6*Table2[[#This Row],[x]]</f>
        <v>91.278615308116969</v>
      </c>
      <c r="G70">
        <f>Table2[[#This Row],[OPEN]]-Table2[[#This Row],[y^]]</f>
        <v>-28.928615308116967</v>
      </c>
      <c r="H70">
        <f>Table2[[#This Row],[e]]*Table2[[#This Row],[e]]</f>
        <v>836.86478364501932</v>
      </c>
      <c r="I70">
        <f>ABS(Table2[[#This Row],[e]]/Table2[[#This Row],[OPEN]])*100</f>
        <v>46.397137623283022</v>
      </c>
    </row>
    <row r="71" spans="1:9">
      <c r="A71" s="2">
        <v>39692</v>
      </c>
      <c r="B71">
        <v>62.66</v>
      </c>
      <c r="C71">
        <v>-52</v>
      </c>
      <c r="D71">
        <f>Table2[[#This Row],[x]]*Table2[[#This Row],[x]]</f>
        <v>2704</v>
      </c>
      <c r="E71">
        <f>Table2[[#This Row],[x]]*Table2[[#This Row],[OPEN]]</f>
        <v>-3258.3199999999997</v>
      </c>
      <c r="F71">
        <f>$O$5+$O$6*Table2[[#This Row],[x]]</f>
        <v>92.528650046294672</v>
      </c>
      <c r="G71">
        <f>Table2[[#This Row],[OPEN]]-Table2[[#This Row],[y^]]</f>
        <v>-29.868650046294675</v>
      </c>
      <c r="H71">
        <f>Table2[[#This Row],[e]]*Table2[[#This Row],[e]]</f>
        <v>892.13625558801891</v>
      </c>
      <c r="I71">
        <f>ABS(Table2[[#This Row],[e]]/Table2[[#This Row],[OPEN]])*100</f>
        <v>47.667810479244615</v>
      </c>
    </row>
    <row r="72" spans="1:9">
      <c r="A72" s="2">
        <v>39722</v>
      </c>
      <c r="B72">
        <v>63.33</v>
      </c>
      <c r="C72">
        <v>-51</v>
      </c>
      <c r="D72">
        <f>Table2[[#This Row],[x]]*Table2[[#This Row],[x]]</f>
        <v>2601</v>
      </c>
      <c r="E72">
        <f>Table2[[#This Row],[x]]*Table2[[#This Row],[OPEN]]</f>
        <v>-3229.83</v>
      </c>
      <c r="F72">
        <f>$O$5+$O$6*Table2[[#This Row],[x]]</f>
        <v>93.778684784472375</v>
      </c>
      <c r="G72">
        <f>Table2[[#This Row],[OPEN]]-Table2[[#This Row],[y^]]</f>
        <v>-30.448684784472377</v>
      </c>
      <c r="H72">
        <f>Table2[[#This Row],[e]]*Table2[[#This Row],[e]]</f>
        <v>927.12240510415961</v>
      </c>
      <c r="I72">
        <f>ABS(Table2[[#This Row],[e]]/Table2[[#This Row],[OPEN]])*100</f>
        <v>48.07940120712518</v>
      </c>
    </row>
    <row r="73" spans="1:9">
      <c r="A73" s="2">
        <v>39753</v>
      </c>
      <c r="B73">
        <v>52.55</v>
      </c>
      <c r="C73">
        <v>-50</v>
      </c>
      <c r="D73">
        <f>Table2[[#This Row],[x]]*Table2[[#This Row],[x]]</f>
        <v>2500</v>
      </c>
      <c r="E73">
        <f>Table2[[#This Row],[x]]*Table2[[#This Row],[OPEN]]</f>
        <v>-2627.5</v>
      </c>
      <c r="F73">
        <f>$O$5+$O$6*Table2[[#This Row],[x]]</f>
        <v>95.028719522650078</v>
      </c>
      <c r="G73">
        <f>Table2[[#This Row],[OPEN]]-Table2[[#This Row],[y^]]</f>
        <v>-42.478719522650081</v>
      </c>
      <c r="H73">
        <f>Table2[[#This Row],[e]]*Table2[[#This Row],[e]]</f>
        <v>1804.4416122839732</v>
      </c>
      <c r="I73">
        <f>ABS(Table2[[#This Row],[e]]/Table2[[#This Row],[OPEN]])*100</f>
        <v>80.834861127783213</v>
      </c>
    </row>
    <row r="74" spans="1:9">
      <c r="A74" s="2">
        <v>39783</v>
      </c>
      <c r="B74">
        <v>57.63</v>
      </c>
      <c r="C74">
        <v>-49</v>
      </c>
      <c r="D74">
        <f>Table2[[#This Row],[x]]*Table2[[#This Row],[x]]</f>
        <v>2401</v>
      </c>
      <c r="E74">
        <f>Table2[[#This Row],[x]]*Table2[[#This Row],[OPEN]]</f>
        <v>-2823.8700000000003</v>
      </c>
      <c r="F74">
        <f>$O$5+$O$6*Table2[[#This Row],[x]]</f>
        <v>96.278754260827782</v>
      </c>
      <c r="G74">
        <f>Table2[[#This Row],[OPEN]]-Table2[[#This Row],[y^]]</f>
        <v>-38.648754260827779</v>
      </c>
      <c r="H74">
        <f>Table2[[#This Row],[e]]*Table2[[#This Row],[e]]</f>
        <v>1493.7262059138534</v>
      </c>
      <c r="I74">
        <f>ABS(Table2[[#This Row],[e]]/Table2[[#This Row],[OPEN]])*100</f>
        <v>67.063602743063981</v>
      </c>
    </row>
    <row r="75" spans="1:9">
      <c r="A75" s="2">
        <v>39814</v>
      </c>
      <c r="B75">
        <v>57.43</v>
      </c>
      <c r="C75">
        <v>-48</v>
      </c>
      <c r="D75">
        <f>Table2[[#This Row],[x]]*Table2[[#This Row],[x]]</f>
        <v>2304</v>
      </c>
      <c r="E75">
        <f>Table2[[#This Row],[x]]*Table2[[#This Row],[OPEN]]</f>
        <v>-2756.64</v>
      </c>
      <c r="F75">
        <f>$O$5+$O$6*Table2[[#This Row],[x]]</f>
        <v>97.528788999005485</v>
      </c>
      <c r="G75">
        <f>Table2[[#This Row],[OPEN]]-Table2[[#This Row],[y^]]</f>
        <v>-40.098788999005485</v>
      </c>
      <c r="H75">
        <f>Table2[[#This Row],[e]]*Table2[[#This Row],[e]]</f>
        <v>1607.9128791867633</v>
      </c>
      <c r="I75">
        <f>ABS(Table2[[#This Row],[e]]/Table2[[#This Row],[OPEN]])*100</f>
        <v>69.82202507227143</v>
      </c>
    </row>
    <row r="76" spans="1:9">
      <c r="A76" s="2">
        <v>39845</v>
      </c>
      <c r="B76">
        <v>59.36</v>
      </c>
      <c r="C76">
        <v>-47</v>
      </c>
      <c r="D76">
        <f>Table2[[#This Row],[x]]*Table2[[#This Row],[x]]</f>
        <v>2209</v>
      </c>
      <c r="E76">
        <f>Table2[[#This Row],[x]]*Table2[[#This Row],[OPEN]]</f>
        <v>-2789.92</v>
      </c>
      <c r="F76">
        <f>$O$5+$O$6*Table2[[#This Row],[x]]</f>
        <v>98.778823737183188</v>
      </c>
      <c r="G76">
        <f>Table2[[#This Row],[OPEN]]-Table2[[#This Row],[y^]]</f>
        <v>-39.418823737183189</v>
      </c>
      <c r="H76">
        <f>Table2[[#This Row],[e]]*Table2[[#This Row],[e]]</f>
        <v>1553.8436648231168</v>
      </c>
      <c r="I76">
        <f>ABS(Table2[[#This Row],[e]]/Table2[[#This Row],[OPEN]])*100</f>
        <v>66.406374220322078</v>
      </c>
    </row>
    <row r="77" spans="1:9">
      <c r="A77" s="2">
        <v>39873</v>
      </c>
      <c r="B77">
        <v>60.36</v>
      </c>
      <c r="C77">
        <v>-46</v>
      </c>
      <c r="D77">
        <f>Table2[[#This Row],[x]]*Table2[[#This Row],[x]]</f>
        <v>2116</v>
      </c>
      <c r="E77">
        <f>Table2[[#This Row],[x]]*Table2[[#This Row],[OPEN]]</f>
        <v>-2776.56</v>
      </c>
      <c r="F77">
        <f>$O$5+$O$6*Table2[[#This Row],[x]]</f>
        <v>100.02885847536089</v>
      </c>
      <c r="G77">
        <f>Table2[[#This Row],[OPEN]]-Table2[[#This Row],[y^]]</f>
        <v>-39.668858475360892</v>
      </c>
      <c r="H77">
        <f>Table2[[#This Row],[e]]*Table2[[#This Row],[e]]</f>
        <v>1573.6183327382116</v>
      </c>
      <c r="I77">
        <f>ABS(Table2[[#This Row],[e]]/Table2[[#This Row],[OPEN]])*100</f>
        <v>65.720441476741044</v>
      </c>
    </row>
    <row r="78" spans="1:9">
      <c r="A78" s="2">
        <v>39904</v>
      </c>
      <c r="B78">
        <v>61.69</v>
      </c>
      <c r="C78">
        <v>-45</v>
      </c>
      <c r="D78">
        <f>Table2[[#This Row],[x]]*Table2[[#This Row],[x]]</f>
        <v>2025</v>
      </c>
      <c r="E78">
        <f>Table2[[#This Row],[x]]*Table2[[#This Row],[OPEN]]</f>
        <v>-2776.0499999999997</v>
      </c>
      <c r="F78">
        <f>$O$5+$O$6*Table2[[#This Row],[x]]</f>
        <v>101.27889321353859</v>
      </c>
      <c r="G78">
        <f>Table2[[#This Row],[OPEN]]-Table2[[#This Row],[y^]]</f>
        <v>-39.588893213538597</v>
      </c>
      <c r="H78">
        <f>Table2[[#This Row],[e]]*Table2[[#This Row],[e]]</f>
        <v>1567.2804658729624</v>
      </c>
      <c r="I78">
        <f>ABS(Table2[[#This Row],[e]]/Table2[[#This Row],[OPEN]])*100</f>
        <v>64.173923186154312</v>
      </c>
    </row>
    <row r="79" spans="1:9">
      <c r="A79" s="2">
        <v>39934</v>
      </c>
      <c r="B79">
        <v>63.36</v>
      </c>
      <c r="C79">
        <v>-44</v>
      </c>
      <c r="D79">
        <f>Table2[[#This Row],[x]]*Table2[[#This Row],[x]]</f>
        <v>1936</v>
      </c>
      <c r="E79">
        <f>Table2[[#This Row],[x]]*Table2[[#This Row],[OPEN]]</f>
        <v>-2787.84</v>
      </c>
      <c r="F79">
        <f>$O$5+$O$6*Table2[[#This Row],[x]]</f>
        <v>102.5289279517163</v>
      </c>
      <c r="G79">
        <f>Table2[[#This Row],[OPEN]]-Table2[[#This Row],[y^]]</f>
        <v>-39.168927951716299</v>
      </c>
      <c r="H79">
        <f>Table2[[#This Row],[e]]*Table2[[#This Row],[e]]</f>
        <v>1534.2049168867425</v>
      </c>
      <c r="I79">
        <f>ABS(Table2[[#This Row],[e]]/Table2[[#This Row],[OPEN]])*100</f>
        <v>61.819646388441129</v>
      </c>
    </row>
    <row r="80" spans="1:9">
      <c r="A80" s="2">
        <v>39965</v>
      </c>
      <c r="B80">
        <v>61.66</v>
      </c>
      <c r="C80">
        <v>-43</v>
      </c>
      <c r="D80">
        <f>Table2[[#This Row],[x]]*Table2[[#This Row],[x]]</f>
        <v>1849</v>
      </c>
      <c r="E80">
        <f>Table2[[#This Row],[x]]*Table2[[#This Row],[OPEN]]</f>
        <v>-2651.3799999999997</v>
      </c>
      <c r="F80">
        <f>$O$5+$O$6*Table2[[#This Row],[x]]</f>
        <v>103.778962689894</v>
      </c>
      <c r="G80">
        <f>Table2[[#This Row],[OPEN]]-Table2[[#This Row],[y^]]</f>
        <v>-42.118962689894005</v>
      </c>
      <c r="H80">
        <f>Table2[[#This Row],[e]]*Table2[[#This Row],[e]]</f>
        <v>1774.0070180726832</v>
      </c>
      <c r="I80">
        <f>ABS(Table2[[#This Row],[e]]/Table2[[#This Row],[OPEN]])*100</f>
        <v>68.308405270668189</v>
      </c>
    </row>
    <row r="81" spans="1:9">
      <c r="A81" s="2">
        <v>39995</v>
      </c>
      <c r="B81">
        <v>63.43</v>
      </c>
      <c r="C81">
        <v>-42</v>
      </c>
      <c r="D81">
        <f>Table2[[#This Row],[x]]*Table2[[#This Row],[x]]</f>
        <v>1764</v>
      </c>
      <c r="E81">
        <f>Table2[[#This Row],[x]]*Table2[[#This Row],[OPEN]]</f>
        <v>-2664.06</v>
      </c>
      <c r="F81">
        <f>$O$5+$O$6*Table2[[#This Row],[x]]</f>
        <v>105.0289974280717</v>
      </c>
      <c r="G81">
        <f>Table2[[#This Row],[OPEN]]-Table2[[#This Row],[y^]]</f>
        <v>-41.598997428071705</v>
      </c>
      <c r="H81">
        <f>Table2[[#This Row],[e]]*Table2[[#This Row],[e]]</f>
        <v>1730.4765870207164</v>
      </c>
      <c r="I81">
        <f>ABS(Table2[[#This Row],[e]]/Table2[[#This Row],[OPEN]])*100</f>
        <v>65.582527870206064</v>
      </c>
    </row>
    <row r="82" spans="1:9">
      <c r="A82" s="2">
        <v>40026</v>
      </c>
      <c r="B82">
        <v>84.32</v>
      </c>
      <c r="C82">
        <v>-41</v>
      </c>
      <c r="D82">
        <f>Table2[[#This Row],[x]]*Table2[[#This Row],[x]]</f>
        <v>1681</v>
      </c>
      <c r="E82">
        <f>Table2[[#This Row],[x]]*Table2[[#This Row],[OPEN]]</f>
        <v>-3457.12</v>
      </c>
      <c r="F82">
        <f>$O$5+$O$6*Table2[[#This Row],[x]]</f>
        <v>106.27903216624941</v>
      </c>
      <c r="G82">
        <f>Table2[[#This Row],[OPEN]]-Table2[[#This Row],[y^]]</f>
        <v>-21.959032166249415</v>
      </c>
      <c r="H82">
        <f>Table2[[#This Row],[e]]*Table2[[#This Row],[e]]</f>
        <v>482.19909367837647</v>
      </c>
      <c r="I82">
        <f>ABS(Table2[[#This Row],[e]]/Table2[[#This Row],[OPEN]])*100</f>
        <v>26.042495453331849</v>
      </c>
    </row>
    <row r="83" spans="1:9">
      <c r="A83" s="2">
        <v>40057</v>
      </c>
      <c r="B83">
        <v>77.66</v>
      </c>
      <c r="C83">
        <v>-40</v>
      </c>
      <c r="D83">
        <f>Table2[[#This Row],[x]]*Table2[[#This Row],[x]]</f>
        <v>1600</v>
      </c>
      <c r="E83">
        <f>Table2[[#This Row],[x]]*Table2[[#This Row],[OPEN]]</f>
        <v>-3106.3999999999996</v>
      </c>
      <c r="F83">
        <f>$O$5+$O$6*Table2[[#This Row],[x]]</f>
        <v>107.52906690442711</v>
      </c>
      <c r="G83">
        <f>Table2[[#This Row],[OPEN]]-Table2[[#This Row],[y^]]</f>
        <v>-29.869066904427115</v>
      </c>
      <c r="H83">
        <f>Table2[[#This Row],[e]]*Table2[[#This Row],[e]]</f>
        <v>892.16115774114314</v>
      </c>
      <c r="I83">
        <f>ABS(Table2[[#This Row],[e]]/Table2[[#This Row],[OPEN]])*100</f>
        <v>38.461327458700893</v>
      </c>
    </row>
    <row r="84" spans="1:9">
      <c r="A84" s="2">
        <v>40087</v>
      </c>
      <c r="B84">
        <v>77.56</v>
      </c>
      <c r="C84">
        <v>-39</v>
      </c>
      <c r="D84">
        <f>Table2[[#This Row],[x]]*Table2[[#This Row],[x]]</f>
        <v>1521</v>
      </c>
      <c r="E84">
        <f>Table2[[#This Row],[x]]*Table2[[#This Row],[OPEN]]</f>
        <v>-3024.84</v>
      </c>
      <c r="F84">
        <f>$O$5+$O$6*Table2[[#This Row],[x]]</f>
        <v>108.77910164260481</v>
      </c>
      <c r="G84">
        <f>Table2[[#This Row],[OPEN]]-Table2[[#This Row],[y^]]</f>
        <v>-31.219101642604812</v>
      </c>
      <c r="H84">
        <f>Table2[[#This Row],[e]]*Table2[[#This Row],[e]]</f>
        <v>974.63230737129049</v>
      </c>
      <c r="I84">
        <f>ABS(Table2[[#This Row],[e]]/Table2[[#This Row],[OPEN]])*100</f>
        <v>40.251549307123277</v>
      </c>
    </row>
    <row r="85" spans="1:9">
      <c r="A85" s="2">
        <v>40118</v>
      </c>
      <c r="B85">
        <v>84.11</v>
      </c>
      <c r="C85">
        <v>-38</v>
      </c>
      <c r="D85">
        <f>Table2[[#This Row],[x]]*Table2[[#This Row],[x]]</f>
        <v>1444</v>
      </c>
      <c r="E85">
        <f>Table2[[#This Row],[x]]*Table2[[#This Row],[OPEN]]</f>
        <v>-3196.18</v>
      </c>
      <c r="F85">
        <f>$O$5+$O$6*Table2[[#This Row],[x]]</f>
        <v>110.02913638078252</v>
      </c>
      <c r="G85">
        <f>Table2[[#This Row],[OPEN]]-Table2[[#This Row],[y^]]</f>
        <v>-25.919136380782518</v>
      </c>
      <c r="H85">
        <f>Table2[[#This Row],[e]]*Table2[[#This Row],[e]]</f>
        <v>671.8016307256039</v>
      </c>
      <c r="I85">
        <f>ABS(Table2[[#This Row],[e]]/Table2[[#This Row],[OPEN]])*100</f>
        <v>30.815760766594362</v>
      </c>
    </row>
    <row r="86" spans="1:9">
      <c r="A86" s="2">
        <v>40148</v>
      </c>
      <c r="B86">
        <v>85.99</v>
      </c>
      <c r="C86">
        <v>-37</v>
      </c>
      <c r="D86">
        <f>Table2[[#This Row],[x]]*Table2[[#This Row],[x]]</f>
        <v>1369</v>
      </c>
      <c r="E86">
        <f>Table2[[#This Row],[x]]*Table2[[#This Row],[OPEN]]</f>
        <v>-3181.6299999999997</v>
      </c>
      <c r="F86">
        <f>$O$5+$O$6*Table2[[#This Row],[x]]</f>
        <v>111.27917111896022</v>
      </c>
      <c r="G86">
        <f>Table2[[#This Row],[OPEN]]-Table2[[#This Row],[y^]]</f>
        <v>-25.289171118960226</v>
      </c>
      <c r="H86">
        <f>Table2[[#This Row],[e]]*Table2[[#This Row],[e]]</f>
        <v>639.54217588405197</v>
      </c>
      <c r="I86">
        <f>ABS(Table2[[#This Row],[e]]/Table2[[#This Row],[OPEN]])*100</f>
        <v>29.409432630492184</v>
      </c>
    </row>
    <row r="87" spans="1:9">
      <c r="A87" s="2">
        <v>40179</v>
      </c>
      <c r="B87">
        <v>84.32</v>
      </c>
      <c r="C87">
        <v>-36</v>
      </c>
      <c r="D87">
        <f>Table2[[#This Row],[x]]*Table2[[#This Row],[x]]</f>
        <v>1296</v>
      </c>
      <c r="E87">
        <f>Table2[[#This Row],[x]]*Table2[[#This Row],[OPEN]]</f>
        <v>-3035.5199999999995</v>
      </c>
      <c r="F87">
        <f>$O$5+$O$6*Table2[[#This Row],[x]]</f>
        <v>112.52920585713792</v>
      </c>
      <c r="G87">
        <f>Table2[[#This Row],[OPEN]]-Table2[[#This Row],[y^]]</f>
        <v>-28.209205857137931</v>
      </c>
      <c r="H87">
        <f>Table2[[#This Row],[e]]*Table2[[#This Row],[e]]</f>
        <v>795.75929509038497</v>
      </c>
      <c r="I87">
        <f>ABS(Table2[[#This Row],[e]]/Table2[[#This Row],[OPEN]])*100</f>
        <v>33.454940532658838</v>
      </c>
    </row>
    <row r="88" spans="1:9">
      <c r="A88" s="2">
        <v>40210</v>
      </c>
      <c r="B88">
        <v>83.33</v>
      </c>
      <c r="C88">
        <v>-35</v>
      </c>
      <c r="D88">
        <f>Table2[[#This Row],[x]]*Table2[[#This Row],[x]]</f>
        <v>1225</v>
      </c>
      <c r="E88">
        <f>Table2[[#This Row],[x]]*Table2[[#This Row],[OPEN]]</f>
        <v>-2916.5499999999997</v>
      </c>
      <c r="F88">
        <f>$O$5+$O$6*Table2[[#This Row],[x]]</f>
        <v>113.77924059531563</v>
      </c>
      <c r="G88">
        <f>Table2[[#This Row],[OPEN]]-Table2[[#This Row],[y^]]</f>
        <v>-30.449240595315629</v>
      </c>
      <c r="H88">
        <f>Table2[[#This Row],[e]]*Table2[[#This Row],[e]]</f>
        <v>927.15625283141731</v>
      </c>
      <c r="I88">
        <f>ABS(Table2[[#This Row],[e]]/Table2[[#This Row],[OPEN]])*100</f>
        <v>36.540550336392215</v>
      </c>
    </row>
    <row r="89" spans="1:9">
      <c r="A89" s="2">
        <v>40238</v>
      </c>
      <c r="B89">
        <v>78.36</v>
      </c>
      <c r="C89">
        <v>-34</v>
      </c>
      <c r="D89">
        <f>Table2[[#This Row],[x]]*Table2[[#This Row],[x]]</f>
        <v>1156</v>
      </c>
      <c r="E89">
        <f>Table2[[#This Row],[x]]*Table2[[#This Row],[OPEN]]</f>
        <v>-2664.24</v>
      </c>
      <c r="F89">
        <f>$O$5+$O$6*Table2[[#This Row],[x]]</f>
        <v>115.02927533349333</v>
      </c>
      <c r="G89">
        <f>Table2[[#This Row],[OPEN]]-Table2[[#This Row],[y^]]</f>
        <v>-36.669275333493331</v>
      </c>
      <c r="H89">
        <f>Table2[[#This Row],[e]]*Table2[[#This Row],[e]]</f>
        <v>1344.6357534835424</v>
      </c>
      <c r="I89">
        <f>ABS(Table2[[#This Row],[e]]/Table2[[#This Row],[OPEN]])*100</f>
        <v>46.795910328603021</v>
      </c>
    </row>
    <row r="90" spans="1:9">
      <c r="A90" s="2">
        <v>40269</v>
      </c>
      <c r="B90">
        <v>87.99</v>
      </c>
      <c r="C90">
        <v>-33</v>
      </c>
      <c r="D90">
        <f>Table2[[#This Row],[x]]*Table2[[#This Row],[x]]</f>
        <v>1089</v>
      </c>
      <c r="E90">
        <f>Table2[[#This Row],[x]]*Table2[[#This Row],[OPEN]]</f>
        <v>-2903.6699999999996</v>
      </c>
      <c r="F90">
        <f>$O$5+$O$6*Table2[[#This Row],[x]]</f>
        <v>116.27931007167103</v>
      </c>
      <c r="G90">
        <f>Table2[[#This Row],[OPEN]]-Table2[[#This Row],[y^]]</f>
        <v>-28.289310071671039</v>
      </c>
      <c r="H90">
        <f>Table2[[#This Row],[e]]*Table2[[#This Row],[e]]</f>
        <v>800.28506433114853</v>
      </c>
      <c r="I90">
        <f>ABS(Table2[[#This Row],[e]]/Table2[[#This Row],[OPEN]])*100</f>
        <v>32.150596740164836</v>
      </c>
    </row>
    <row r="91" spans="1:9">
      <c r="A91" s="2">
        <v>40299</v>
      </c>
      <c r="B91">
        <v>87.08</v>
      </c>
      <c r="C91">
        <v>-32</v>
      </c>
      <c r="D91">
        <f>Table2[[#This Row],[x]]*Table2[[#This Row],[x]]</f>
        <v>1024</v>
      </c>
      <c r="E91">
        <f>Table2[[#This Row],[x]]*Table2[[#This Row],[OPEN]]</f>
        <v>-2786.56</v>
      </c>
      <c r="F91">
        <f>$O$5+$O$6*Table2[[#This Row],[x]]</f>
        <v>117.52934480984874</v>
      </c>
      <c r="G91">
        <f>Table2[[#This Row],[OPEN]]-Table2[[#This Row],[y^]]</f>
        <v>-30.449344809848739</v>
      </c>
      <c r="H91">
        <f>Table2[[#This Row],[e]]*Table2[[#This Row],[e]]</f>
        <v>927.16259934906236</v>
      </c>
      <c r="I91">
        <f>ABS(Table2[[#This Row],[e]]/Table2[[#This Row],[OPEN]])*100</f>
        <v>34.967093258898416</v>
      </c>
    </row>
    <row r="92" spans="1:9">
      <c r="A92" s="2">
        <v>40330</v>
      </c>
      <c r="B92">
        <v>95.12</v>
      </c>
      <c r="C92">
        <v>-31</v>
      </c>
      <c r="D92">
        <f>Table2[[#This Row],[x]]*Table2[[#This Row],[x]]</f>
        <v>961</v>
      </c>
      <c r="E92">
        <f>Table2[[#This Row],[x]]*Table2[[#This Row],[OPEN]]</f>
        <v>-2948.7200000000003</v>
      </c>
      <c r="F92">
        <f>$O$5+$O$6*Table2[[#This Row],[x]]</f>
        <v>118.77937954802644</v>
      </c>
      <c r="G92">
        <f>Table2[[#This Row],[OPEN]]-Table2[[#This Row],[y^]]</f>
        <v>-23.659379548026436</v>
      </c>
      <c r="H92">
        <f>Table2[[#This Row],[e]]*Table2[[#This Row],[e]]</f>
        <v>559.7662405975716</v>
      </c>
      <c r="I92">
        <f>ABS(Table2[[#This Row],[e]]/Table2[[#This Row],[OPEN]])*100</f>
        <v>24.873191282618205</v>
      </c>
    </row>
    <row r="93" spans="1:9">
      <c r="A93" s="2">
        <v>40360</v>
      </c>
      <c r="B93">
        <v>101.59</v>
      </c>
      <c r="C93">
        <v>-30</v>
      </c>
      <c r="D93">
        <f>Table2[[#This Row],[x]]*Table2[[#This Row],[x]]</f>
        <v>900</v>
      </c>
      <c r="E93">
        <f>Table2[[#This Row],[x]]*Table2[[#This Row],[OPEN]]</f>
        <v>-3047.7000000000003</v>
      </c>
      <c r="F93">
        <f>$O$5+$O$6*Table2[[#This Row],[x]]</f>
        <v>120.02941428620414</v>
      </c>
      <c r="G93">
        <f>Table2[[#This Row],[OPEN]]-Table2[[#This Row],[y^]]</f>
        <v>-18.439414286204141</v>
      </c>
      <c r="H93">
        <f>Table2[[#This Row],[e]]*Table2[[#This Row],[e]]</f>
        <v>340.01199921826935</v>
      </c>
      <c r="I93">
        <f>ABS(Table2[[#This Row],[e]]/Table2[[#This Row],[OPEN]])*100</f>
        <v>18.150816306924046</v>
      </c>
    </row>
    <row r="94" spans="1:9">
      <c r="A94" s="2">
        <v>40391</v>
      </c>
      <c r="B94">
        <v>103.02</v>
      </c>
      <c r="C94">
        <v>-29</v>
      </c>
      <c r="D94">
        <f>Table2[[#This Row],[x]]*Table2[[#This Row],[x]]</f>
        <v>841</v>
      </c>
      <c r="E94">
        <f>Table2[[#This Row],[x]]*Table2[[#This Row],[OPEN]]</f>
        <v>-2987.58</v>
      </c>
      <c r="F94">
        <f>$O$5+$O$6*Table2[[#This Row],[x]]</f>
        <v>121.27944902438185</v>
      </c>
      <c r="G94">
        <f>Table2[[#This Row],[OPEN]]-Table2[[#This Row],[y^]]</f>
        <v>-18.259449024381851</v>
      </c>
      <c r="H94">
        <f>Table2[[#This Row],[e]]*Table2[[#This Row],[e]]</f>
        <v>333.40747867399932</v>
      </c>
      <c r="I94">
        <f>ABS(Table2[[#This Row],[e]]/Table2[[#This Row],[OPEN]])*100</f>
        <v>17.724178823900068</v>
      </c>
    </row>
    <row r="95" spans="1:9">
      <c r="A95" s="2">
        <v>40422</v>
      </c>
      <c r="B95">
        <v>109.49</v>
      </c>
      <c r="C95">
        <v>-28</v>
      </c>
      <c r="D95">
        <f>Table2[[#This Row],[x]]*Table2[[#This Row],[x]]</f>
        <v>784</v>
      </c>
      <c r="E95">
        <f>Table2[[#This Row],[x]]*Table2[[#This Row],[OPEN]]</f>
        <v>-3065.72</v>
      </c>
      <c r="F95">
        <f>$O$5+$O$6*Table2[[#This Row],[x]]</f>
        <v>122.52948376255955</v>
      </c>
      <c r="G95">
        <f>Table2[[#This Row],[OPEN]]-Table2[[#This Row],[y^]]</f>
        <v>-13.039483762559556</v>
      </c>
      <c r="H95">
        <f>Table2[[#This Row],[e]]*Table2[[#This Row],[e]]</f>
        <v>170.02813679405432</v>
      </c>
      <c r="I95">
        <f>ABS(Table2[[#This Row],[e]]/Table2[[#This Row],[OPEN]])*100</f>
        <v>11.909291955940777</v>
      </c>
    </row>
    <row r="96" spans="1:9">
      <c r="A96" s="2">
        <v>40452</v>
      </c>
      <c r="B96">
        <v>119.25</v>
      </c>
      <c r="C96">
        <v>-27</v>
      </c>
      <c r="D96">
        <f>Table2[[#This Row],[x]]*Table2[[#This Row],[x]]</f>
        <v>729</v>
      </c>
      <c r="E96">
        <f>Table2[[#This Row],[x]]*Table2[[#This Row],[OPEN]]</f>
        <v>-3219.75</v>
      </c>
      <c r="F96">
        <f>$O$5+$O$6*Table2[[#This Row],[x]]</f>
        <v>123.77951850073725</v>
      </c>
      <c r="G96">
        <f>Table2[[#This Row],[OPEN]]-Table2[[#This Row],[y^]]</f>
        <v>-4.5295185007372538</v>
      </c>
      <c r="H96">
        <f>Table2[[#This Row],[e]]*Table2[[#This Row],[e]]</f>
        <v>20.516537848521061</v>
      </c>
      <c r="I96">
        <f>ABS(Table2[[#This Row],[e]]/Table2[[#This Row],[OPEN]])*100</f>
        <v>3.7983383653981164</v>
      </c>
    </row>
    <row r="97" spans="1:9">
      <c r="A97" s="2">
        <v>40483</v>
      </c>
      <c r="B97">
        <v>114.99</v>
      </c>
      <c r="C97">
        <v>-26</v>
      </c>
      <c r="D97">
        <f>Table2[[#This Row],[x]]*Table2[[#This Row],[x]]</f>
        <v>676</v>
      </c>
      <c r="E97">
        <f>Table2[[#This Row],[x]]*Table2[[#This Row],[OPEN]]</f>
        <v>-2989.74</v>
      </c>
      <c r="F97">
        <f>$O$5+$O$6*Table2[[#This Row],[x]]</f>
        <v>125.02955323891496</v>
      </c>
      <c r="G97">
        <f>Table2[[#This Row],[OPEN]]-Table2[[#This Row],[y^]]</f>
        <v>-10.039553238914962</v>
      </c>
      <c r="H97">
        <f>Table2[[#This Row],[e]]*Table2[[#This Row],[e]]</f>
        <v>100.79262923700792</v>
      </c>
      <c r="I97">
        <f>ABS(Table2[[#This Row],[e]]/Table2[[#This Row],[OPEN]])*100</f>
        <v>8.7308054951865053</v>
      </c>
    </row>
    <row r="98" spans="1:9">
      <c r="A98" s="2">
        <v>40513</v>
      </c>
      <c r="B98">
        <v>114.99</v>
      </c>
      <c r="C98">
        <v>-25</v>
      </c>
      <c r="D98">
        <f>Table2[[#This Row],[x]]*Table2[[#This Row],[x]]</f>
        <v>625</v>
      </c>
      <c r="E98">
        <f>Table2[[#This Row],[x]]*Table2[[#This Row],[OPEN]]</f>
        <v>-2874.75</v>
      </c>
      <c r="F98">
        <f>$O$5+$O$6*Table2[[#This Row],[x]]</f>
        <v>126.27958797709266</v>
      </c>
      <c r="G98">
        <f>Table2[[#This Row],[OPEN]]-Table2[[#This Row],[y^]]</f>
        <v>-11.289587977092665</v>
      </c>
      <c r="H98">
        <f>Table2[[#This Row],[e]]*Table2[[#This Row],[e]]</f>
        <v>127.45479669251526</v>
      </c>
      <c r="I98">
        <f>ABS(Table2[[#This Row],[e]]/Table2[[#This Row],[OPEN]])*100</f>
        <v>9.8178867528416944</v>
      </c>
    </row>
    <row r="99" spans="1:9">
      <c r="A99" s="2">
        <v>40544</v>
      </c>
      <c r="B99">
        <v>117.29</v>
      </c>
      <c r="C99">
        <v>-24</v>
      </c>
      <c r="D99">
        <f>Table2[[#This Row],[x]]*Table2[[#This Row],[x]]</f>
        <v>576</v>
      </c>
      <c r="E99">
        <f>Table2[[#This Row],[x]]*Table2[[#This Row],[OPEN]]</f>
        <v>-2814.96</v>
      </c>
      <c r="F99">
        <f>$O$5+$O$6*Table2[[#This Row],[x]]</f>
        <v>127.52962271527036</v>
      </c>
      <c r="G99">
        <f>Table2[[#This Row],[OPEN]]-Table2[[#This Row],[y^]]</f>
        <v>-10.239622715270357</v>
      </c>
      <c r="H99">
        <f>Table2[[#This Row],[e]]*Table2[[#This Row],[e]]</f>
        <v>104.84987335108069</v>
      </c>
      <c r="I99">
        <f>ABS(Table2[[#This Row],[e]]/Table2[[#This Row],[OPEN]])*100</f>
        <v>8.7301753902893307</v>
      </c>
    </row>
    <row r="100" spans="1:9">
      <c r="A100" s="2">
        <v>40575</v>
      </c>
      <c r="B100">
        <v>109.09</v>
      </c>
      <c r="C100">
        <v>-23</v>
      </c>
      <c r="D100">
        <f>Table2[[#This Row],[x]]*Table2[[#This Row],[x]]</f>
        <v>529</v>
      </c>
      <c r="E100">
        <f>Table2[[#This Row],[x]]*Table2[[#This Row],[OPEN]]</f>
        <v>-2509.0700000000002</v>
      </c>
      <c r="F100">
        <f>$O$5+$O$6*Table2[[#This Row],[x]]</f>
        <v>128.77965745344807</v>
      </c>
      <c r="G100">
        <f>Table2[[#This Row],[OPEN]]-Table2[[#This Row],[y^]]</f>
        <v>-19.689657453448064</v>
      </c>
      <c r="H100">
        <f>Table2[[#This Row],[e]]*Table2[[#This Row],[e]]</f>
        <v>387.68261063412291</v>
      </c>
      <c r="I100">
        <f>ABS(Table2[[#This Row],[e]]/Table2[[#This Row],[OPEN]])*100</f>
        <v>18.049003074019673</v>
      </c>
    </row>
    <row r="101" spans="1:9">
      <c r="A101" s="2">
        <v>40603</v>
      </c>
      <c r="B101">
        <v>113.86</v>
      </c>
      <c r="C101">
        <v>-22</v>
      </c>
      <c r="D101">
        <f>Table2[[#This Row],[x]]*Table2[[#This Row],[x]]</f>
        <v>484</v>
      </c>
      <c r="E101">
        <f>Table2[[#This Row],[x]]*Table2[[#This Row],[OPEN]]</f>
        <v>-2504.92</v>
      </c>
      <c r="F101">
        <f>$O$5+$O$6*Table2[[#This Row],[x]]</f>
        <v>130.02969219162577</v>
      </c>
      <c r="G101">
        <f>Table2[[#This Row],[OPEN]]-Table2[[#This Row],[y^]]</f>
        <v>-16.169692191625771</v>
      </c>
      <c r="H101">
        <f>Table2[[#This Row],[e]]*Table2[[#This Row],[e]]</f>
        <v>261.45894557192344</v>
      </c>
      <c r="I101">
        <f>ABS(Table2[[#This Row],[e]]/Table2[[#This Row],[OPEN]])*100</f>
        <v>14.201380811194248</v>
      </c>
    </row>
    <row r="102" spans="1:9">
      <c r="A102" s="2">
        <v>40634</v>
      </c>
      <c r="B102">
        <v>121.35</v>
      </c>
      <c r="C102">
        <v>-21</v>
      </c>
      <c r="D102">
        <f>Table2[[#This Row],[x]]*Table2[[#This Row],[x]]</f>
        <v>441</v>
      </c>
      <c r="E102">
        <f>Table2[[#This Row],[x]]*Table2[[#This Row],[OPEN]]</f>
        <v>-2548.35</v>
      </c>
      <c r="F102">
        <f>$O$5+$O$6*Table2[[#This Row],[x]]</f>
        <v>131.27972692980347</v>
      </c>
      <c r="G102">
        <f>Table2[[#This Row],[OPEN]]-Table2[[#This Row],[y^]]</f>
        <v>-9.9297269298034792</v>
      </c>
      <c r="H102">
        <f>Table2[[#This Row],[e]]*Table2[[#This Row],[e]]</f>
        <v>98.599476900464424</v>
      </c>
      <c r="I102">
        <f>ABS(Table2[[#This Row],[e]]/Table2[[#This Row],[OPEN]])*100</f>
        <v>8.1827168766406917</v>
      </c>
    </row>
    <row r="103" spans="1:9">
      <c r="A103" s="2">
        <v>40664</v>
      </c>
      <c r="B103">
        <v>128.65</v>
      </c>
      <c r="C103">
        <v>-20</v>
      </c>
      <c r="D103">
        <f>Table2[[#This Row],[x]]*Table2[[#This Row],[x]]</f>
        <v>400</v>
      </c>
      <c r="E103">
        <f>Table2[[#This Row],[x]]*Table2[[#This Row],[OPEN]]</f>
        <v>-2573</v>
      </c>
      <c r="F103">
        <f>$O$5+$O$6*Table2[[#This Row],[x]]</f>
        <v>132.52976166798118</v>
      </c>
      <c r="G103">
        <f>Table2[[#This Row],[OPEN]]-Table2[[#This Row],[y^]]</f>
        <v>-3.8797616679811711</v>
      </c>
      <c r="H103">
        <f>Table2[[#This Row],[e]]*Table2[[#This Row],[e]]</f>
        <v>15.052550600336039</v>
      </c>
      <c r="I103">
        <f>ABS(Table2[[#This Row],[e]]/Table2[[#This Row],[OPEN]])*100</f>
        <v>3.0157494504323132</v>
      </c>
    </row>
    <row r="104" spans="1:9">
      <c r="A104" s="2">
        <v>40695</v>
      </c>
      <c r="B104">
        <v>129.99</v>
      </c>
      <c r="C104">
        <v>-19</v>
      </c>
      <c r="D104">
        <f>Table2[[#This Row],[x]]*Table2[[#This Row],[x]]</f>
        <v>361</v>
      </c>
      <c r="E104">
        <f>Table2[[#This Row],[x]]*Table2[[#This Row],[OPEN]]</f>
        <v>-2469.8100000000004</v>
      </c>
      <c r="F104">
        <f>$O$5+$O$6*Table2[[#This Row],[x]]</f>
        <v>133.77979640615888</v>
      </c>
      <c r="G104">
        <f>Table2[[#This Row],[OPEN]]-Table2[[#This Row],[y^]]</f>
        <v>-3.7897964061588709</v>
      </c>
      <c r="H104">
        <f>Table2[[#This Row],[e]]*Table2[[#This Row],[e]]</f>
        <v>14.362556800134694</v>
      </c>
      <c r="I104">
        <f>ABS(Table2[[#This Row],[e]]/Table2[[#This Row],[OPEN]])*100</f>
        <v>2.9154522702968464</v>
      </c>
    </row>
    <row r="105" spans="1:9">
      <c r="A105" s="2">
        <v>40725</v>
      </c>
      <c r="B105">
        <v>137.65</v>
      </c>
      <c r="C105">
        <v>-18</v>
      </c>
      <c r="D105">
        <f>Table2[[#This Row],[x]]*Table2[[#This Row],[x]]</f>
        <v>324</v>
      </c>
      <c r="E105">
        <f>Table2[[#This Row],[x]]*Table2[[#This Row],[OPEN]]</f>
        <v>-2477.7000000000003</v>
      </c>
      <c r="F105">
        <f>$O$5+$O$6*Table2[[#This Row],[x]]</f>
        <v>135.02983114433658</v>
      </c>
      <c r="G105">
        <f>Table2[[#This Row],[OPEN]]-Table2[[#This Row],[y^]]</f>
        <v>2.6201688556634224</v>
      </c>
      <c r="H105">
        <f>Table2[[#This Row],[e]]*Table2[[#This Row],[e]]</f>
        <v>6.8652848321885687</v>
      </c>
      <c r="I105">
        <f>ABS(Table2[[#This Row],[e]]/Table2[[#This Row],[OPEN]])*100</f>
        <v>1.903500803242588</v>
      </c>
    </row>
    <row r="106" spans="1:9">
      <c r="A106" s="2">
        <v>40756</v>
      </c>
      <c r="B106">
        <v>139.99</v>
      </c>
      <c r="C106">
        <v>-17</v>
      </c>
      <c r="D106">
        <f>Table2[[#This Row],[x]]*Table2[[#This Row],[x]]</f>
        <v>289</v>
      </c>
      <c r="E106">
        <f>Table2[[#This Row],[x]]*Table2[[#This Row],[OPEN]]</f>
        <v>-2379.83</v>
      </c>
      <c r="F106">
        <f>$O$5+$O$6*Table2[[#This Row],[x]]</f>
        <v>136.27986588251429</v>
      </c>
      <c r="G106">
        <f>Table2[[#This Row],[OPEN]]-Table2[[#This Row],[y^]]</f>
        <v>3.7101341174857225</v>
      </c>
      <c r="H106">
        <f>Table2[[#This Row],[e]]*Table2[[#This Row],[e]]</f>
        <v>13.765095169731561</v>
      </c>
      <c r="I106">
        <f>ABS(Table2[[#This Row],[e]]/Table2[[#This Row],[OPEN]])*100</f>
        <v>2.6502851042829647</v>
      </c>
    </row>
    <row r="107" spans="1:9">
      <c r="A107" s="2">
        <v>40787</v>
      </c>
      <c r="B107">
        <v>137.32</v>
      </c>
      <c r="C107">
        <v>-16</v>
      </c>
      <c r="D107">
        <f>Table2[[#This Row],[x]]*Table2[[#This Row],[x]]</f>
        <v>256</v>
      </c>
      <c r="E107">
        <f>Table2[[#This Row],[x]]*Table2[[#This Row],[OPEN]]</f>
        <v>-2197.12</v>
      </c>
      <c r="F107">
        <f>$O$5+$O$6*Table2[[#This Row],[x]]</f>
        <v>137.52990062069199</v>
      </c>
      <c r="G107">
        <f>Table2[[#This Row],[OPEN]]-Table2[[#This Row],[y^]]</f>
        <v>-0.20990062069199666</v>
      </c>
      <c r="H107">
        <f>Table2[[#This Row],[e]]*Table2[[#This Row],[e]]</f>
        <v>4.4058270566885459E-2</v>
      </c>
      <c r="I107">
        <f>ABS(Table2[[#This Row],[e]]/Table2[[#This Row],[OPEN]])*100</f>
        <v>0.15285509808621953</v>
      </c>
    </row>
    <row r="108" spans="1:9">
      <c r="A108" s="2">
        <v>40817</v>
      </c>
      <c r="B108">
        <v>130.19</v>
      </c>
      <c r="C108">
        <v>-15</v>
      </c>
      <c r="D108">
        <f>Table2[[#This Row],[x]]*Table2[[#This Row],[x]]</f>
        <v>225</v>
      </c>
      <c r="E108">
        <f>Table2[[#This Row],[x]]*Table2[[#This Row],[OPEN]]</f>
        <v>-1952.85</v>
      </c>
      <c r="F108">
        <f>$O$5+$O$6*Table2[[#This Row],[x]]</f>
        <v>138.77993535886969</v>
      </c>
      <c r="G108">
        <f>Table2[[#This Row],[OPEN]]-Table2[[#This Row],[y^]]</f>
        <v>-8.5899353588696954</v>
      </c>
      <c r="H108">
        <f>Table2[[#This Row],[e]]*Table2[[#This Row],[e]]</f>
        <v>73.786989469559842</v>
      </c>
      <c r="I108">
        <f>ABS(Table2[[#This Row],[e]]/Table2[[#This Row],[OPEN]])*100</f>
        <v>6.597999353920958</v>
      </c>
    </row>
    <row r="109" spans="1:9">
      <c r="A109" s="2">
        <v>40848</v>
      </c>
      <c r="B109">
        <v>140.99</v>
      </c>
      <c r="C109">
        <v>-14</v>
      </c>
      <c r="D109">
        <f>Table2[[#This Row],[x]]*Table2[[#This Row],[x]]</f>
        <v>196</v>
      </c>
      <c r="E109">
        <f>Table2[[#This Row],[x]]*Table2[[#This Row],[OPEN]]</f>
        <v>-1973.8600000000001</v>
      </c>
      <c r="F109">
        <f>$O$5+$O$6*Table2[[#This Row],[x]]</f>
        <v>140.0299700970474</v>
      </c>
      <c r="G109">
        <f>Table2[[#This Row],[OPEN]]-Table2[[#This Row],[y^]]</f>
        <v>0.9600299029526127</v>
      </c>
      <c r="H109">
        <f>Table2[[#This Row],[e]]*Table2[[#This Row],[e]]</f>
        <v>0.92165741456320294</v>
      </c>
      <c r="I109">
        <f>ABS(Table2[[#This Row],[e]]/Table2[[#This Row],[OPEN]])*100</f>
        <v>0.68092056383616761</v>
      </c>
    </row>
    <row r="110" spans="1:9">
      <c r="A110" s="2">
        <v>40878</v>
      </c>
      <c r="B110">
        <v>135.99</v>
      </c>
      <c r="C110">
        <v>-13</v>
      </c>
      <c r="D110">
        <f>Table2[[#This Row],[x]]*Table2[[#This Row],[x]]</f>
        <v>169</v>
      </c>
      <c r="E110">
        <f>Table2[[#This Row],[x]]*Table2[[#This Row],[OPEN]]</f>
        <v>-1767.8700000000001</v>
      </c>
      <c r="F110">
        <f>$O$5+$O$6*Table2[[#This Row],[x]]</f>
        <v>141.2800048352251</v>
      </c>
      <c r="G110">
        <f>Table2[[#This Row],[OPEN]]-Table2[[#This Row],[y^]]</f>
        <v>-5.2900048352250906</v>
      </c>
      <c r="H110">
        <f>Table2[[#This Row],[e]]*Table2[[#This Row],[e]]</f>
        <v>27.984151156704836</v>
      </c>
      <c r="I110">
        <f>ABS(Table2[[#This Row],[e]]/Table2[[#This Row],[OPEN]])*100</f>
        <v>3.8899954667439443</v>
      </c>
    </row>
    <row r="111" spans="1:9">
      <c r="A111" s="2">
        <v>40909</v>
      </c>
      <c r="B111">
        <v>134.55000000000001</v>
      </c>
      <c r="C111">
        <v>-12</v>
      </c>
      <c r="D111">
        <f>Table2[[#This Row],[x]]*Table2[[#This Row],[x]]</f>
        <v>144</v>
      </c>
      <c r="E111">
        <f>Table2[[#This Row],[x]]*Table2[[#This Row],[OPEN]]</f>
        <v>-1614.6000000000001</v>
      </c>
      <c r="F111">
        <f>$O$5+$O$6*Table2[[#This Row],[x]]</f>
        <v>142.5300395734028</v>
      </c>
      <c r="G111">
        <f>Table2[[#This Row],[OPEN]]-Table2[[#This Row],[y^]]</f>
        <v>-7.9800395734027916</v>
      </c>
      <c r="H111">
        <f>Table2[[#This Row],[e]]*Table2[[#This Row],[e]]</f>
        <v>63.681031593074607</v>
      </c>
      <c r="I111">
        <f>ABS(Table2[[#This Row],[e]]/Table2[[#This Row],[OPEN]])*100</f>
        <v>5.9309101251600085</v>
      </c>
    </row>
    <row r="112" spans="1:9">
      <c r="A112" s="2">
        <v>40940</v>
      </c>
      <c r="B112">
        <v>135.55000000000001</v>
      </c>
      <c r="C112">
        <v>-11</v>
      </c>
      <c r="D112">
        <f>Table2[[#This Row],[x]]*Table2[[#This Row],[x]]</f>
        <v>121</v>
      </c>
      <c r="E112">
        <f>Table2[[#This Row],[x]]*Table2[[#This Row],[OPEN]]</f>
        <v>-1491.0500000000002</v>
      </c>
      <c r="F112">
        <f>$O$5+$O$6*Table2[[#This Row],[x]]</f>
        <v>143.78007431158051</v>
      </c>
      <c r="G112">
        <f>Table2[[#This Row],[OPEN]]-Table2[[#This Row],[y^]]</f>
        <v>-8.2300743115804949</v>
      </c>
      <c r="H112">
        <f>Table2[[#This Row],[e]]*Table2[[#This Row],[e]]</f>
        <v>67.734123174137153</v>
      </c>
      <c r="I112">
        <f>ABS(Table2[[#This Row],[e]]/Table2[[#This Row],[OPEN]])*100</f>
        <v>6.0716151321139753</v>
      </c>
    </row>
    <row r="113" spans="1:9">
      <c r="A113" s="2">
        <v>40969</v>
      </c>
      <c r="B113">
        <v>138.38999999999999</v>
      </c>
      <c r="C113">
        <v>-10</v>
      </c>
      <c r="D113">
        <f>Table2[[#This Row],[x]]*Table2[[#This Row],[x]]</f>
        <v>100</v>
      </c>
      <c r="E113">
        <f>Table2[[#This Row],[x]]*Table2[[#This Row],[OPEN]]</f>
        <v>-1383.8999999999999</v>
      </c>
      <c r="F113">
        <f>$O$5+$O$6*Table2[[#This Row],[x]]</f>
        <v>145.03010904975821</v>
      </c>
      <c r="G113">
        <f>Table2[[#This Row],[OPEN]]-Table2[[#This Row],[y^]]</f>
        <v>-6.6401090497582231</v>
      </c>
      <c r="H113">
        <f>Table2[[#This Row],[e]]*Table2[[#This Row],[e]]</f>
        <v>44.09104819268105</v>
      </c>
      <c r="I113">
        <f>ABS(Table2[[#This Row],[e]]/Table2[[#This Row],[OPEN]])*100</f>
        <v>4.7981133389393911</v>
      </c>
    </row>
    <row r="114" spans="1:9">
      <c r="A114" s="2">
        <v>41000</v>
      </c>
      <c r="B114">
        <v>151.58000000000001</v>
      </c>
      <c r="C114">
        <v>-9</v>
      </c>
      <c r="D114">
        <f>Table2[[#This Row],[x]]*Table2[[#This Row],[x]]</f>
        <v>81</v>
      </c>
      <c r="E114">
        <f>Table2[[#This Row],[x]]*Table2[[#This Row],[OPEN]]</f>
        <v>-1364.22</v>
      </c>
      <c r="F114">
        <f>$O$5+$O$6*Table2[[#This Row],[x]]</f>
        <v>146.28014378793591</v>
      </c>
      <c r="G114">
        <f>Table2[[#This Row],[OPEN]]-Table2[[#This Row],[y^]]</f>
        <v>5.2998562120640997</v>
      </c>
      <c r="H114">
        <f>Table2[[#This Row],[e]]*Table2[[#This Row],[e]]</f>
        <v>28.088475868554429</v>
      </c>
      <c r="I114">
        <f>ABS(Table2[[#This Row],[e]]/Table2[[#This Row],[OPEN]])*100</f>
        <v>3.4964086370656413</v>
      </c>
    </row>
    <row r="115" spans="1:9">
      <c r="A115" s="2">
        <v>41030</v>
      </c>
      <c r="B115">
        <v>163.68</v>
      </c>
      <c r="C115">
        <v>-8</v>
      </c>
      <c r="D115">
        <f>Table2[[#This Row],[x]]*Table2[[#This Row],[x]]</f>
        <v>64</v>
      </c>
      <c r="E115">
        <f>Table2[[#This Row],[x]]*Table2[[#This Row],[OPEN]]</f>
        <v>-1309.44</v>
      </c>
      <c r="F115">
        <f>$O$5+$O$6*Table2[[#This Row],[x]]</f>
        <v>147.53017852611362</v>
      </c>
      <c r="G115">
        <f>Table2[[#This Row],[OPEN]]-Table2[[#This Row],[y^]]</f>
        <v>16.149821473886391</v>
      </c>
      <c r="H115">
        <f>Table2[[#This Row],[e]]*Table2[[#This Row],[e]]</f>
        <v>260.81673363840201</v>
      </c>
      <c r="I115">
        <f>ABS(Table2[[#This Row],[e]]/Table2[[#This Row],[OPEN]])*100</f>
        <v>9.8667042240263871</v>
      </c>
    </row>
    <row r="116" spans="1:9">
      <c r="A116" s="2">
        <v>41061</v>
      </c>
      <c r="B116">
        <v>152.58000000000001</v>
      </c>
      <c r="C116">
        <v>-7</v>
      </c>
      <c r="D116">
        <f>Table2[[#This Row],[x]]*Table2[[#This Row],[x]]</f>
        <v>49</v>
      </c>
      <c r="E116">
        <f>Table2[[#This Row],[x]]*Table2[[#This Row],[OPEN]]</f>
        <v>-1068.0600000000002</v>
      </c>
      <c r="F116">
        <f>$O$5+$O$6*Table2[[#This Row],[x]]</f>
        <v>148.78021326429132</v>
      </c>
      <c r="G116">
        <f>Table2[[#This Row],[OPEN]]-Table2[[#This Row],[y^]]</f>
        <v>3.7997867357086932</v>
      </c>
      <c r="H116">
        <f>Table2[[#This Row],[e]]*Table2[[#This Row],[e]]</f>
        <v>14.438379236867727</v>
      </c>
      <c r="I116">
        <f>ABS(Table2[[#This Row],[e]]/Table2[[#This Row],[OPEN]])*100</f>
        <v>2.490357016456084</v>
      </c>
    </row>
    <row r="117" spans="1:9">
      <c r="A117" s="2">
        <v>41091</v>
      </c>
      <c r="B117">
        <v>172.75</v>
      </c>
      <c r="C117">
        <v>-6</v>
      </c>
      <c r="D117">
        <f>Table2[[#This Row],[x]]*Table2[[#This Row],[x]]</f>
        <v>36</v>
      </c>
      <c r="E117">
        <f>Table2[[#This Row],[x]]*Table2[[#This Row],[OPEN]]</f>
        <v>-1036.5</v>
      </c>
      <c r="F117">
        <f>$O$5+$O$6*Table2[[#This Row],[x]]</f>
        <v>150.03024800246902</v>
      </c>
      <c r="G117">
        <f>Table2[[#This Row],[OPEN]]-Table2[[#This Row],[y^]]</f>
        <v>22.719751997530977</v>
      </c>
      <c r="H117">
        <f>Table2[[#This Row],[e]]*Table2[[#This Row],[e]]</f>
        <v>516.18713082931288</v>
      </c>
      <c r="I117">
        <f>ABS(Table2[[#This Row],[e]]/Table2[[#This Row],[OPEN]])*100</f>
        <v>13.151810128816773</v>
      </c>
    </row>
    <row r="118" spans="1:9">
      <c r="A118" s="2">
        <v>41122</v>
      </c>
      <c r="B118">
        <v>171.95</v>
      </c>
      <c r="C118">
        <v>-5</v>
      </c>
      <c r="D118">
        <f>Table2[[#This Row],[x]]*Table2[[#This Row],[x]]</f>
        <v>25</v>
      </c>
      <c r="E118">
        <f>Table2[[#This Row],[x]]*Table2[[#This Row],[OPEN]]</f>
        <v>-859.75</v>
      </c>
      <c r="F118">
        <f>$O$5+$O$6*Table2[[#This Row],[x]]</f>
        <v>151.28028274064673</v>
      </c>
      <c r="G118">
        <f>Table2[[#This Row],[OPEN]]-Table2[[#This Row],[y^]]</f>
        <v>20.669717259353263</v>
      </c>
      <c r="H118">
        <f>Table2[[#This Row],[e]]*Table2[[#This Row],[e]]</f>
        <v>427.23721158160618</v>
      </c>
      <c r="I118">
        <f>ABS(Table2[[#This Row],[e]]/Table2[[#This Row],[OPEN]])*100</f>
        <v>12.020771886800388</v>
      </c>
    </row>
    <row r="119" spans="1:9">
      <c r="A119" s="2">
        <v>41153</v>
      </c>
      <c r="B119">
        <v>179.32</v>
      </c>
      <c r="C119">
        <v>-4</v>
      </c>
      <c r="D119">
        <f>Table2[[#This Row],[x]]*Table2[[#This Row],[x]]</f>
        <v>16</v>
      </c>
      <c r="E119">
        <f>Table2[[#This Row],[x]]*Table2[[#This Row],[OPEN]]</f>
        <v>-717.28</v>
      </c>
      <c r="F119">
        <f>$O$5+$O$6*Table2[[#This Row],[x]]</f>
        <v>152.53031747882443</v>
      </c>
      <c r="G119">
        <f>Table2[[#This Row],[OPEN]]-Table2[[#This Row],[y^]]</f>
        <v>26.789682521175564</v>
      </c>
      <c r="H119">
        <f>Table2[[#This Row],[e]]*Table2[[#This Row],[e]]</f>
        <v>717.68708958537957</v>
      </c>
      <c r="I119">
        <f>ABS(Table2[[#This Row],[e]]/Table2[[#This Row],[OPEN]])*100</f>
        <v>14.939595427824875</v>
      </c>
    </row>
    <row r="120" spans="1:9">
      <c r="A120" s="2">
        <v>41183</v>
      </c>
      <c r="B120">
        <v>180.98</v>
      </c>
      <c r="C120">
        <v>-3</v>
      </c>
      <c r="D120">
        <f>Table2[[#This Row],[x]]*Table2[[#This Row],[x]]</f>
        <v>9</v>
      </c>
      <c r="E120">
        <f>Table2[[#This Row],[x]]*Table2[[#This Row],[OPEN]]</f>
        <v>-542.93999999999994</v>
      </c>
      <c r="F120">
        <f>$O$5+$O$6*Table2[[#This Row],[x]]</f>
        <v>153.78035221700213</v>
      </c>
      <c r="G120">
        <f>Table2[[#This Row],[OPEN]]-Table2[[#This Row],[y^]]</f>
        <v>27.199647782997857</v>
      </c>
      <c r="H120">
        <f>Table2[[#This Row],[e]]*Table2[[#This Row],[e]]</f>
        <v>739.82083951914024</v>
      </c>
      <c r="I120">
        <f>ABS(Table2[[#This Row],[e]]/Table2[[#This Row],[OPEN]])*100</f>
        <v>15.029090387334435</v>
      </c>
    </row>
    <row r="121" spans="1:9">
      <c r="A121" s="2">
        <v>41214</v>
      </c>
      <c r="B121">
        <v>188.01</v>
      </c>
      <c r="C121">
        <v>-2</v>
      </c>
      <c r="D121">
        <f>Table2[[#This Row],[x]]*Table2[[#This Row],[x]]</f>
        <v>4</v>
      </c>
      <c r="E121">
        <f>Table2[[#This Row],[x]]*Table2[[#This Row],[OPEN]]</f>
        <v>-376.02</v>
      </c>
      <c r="F121">
        <f>$O$5+$O$6*Table2[[#This Row],[x]]</f>
        <v>155.03038695517984</v>
      </c>
      <c r="G121">
        <f>Table2[[#This Row],[OPEN]]-Table2[[#This Row],[y^]]</f>
        <v>32.979613044820155</v>
      </c>
      <c r="H121">
        <f>Table2[[#This Row],[e]]*Table2[[#This Row],[e]]</f>
        <v>1087.6548765860719</v>
      </c>
      <c r="I121">
        <f>ABS(Table2[[#This Row],[e]]/Table2[[#This Row],[OPEN]])*100</f>
        <v>17.541414310313364</v>
      </c>
    </row>
    <row r="122" spans="1:9">
      <c r="A122" s="2">
        <v>41244</v>
      </c>
      <c r="B122">
        <v>198.31</v>
      </c>
      <c r="C122">
        <v>-1</v>
      </c>
      <c r="D122">
        <f>Table2[[#This Row],[x]]*Table2[[#This Row],[x]]</f>
        <v>1</v>
      </c>
      <c r="E122">
        <f>Table2[[#This Row],[x]]*Table2[[#This Row],[OPEN]]</f>
        <v>-198.31</v>
      </c>
      <c r="F122">
        <f>$O$5+$O$6*Table2[[#This Row],[x]]</f>
        <v>156.28042169335754</v>
      </c>
      <c r="G122">
        <f>Table2[[#This Row],[OPEN]]-Table2[[#This Row],[y^]]</f>
        <v>42.029578306642463</v>
      </c>
      <c r="H122">
        <f>Table2[[#This Row],[e]]*Table2[[#This Row],[e]]</f>
        <v>1766.4854526341908</v>
      </c>
      <c r="I122">
        <f>ABS(Table2[[#This Row],[e]]/Table2[[#This Row],[OPEN]])*100</f>
        <v>21.193877417499099</v>
      </c>
    </row>
    <row r="123" spans="1:9">
      <c r="A123" s="2">
        <v>41275</v>
      </c>
      <c r="B123">
        <v>191.55</v>
      </c>
      <c r="C123">
        <v>0</v>
      </c>
      <c r="D123">
        <f>Table2[[#This Row],[x]]*Table2[[#This Row],[x]]</f>
        <v>0</v>
      </c>
      <c r="E123">
        <f>Table2[[#This Row],[x]]*Table2[[#This Row],[OPEN]]</f>
        <v>0</v>
      </c>
      <c r="F123">
        <f>$O$5+$O$6*Table2[[#This Row],[x]]</f>
        <v>157.53045643153524</v>
      </c>
      <c r="G123">
        <f>Table2[[#This Row],[OPEN]]-Table2[[#This Row],[y^]]</f>
        <v>34.019543568464769</v>
      </c>
      <c r="H123">
        <f>Table2[[#This Row],[e]]*Table2[[#This Row],[e]]</f>
        <v>1157.3293446066727</v>
      </c>
      <c r="I123">
        <f>ABS(Table2[[#This Row],[e]]/Table2[[#This Row],[OPEN]])*100</f>
        <v>17.760137597736762</v>
      </c>
    </row>
    <row r="124" spans="1:9">
      <c r="A124" s="2">
        <v>41306</v>
      </c>
      <c r="B124">
        <v>205.15</v>
      </c>
      <c r="C124">
        <v>1</v>
      </c>
      <c r="D124">
        <f>Table2[[#This Row],[x]]*Table2[[#This Row],[x]]</f>
        <v>1</v>
      </c>
      <c r="E124">
        <f>Table2[[#This Row],[x]]*Table2[[#This Row],[OPEN]]</f>
        <v>205.15</v>
      </c>
      <c r="F124">
        <f>$O$5+$O$6*Table2[[#This Row],[x]]</f>
        <v>158.78049116971295</v>
      </c>
      <c r="G124">
        <f>Table2[[#This Row],[OPEN]]-Table2[[#This Row],[y^]]</f>
        <v>46.36950883028706</v>
      </c>
      <c r="H124">
        <f>Table2[[#This Row],[e]]*Table2[[#This Row],[e]]</f>
        <v>2150.1313491620695</v>
      </c>
      <c r="I124">
        <f>ABS(Table2[[#This Row],[e]]/Table2[[#This Row],[OPEN]])*100</f>
        <v>22.602734014275924</v>
      </c>
    </row>
    <row r="125" spans="1:9">
      <c r="A125" s="2">
        <v>41334</v>
      </c>
      <c r="B125">
        <v>196.65</v>
      </c>
      <c r="C125">
        <v>2</v>
      </c>
      <c r="D125">
        <f>Table2[[#This Row],[x]]*Table2[[#This Row],[x]]</f>
        <v>4</v>
      </c>
      <c r="E125">
        <f>Table2[[#This Row],[x]]*Table2[[#This Row],[OPEN]]</f>
        <v>393.3</v>
      </c>
      <c r="F125">
        <f>$O$5+$O$6*Table2[[#This Row],[x]]</f>
        <v>160.03052590789065</v>
      </c>
      <c r="G125">
        <f>Table2[[#This Row],[OPEN]]-Table2[[#This Row],[y^]]</f>
        <v>36.619474092109357</v>
      </c>
      <c r="H125">
        <f>Table2[[#This Row],[e]]*Table2[[#This Row],[e]]</f>
        <v>1340.9858827826683</v>
      </c>
      <c r="I125">
        <f>ABS(Table2[[#This Row],[e]]/Table2[[#This Row],[OPEN]])*100</f>
        <v>18.621649678163923</v>
      </c>
    </row>
    <row r="126" spans="1:9">
      <c r="A126" s="2">
        <v>41365</v>
      </c>
      <c r="B126">
        <v>205.98</v>
      </c>
      <c r="C126">
        <v>3</v>
      </c>
      <c r="D126">
        <f>Table2[[#This Row],[x]]*Table2[[#This Row],[x]]</f>
        <v>9</v>
      </c>
      <c r="E126">
        <f>Table2[[#This Row],[x]]*Table2[[#This Row],[OPEN]]</f>
        <v>617.93999999999994</v>
      </c>
      <c r="F126">
        <f>$O$5+$O$6*Table2[[#This Row],[x]]</f>
        <v>161.28056064606835</v>
      </c>
      <c r="G126">
        <f>Table2[[#This Row],[OPEN]]-Table2[[#This Row],[y^]]</f>
        <v>44.699439353931638</v>
      </c>
      <c r="H126">
        <f>Table2[[#This Row],[e]]*Table2[[#This Row],[e]]</f>
        <v>1998.0398785558125</v>
      </c>
      <c r="I126">
        <f>ABS(Table2[[#This Row],[e]]/Table2[[#This Row],[OPEN]])*100</f>
        <v>21.700863847913215</v>
      </c>
    </row>
    <row r="127" spans="1:9">
      <c r="A127" s="2">
        <v>41395</v>
      </c>
      <c r="B127">
        <v>218.34</v>
      </c>
      <c r="C127">
        <v>4</v>
      </c>
      <c r="D127">
        <f>Table2[[#This Row],[x]]*Table2[[#This Row],[x]]</f>
        <v>16</v>
      </c>
      <c r="E127">
        <f>Table2[[#This Row],[x]]*Table2[[#This Row],[OPEN]]</f>
        <v>873.36</v>
      </c>
      <c r="F127">
        <f>$O$5+$O$6*Table2[[#This Row],[x]]</f>
        <v>162.53059538424606</v>
      </c>
      <c r="G127">
        <f>Table2[[#This Row],[OPEN]]-Table2[[#This Row],[y^]]</f>
        <v>55.809404615753948</v>
      </c>
      <c r="H127">
        <f>Table2[[#This Row],[e]]*Table2[[#This Row],[e]]</f>
        <v>3114.6896435649383</v>
      </c>
      <c r="I127">
        <f>ABS(Table2[[#This Row],[e]]/Table2[[#This Row],[OPEN]])*100</f>
        <v>25.560778884196182</v>
      </c>
    </row>
    <row r="128" spans="1:9">
      <c r="A128" s="2">
        <v>41426</v>
      </c>
      <c r="B128">
        <v>227.08</v>
      </c>
      <c r="C128">
        <v>5</v>
      </c>
      <c r="D128">
        <f>Table2[[#This Row],[x]]*Table2[[#This Row],[x]]</f>
        <v>25</v>
      </c>
      <c r="E128">
        <f>Table2[[#This Row],[x]]*Table2[[#This Row],[OPEN]]</f>
        <v>1135.4000000000001</v>
      </c>
      <c r="F128">
        <f>$O$5+$O$6*Table2[[#This Row],[x]]</f>
        <v>163.78063012242376</v>
      </c>
      <c r="G128">
        <f>Table2[[#This Row],[OPEN]]-Table2[[#This Row],[y^]]</f>
        <v>63.299369877576254</v>
      </c>
      <c r="H128">
        <f>Table2[[#This Row],[e]]*Table2[[#This Row],[e]]</f>
        <v>4006.8102268982079</v>
      </c>
      <c r="I128">
        <f>ABS(Table2[[#This Row],[e]]/Table2[[#This Row],[OPEN]])*100</f>
        <v>27.875361052305909</v>
      </c>
    </row>
    <row r="129" spans="1:9">
      <c r="A129" s="2">
        <v>41456</v>
      </c>
      <c r="B129">
        <v>216.65</v>
      </c>
      <c r="C129">
        <v>6</v>
      </c>
      <c r="D129">
        <f>Table2[[#This Row],[x]]*Table2[[#This Row],[x]]</f>
        <v>36</v>
      </c>
      <c r="E129">
        <f>Table2[[#This Row],[x]]*Table2[[#This Row],[OPEN]]</f>
        <v>1299.9000000000001</v>
      </c>
      <c r="F129">
        <f>$O$5+$O$6*Table2[[#This Row],[x]]</f>
        <v>165.03066486060146</v>
      </c>
      <c r="G129">
        <f>Table2[[#This Row],[OPEN]]-Table2[[#This Row],[y^]]</f>
        <v>51.619335139398544</v>
      </c>
      <c r="H129">
        <f>Table2[[#This Row],[e]]*Table2[[#This Row],[e]]</f>
        <v>2664.5557602335452</v>
      </c>
      <c r="I129">
        <f>ABS(Table2[[#This Row],[e]]/Table2[[#This Row],[OPEN]])*100</f>
        <v>23.826141305976712</v>
      </c>
    </row>
    <row r="130" spans="1:9">
      <c r="A130" s="2">
        <v>41487</v>
      </c>
      <c r="B130">
        <v>228.98</v>
      </c>
      <c r="C130">
        <v>7</v>
      </c>
      <c r="D130">
        <f>Table2[[#This Row],[x]]*Table2[[#This Row],[x]]</f>
        <v>49</v>
      </c>
      <c r="E130">
        <f>Table2[[#This Row],[x]]*Table2[[#This Row],[OPEN]]</f>
        <v>1602.86</v>
      </c>
      <c r="F130">
        <f>$O$5+$O$6*Table2[[#This Row],[x]]</f>
        <v>166.28069959877917</v>
      </c>
      <c r="G130">
        <f>Table2[[#This Row],[OPEN]]-Table2[[#This Row],[y^]]</f>
        <v>62.699300401220825</v>
      </c>
      <c r="H130">
        <f>Table2[[#This Row],[e]]*Table2[[#This Row],[e]]</f>
        <v>3931.2022708025297</v>
      </c>
      <c r="I130">
        <f>ABS(Table2[[#This Row],[e]]/Table2[[#This Row],[OPEN]])*100</f>
        <v>27.381998603031192</v>
      </c>
    </row>
    <row r="131" spans="1:9">
      <c r="A131" s="2">
        <v>41518</v>
      </c>
      <c r="B131">
        <v>206.65</v>
      </c>
      <c r="C131">
        <v>8</v>
      </c>
      <c r="D131">
        <f>Table2[[#This Row],[x]]*Table2[[#This Row],[x]]</f>
        <v>64</v>
      </c>
      <c r="E131">
        <f>Table2[[#This Row],[x]]*Table2[[#This Row],[OPEN]]</f>
        <v>1653.2</v>
      </c>
      <c r="F131">
        <f>$O$5+$O$6*Table2[[#This Row],[x]]</f>
        <v>167.53073433695687</v>
      </c>
      <c r="G131">
        <f>Table2[[#This Row],[OPEN]]-Table2[[#This Row],[y^]]</f>
        <v>39.119265663043137</v>
      </c>
      <c r="H131">
        <f>Table2[[#This Row],[e]]*Table2[[#This Row],[e]]</f>
        <v>1530.3169460157458</v>
      </c>
      <c r="I131">
        <f>ABS(Table2[[#This Row],[e]]/Table2[[#This Row],[OPEN]])*100</f>
        <v>18.930203563050153</v>
      </c>
    </row>
    <row r="132" spans="1:9">
      <c r="A132" s="2">
        <v>41548</v>
      </c>
      <c r="B132">
        <v>226.88</v>
      </c>
      <c r="C132">
        <v>9</v>
      </c>
      <c r="D132">
        <f>Table2[[#This Row],[x]]*Table2[[#This Row],[x]]</f>
        <v>81</v>
      </c>
      <c r="E132">
        <f>Table2[[#This Row],[x]]*Table2[[#This Row],[OPEN]]</f>
        <v>2041.92</v>
      </c>
      <c r="F132">
        <f>$O$5+$O$6*Table2[[#This Row],[x]]</f>
        <v>168.78076907513457</v>
      </c>
      <c r="G132">
        <f>Table2[[#This Row],[OPEN]]-Table2[[#This Row],[y^]]</f>
        <v>58.099230924865424</v>
      </c>
      <c r="H132">
        <f>Table2[[#This Row],[e]]*Table2[[#This Row],[e]]</f>
        <v>3375.5206340608388</v>
      </c>
      <c r="I132">
        <f>ABS(Table2[[#This Row],[e]]/Table2[[#This Row],[OPEN]])*100</f>
        <v>25.607912079013325</v>
      </c>
    </row>
    <row r="133" spans="1:9">
      <c r="A133" s="2">
        <v>41579</v>
      </c>
      <c r="B133">
        <v>222.08</v>
      </c>
      <c r="C133">
        <v>10</v>
      </c>
      <c r="D133">
        <f>Table2[[#This Row],[x]]*Table2[[#This Row],[x]]</f>
        <v>100</v>
      </c>
      <c r="E133">
        <f>Table2[[#This Row],[x]]*Table2[[#This Row],[OPEN]]</f>
        <v>2220.8000000000002</v>
      </c>
      <c r="F133">
        <f>$O$5+$O$6*Table2[[#This Row],[x]]</f>
        <v>170.03080381331227</v>
      </c>
      <c r="G133">
        <f>Table2[[#This Row],[OPEN]]-Table2[[#This Row],[y^]]</f>
        <v>52.049196186687738</v>
      </c>
      <c r="H133">
        <f>Table2[[#This Row],[e]]*Table2[[#This Row],[e]]</f>
        <v>2709.1188236803091</v>
      </c>
      <c r="I133">
        <f>ABS(Table2[[#This Row],[e]]/Table2[[#This Row],[OPEN]])*100</f>
        <v>23.437138052362993</v>
      </c>
    </row>
    <row r="134" spans="1:9">
      <c r="A134" s="2">
        <v>41609</v>
      </c>
      <c r="B134">
        <v>213.95</v>
      </c>
      <c r="C134">
        <v>11</v>
      </c>
      <c r="D134">
        <f>Table2[[#This Row],[x]]*Table2[[#This Row],[x]]</f>
        <v>121</v>
      </c>
      <c r="E134">
        <f>Table2[[#This Row],[x]]*Table2[[#This Row],[OPEN]]</f>
        <v>2353.4499999999998</v>
      </c>
      <c r="F134">
        <f>$O$5+$O$6*Table2[[#This Row],[x]]</f>
        <v>171.28083855148998</v>
      </c>
      <c r="G134">
        <f>Table2[[#This Row],[OPEN]]-Table2[[#This Row],[y^]]</f>
        <v>42.66916144851001</v>
      </c>
      <c r="H134">
        <f>Table2[[#This Row],[e]]*Table2[[#This Row],[e]]</f>
        <v>1820.6573387190128</v>
      </c>
      <c r="I134">
        <f>ABS(Table2[[#This Row],[e]]/Table2[[#This Row],[OPEN]])*100</f>
        <v>19.943520190937143</v>
      </c>
    </row>
    <row r="135" spans="1:9">
      <c r="A135" s="2">
        <v>41640</v>
      </c>
      <c r="B135">
        <v>214.85</v>
      </c>
      <c r="C135">
        <v>12</v>
      </c>
      <c r="D135">
        <f>Table2[[#This Row],[x]]*Table2[[#This Row],[x]]</f>
        <v>144</v>
      </c>
      <c r="E135">
        <f>Table2[[#This Row],[x]]*Table2[[#This Row],[OPEN]]</f>
        <v>2578.1999999999998</v>
      </c>
      <c r="F135">
        <f>$O$5+$O$6*Table2[[#This Row],[x]]</f>
        <v>172.53087328966768</v>
      </c>
      <c r="G135">
        <f>Table2[[#This Row],[OPEN]]-Table2[[#This Row],[y^]]</f>
        <v>42.319126710332313</v>
      </c>
      <c r="H135">
        <f>Table2[[#This Row],[e]]*Table2[[#This Row],[e]]</f>
        <v>1790.9084855251617</v>
      </c>
      <c r="I135">
        <f>ABS(Table2[[#This Row],[e]]/Table2[[#This Row],[OPEN]])*100</f>
        <v>19.697056881699936</v>
      </c>
    </row>
    <row r="136" spans="1:9">
      <c r="A136" s="2">
        <v>41671</v>
      </c>
      <c r="B136">
        <v>215.08</v>
      </c>
      <c r="C136">
        <v>13</v>
      </c>
      <c r="D136">
        <f>Table2[[#This Row],[x]]*Table2[[#This Row],[x]]</f>
        <v>169</v>
      </c>
      <c r="E136">
        <f>Table2[[#This Row],[x]]*Table2[[#This Row],[OPEN]]</f>
        <v>2796.04</v>
      </c>
      <c r="F136">
        <f>$O$5+$O$6*Table2[[#This Row],[x]]</f>
        <v>173.78090802784538</v>
      </c>
      <c r="G136">
        <f>Table2[[#This Row],[OPEN]]-Table2[[#This Row],[y^]]</f>
        <v>41.299091972154628</v>
      </c>
      <c r="H136">
        <f>Table2[[#This Row],[e]]*Table2[[#This Row],[e]]</f>
        <v>1705.6149977244868</v>
      </c>
      <c r="I136">
        <f>ABS(Table2[[#This Row],[e]]/Table2[[#This Row],[OPEN]])*100</f>
        <v>19.201735155362947</v>
      </c>
    </row>
    <row r="137" spans="1:9">
      <c r="A137" s="2">
        <v>41699</v>
      </c>
      <c r="B137">
        <v>218.51</v>
      </c>
      <c r="C137">
        <v>14</v>
      </c>
      <c r="D137">
        <f>Table2[[#This Row],[x]]*Table2[[#This Row],[x]]</f>
        <v>196</v>
      </c>
      <c r="E137">
        <f>Table2[[#This Row],[x]]*Table2[[#This Row],[OPEN]]</f>
        <v>3059.14</v>
      </c>
      <c r="F137">
        <f>$O$5+$O$6*Table2[[#This Row],[x]]</f>
        <v>175.03094276602309</v>
      </c>
      <c r="G137">
        <f>Table2[[#This Row],[OPEN]]-Table2[[#This Row],[y^]]</f>
        <v>43.479057233976903</v>
      </c>
      <c r="H137">
        <f>Table2[[#This Row],[e]]*Table2[[#This Row],[e]]</f>
        <v>1890.4284179554393</v>
      </c>
      <c r="I137">
        <f>ABS(Table2[[#This Row],[e]]/Table2[[#This Row],[OPEN]])*100</f>
        <v>19.897971366974922</v>
      </c>
    </row>
    <row r="138" spans="1:9">
      <c r="A138" s="2">
        <v>41730</v>
      </c>
      <c r="B138">
        <v>235.64</v>
      </c>
      <c r="C138">
        <v>15</v>
      </c>
      <c r="D138">
        <f>Table2[[#This Row],[x]]*Table2[[#This Row],[x]]</f>
        <v>225</v>
      </c>
      <c r="E138">
        <f>Table2[[#This Row],[x]]*Table2[[#This Row],[OPEN]]</f>
        <v>3534.6</v>
      </c>
      <c r="F138">
        <f>$O$5+$O$6*Table2[[#This Row],[x]]</f>
        <v>176.28097750420079</v>
      </c>
      <c r="G138">
        <f>Table2[[#This Row],[OPEN]]-Table2[[#This Row],[y^]]</f>
        <v>59.359022495799195</v>
      </c>
      <c r="H138">
        <f>Table2[[#This Row],[e]]*Table2[[#This Row],[e]]</f>
        <v>3523.4935516567948</v>
      </c>
      <c r="I138">
        <f>ABS(Table2[[#This Row],[e]]/Table2[[#This Row],[OPEN]])*100</f>
        <v>25.19055444567951</v>
      </c>
    </row>
    <row r="139" spans="1:9">
      <c r="A139" s="2">
        <v>41760</v>
      </c>
      <c r="B139">
        <v>227.38</v>
      </c>
      <c r="C139">
        <v>16</v>
      </c>
      <c r="D139">
        <f>Table2[[#This Row],[x]]*Table2[[#This Row],[x]]</f>
        <v>256</v>
      </c>
      <c r="E139">
        <f>Table2[[#This Row],[x]]*Table2[[#This Row],[OPEN]]</f>
        <v>3638.08</v>
      </c>
      <c r="F139">
        <f>$O$5+$O$6*Table2[[#This Row],[x]]</f>
        <v>177.53101224237849</v>
      </c>
      <c r="G139">
        <f>Table2[[#This Row],[OPEN]]-Table2[[#This Row],[y^]]</f>
        <v>49.848987757621501</v>
      </c>
      <c r="H139">
        <f>Table2[[#This Row],[e]]*Table2[[#This Row],[e]]</f>
        <v>2484.9215804594983</v>
      </c>
      <c r="I139">
        <f>ABS(Table2[[#This Row],[e]]/Table2[[#This Row],[OPEN]])*100</f>
        <v>21.923206859715673</v>
      </c>
    </row>
    <row r="140" spans="1:9">
      <c r="A140" s="2">
        <v>41791</v>
      </c>
      <c r="B140">
        <v>227.98</v>
      </c>
      <c r="C140">
        <v>17</v>
      </c>
      <c r="D140">
        <f>Table2[[#This Row],[x]]*Table2[[#This Row],[x]]</f>
        <v>289</v>
      </c>
      <c r="E140">
        <f>Table2[[#This Row],[x]]*Table2[[#This Row],[OPEN]]</f>
        <v>3875.66</v>
      </c>
      <c r="F140">
        <f>$O$5+$O$6*Table2[[#This Row],[x]]</f>
        <v>178.7810469805562</v>
      </c>
      <c r="G140">
        <f>Table2[[#This Row],[OPEN]]-Table2[[#This Row],[y^]]</f>
        <v>49.198953019443792</v>
      </c>
      <c r="H140">
        <f>Table2[[#This Row],[e]]*Table2[[#This Row],[e]]</f>
        <v>2420.5369782094376</v>
      </c>
      <c r="I140">
        <f>ABS(Table2[[#This Row],[e]]/Table2[[#This Row],[OPEN]])*100</f>
        <v>21.580381182315904</v>
      </c>
    </row>
    <row r="141" spans="1:9">
      <c r="A141" s="2">
        <v>41821</v>
      </c>
      <c r="B141">
        <v>218.38</v>
      </c>
      <c r="C141">
        <v>18</v>
      </c>
      <c r="D141">
        <f>Table2[[#This Row],[x]]*Table2[[#This Row],[x]]</f>
        <v>324</v>
      </c>
      <c r="E141">
        <f>Table2[[#This Row],[x]]*Table2[[#This Row],[OPEN]]</f>
        <v>3930.84</v>
      </c>
      <c r="F141">
        <f>$O$5+$O$6*Table2[[#This Row],[x]]</f>
        <v>180.0310817187339</v>
      </c>
      <c r="G141">
        <f>Table2[[#This Row],[OPEN]]-Table2[[#This Row],[y^]]</f>
        <v>38.348918281266094</v>
      </c>
      <c r="H141">
        <f>Table2[[#This Row],[e]]*Table2[[#This Row],[e]]</f>
        <v>1470.6395333432249</v>
      </c>
      <c r="I141">
        <f>ABS(Table2[[#This Row],[e]]/Table2[[#This Row],[OPEN]])*100</f>
        <v>17.560636633971104</v>
      </c>
    </row>
    <row r="142" spans="1:9">
      <c r="A142" s="2">
        <v>41852</v>
      </c>
      <c r="B142">
        <v>237.31</v>
      </c>
      <c r="C142">
        <v>19</v>
      </c>
      <c r="D142">
        <f>Table2[[#This Row],[x]]*Table2[[#This Row],[x]]</f>
        <v>361</v>
      </c>
      <c r="E142">
        <f>Table2[[#This Row],[x]]*Table2[[#This Row],[OPEN]]</f>
        <v>4508.8900000000003</v>
      </c>
      <c r="F142">
        <f>$O$5+$O$6*Table2[[#This Row],[x]]</f>
        <v>181.2811164569116</v>
      </c>
      <c r="G142">
        <f>Table2[[#This Row],[OPEN]]-Table2[[#This Row],[y^]]</f>
        <v>56.028883543088398</v>
      </c>
      <c r="H142">
        <f>Table2[[#This Row],[e]]*Table2[[#This Row],[e]]</f>
        <v>3139.2357910849619</v>
      </c>
      <c r="I142">
        <f>ABS(Table2[[#This Row],[e]]/Table2[[#This Row],[OPEN]])*100</f>
        <v>23.609996857733933</v>
      </c>
    </row>
    <row r="143" spans="1:9">
      <c r="A143" s="2">
        <v>41883</v>
      </c>
      <c r="B143">
        <v>238.64</v>
      </c>
      <c r="C143">
        <v>20</v>
      </c>
      <c r="D143">
        <f>Table2[[#This Row],[x]]*Table2[[#This Row],[x]]</f>
        <v>400</v>
      </c>
      <c r="E143">
        <f>Table2[[#This Row],[x]]*Table2[[#This Row],[OPEN]]</f>
        <v>4772.7999999999993</v>
      </c>
      <c r="F143">
        <f>$O$5+$O$6*Table2[[#This Row],[x]]</f>
        <v>182.53115119508931</v>
      </c>
      <c r="G143">
        <f>Table2[[#This Row],[OPEN]]-Table2[[#This Row],[y^]]</f>
        <v>56.108848804910679</v>
      </c>
      <c r="H143">
        <f>Table2[[#This Row],[e]]*Table2[[#This Row],[e]]</f>
        <v>3148.2029142123265</v>
      </c>
      <c r="I143">
        <f>ABS(Table2[[#This Row],[e]]/Table2[[#This Row],[OPEN]])*100</f>
        <v>23.511921222305851</v>
      </c>
    </row>
    <row r="144" spans="1:9">
      <c r="A144" s="2">
        <v>41913</v>
      </c>
      <c r="B144">
        <v>246.64</v>
      </c>
      <c r="C144">
        <v>21</v>
      </c>
      <c r="D144">
        <f>Table2[[#This Row],[x]]*Table2[[#This Row],[x]]</f>
        <v>441</v>
      </c>
      <c r="E144">
        <f>Table2[[#This Row],[x]]*Table2[[#This Row],[OPEN]]</f>
        <v>5179.4399999999996</v>
      </c>
      <c r="F144">
        <f>$O$5+$O$6*Table2[[#This Row],[x]]</f>
        <v>183.78118593326701</v>
      </c>
      <c r="G144">
        <f>Table2[[#This Row],[OPEN]]-Table2[[#This Row],[y^]]</f>
        <v>62.858814066732975</v>
      </c>
      <c r="H144">
        <f>Table2[[#This Row],[e]]*Table2[[#This Row],[e]]</f>
        <v>3951.2305058761076</v>
      </c>
      <c r="I144">
        <f>ABS(Table2[[#This Row],[e]]/Table2[[#This Row],[OPEN]])*100</f>
        <v>25.486058249567378</v>
      </c>
    </row>
    <row r="145" spans="1:9">
      <c r="A145" s="2">
        <v>41944</v>
      </c>
      <c r="B145">
        <v>237.91</v>
      </c>
      <c r="C145">
        <v>22</v>
      </c>
      <c r="D145">
        <f>Table2[[#This Row],[x]]*Table2[[#This Row],[x]]</f>
        <v>484</v>
      </c>
      <c r="E145">
        <f>Table2[[#This Row],[x]]*Table2[[#This Row],[OPEN]]</f>
        <v>5234.0199999999995</v>
      </c>
      <c r="F145">
        <f>$O$5+$O$6*Table2[[#This Row],[x]]</f>
        <v>185.03122067144471</v>
      </c>
      <c r="G145">
        <f>Table2[[#This Row],[OPEN]]-Table2[[#This Row],[y^]]</f>
        <v>52.878779328555282</v>
      </c>
      <c r="H145">
        <f>Table2[[#This Row],[e]]*Table2[[#This Row],[e]]</f>
        <v>2796.1653032780455</v>
      </c>
      <c r="I145">
        <f>ABS(Table2[[#This Row],[e]]/Table2[[#This Row],[OPEN]])*100</f>
        <v>22.226379441198471</v>
      </c>
    </row>
    <row r="146" spans="1:9">
      <c r="A146" s="2">
        <v>41974</v>
      </c>
      <c r="B146">
        <v>241.41</v>
      </c>
      <c r="C146">
        <v>23</v>
      </c>
      <c r="D146">
        <f>Table2[[#This Row],[x]]*Table2[[#This Row],[x]]</f>
        <v>529</v>
      </c>
      <c r="E146">
        <f>Table2[[#This Row],[x]]*Table2[[#This Row],[OPEN]]</f>
        <v>5552.43</v>
      </c>
      <c r="F146">
        <f>$O$5+$O$6*Table2[[#This Row],[x]]</f>
        <v>186.28125540962242</v>
      </c>
      <c r="G146">
        <f>Table2[[#This Row],[OPEN]]-Table2[[#This Row],[y^]]</f>
        <v>55.128744590377579</v>
      </c>
      <c r="H146">
        <f>Table2[[#This Row],[e]]*Table2[[#This Row],[e]]</f>
        <v>3039.1784801110853</v>
      </c>
      <c r="I146">
        <f>ABS(Table2[[#This Row],[e]]/Table2[[#This Row],[OPEN]])*100</f>
        <v>22.836147877212039</v>
      </c>
    </row>
    <row r="147" spans="1:9">
      <c r="A147" s="2">
        <v>42005</v>
      </c>
      <c r="B147">
        <v>245.04</v>
      </c>
      <c r="C147">
        <v>24</v>
      </c>
      <c r="D147">
        <f>Table2[[#This Row],[x]]*Table2[[#This Row],[x]]</f>
        <v>576</v>
      </c>
      <c r="E147">
        <f>Table2[[#This Row],[x]]*Table2[[#This Row],[OPEN]]</f>
        <v>5880.96</v>
      </c>
      <c r="F147">
        <f>$O$5+$O$6*Table2[[#This Row],[x]]</f>
        <v>187.53129014780012</v>
      </c>
      <c r="G147">
        <f>Table2[[#This Row],[OPEN]]-Table2[[#This Row],[y^]]</f>
        <v>57.508709852199871</v>
      </c>
      <c r="H147">
        <f>Table2[[#This Row],[e]]*Table2[[#This Row],[e]]</f>
        <v>3307.2517088645104</v>
      </c>
      <c r="I147">
        <f>ABS(Table2[[#This Row],[e]]/Table2[[#This Row],[OPEN]])*100</f>
        <v>23.469111105207261</v>
      </c>
    </row>
    <row r="148" spans="1:9">
      <c r="A148" s="2">
        <v>42036</v>
      </c>
      <c r="B148">
        <v>244.64</v>
      </c>
      <c r="C148">
        <v>25</v>
      </c>
      <c r="D148">
        <f>Table2[[#This Row],[x]]*Table2[[#This Row],[x]]</f>
        <v>625</v>
      </c>
      <c r="E148">
        <f>Table2[[#This Row],[x]]*Table2[[#This Row],[OPEN]]</f>
        <v>6116</v>
      </c>
      <c r="F148">
        <f>$O$5+$O$6*Table2[[#This Row],[x]]</f>
        <v>188.78132488597782</v>
      </c>
      <c r="G148">
        <f>Table2[[#This Row],[OPEN]]-Table2[[#This Row],[y^]]</f>
        <v>55.858675114022162</v>
      </c>
      <c r="H148">
        <f>Table2[[#This Row],[e]]*Table2[[#This Row],[e]]</f>
        <v>3120.1915854938788</v>
      </c>
      <c r="I148">
        <f>ABS(Table2[[#This Row],[e]]/Table2[[#This Row],[OPEN]])*100</f>
        <v>22.833009775188916</v>
      </c>
    </row>
    <row r="149" spans="1:9">
      <c r="A149" s="2">
        <v>42064</v>
      </c>
      <c r="B149">
        <v>238.64</v>
      </c>
      <c r="C149">
        <v>26</v>
      </c>
      <c r="D149">
        <f>Table2[[#This Row],[x]]*Table2[[#This Row],[x]]</f>
        <v>676</v>
      </c>
      <c r="E149">
        <f>Table2[[#This Row],[x]]*Table2[[#This Row],[OPEN]]</f>
        <v>6204.6399999999994</v>
      </c>
      <c r="F149">
        <f>$O$5+$O$6*Table2[[#This Row],[x]]</f>
        <v>190.03135962415553</v>
      </c>
      <c r="G149">
        <f>Table2[[#This Row],[OPEN]]-Table2[[#This Row],[y^]]</f>
        <v>48.608640375844459</v>
      </c>
      <c r="H149">
        <f>Table2[[#This Row],[e]]*Table2[[#This Row],[e]]</f>
        <v>2362.7999191881763</v>
      </c>
      <c r="I149">
        <f>ABS(Table2[[#This Row],[e]]/Table2[[#This Row],[OPEN]])*100</f>
        <v>20.369024629502373</v>
      </c>
    </row>
    <row r="150" spans="1:9">
      <c r="A150" s="2">
        <v>42095</v>
      </c>
      <c r="B150">
        <v>217.21</v>
      </c>
      <c r="C150">
        <v>27</v>
      </c>
      <c r="D150">
        <f>Table2[[#This Row],[x]]*Table2[[#This Row],[x]]</f>
        <v>729</v>
      </c>
      <c r="E150">
        <f>Table2[[#This Row],[x]]*Table2[[#This Row],[OPEN]]</f>
        <v>5864.67</v>
      </c>
      <c r="F150">
        <f>$O$5+$O$6*Table2[[#This Row],[x]]</f>
        <v>191.28139436233323</v>
      </c>
      <c r="G150">
        <f>Table2[[#This Row],[OPEN]]-Table2[[#This Row],[y^]]</f>
        <v>25.928605637666777</v>
      </c>
      <c r="H150">
        <f>Table2[[#This Row],[e]]*Table2[[#This Row],[e]]</f>
        <v>672.29259031364541</v>
      </c>
      <c r="I150">
        <f>ABS(Table2[[#This Row],[e]]/Table2[[#This Row],[OPEN]])*100</f>
        <v>11.93711414652492</v>
      </c>
    </row>
    <row r="151" spans="1:9">
      <c r="A151" s="2">
        <v>42125</v>
      </c>
      <c r="B151">
        <v>215.58</v>
      </c>
      <c r="C151">
        <v>28</v>
      </c>
      <c r="D151">
        <f>Table2[[#This Row],[x]]*Table2[[#This Row],[x]]</f>
        <v>784</v>
      </c>
      <c r="E151">
        <f>Table2[[#This Row],[x]]*Table2[[#This Row],[OPEN]]</f>
        <v>6036.2400000000007</v>
      </c>
      <c r="F151">
        <f>$O$5+$O$6*Table2[[#This Row],[x]]</f>
        <v>192.53142910051093</v>
      </c>
      <c r="G151">
        <f>Table2[[#This Row],[OPEN]]-Table2[[#This Row],[y^]]</f>
        <v>23.048570899489079</v>
      </c>
      <c r="H151">
        <f>Table2[[#This Row],[e]]*Table2[[#This Row],[e]]</f>
        <v>531.23662050877476</v>
      </c>
      <c r="I151">
        <f>ABS(Table2[[#This Row],[e]]/Table2[[#This Row],[OPEN]])*100</f>
        <v>10.691423554823768</v>
      </c>
    </row>
    <row r="152" spans="1:9">
      <c r="A152" s="2">
        <v>42156</v>
      </c>
      <c r="B152">
        <v>216.98</v>
      </c>
      <c r="C152">
        <v>29</v>
      </c>
      <c r="D152">
        <f>Table2[[#This Row],[x]]*Table2[[#This Row],[x]]</f>
        <v>841</v>
      </c>
      <c r="E152">
        <f>Table2[[#This Row],[x]]*Table2[[#This Row],[OPEN]]</f>
        <v>6292.42</v>
      </c>
      <c r="F152">
        <f>$O$5+$O$6*Table2[[#This Row],[x]]</f>
        <v>193.78146383868864</v>
      </c>
      <c r="G152">
        <f>Table2[[#This Row],[OPEN]]-Table2[[#This Row],[y^]]</f>
        <v>23.198536161311353</v>
      </c>
      <c r="H152">
        <f>Table2[[#This Row],[e]]*Table2[[#This Row],[e]]</f>
        <v>538.17208002767052</v>
      </c>
      <c r="I152">
        <f>ABS(Table2[[#This Row],[e]]/Table2[[#This Row],[OPEN]])*100</f>
        <v>10.691555056369873</v>
      </c>
    </row>
    <row r="153" spans="1:9">
      <c r="A153" s="2">
        <v>42186</v>
      </c>
      <c r="B153">
        <v>210.15</v>
      </c>
      <c r="C153">
        <v>30</v>
      </c>
      <c r="D153">
        <f>Table2[[#This Row],[x]]*Table2[[#This Row],[x]]</f>
        <v>900</v>
      </c>
      <c r="E153">
        <f>Table2[[#This Row],[x]]*Table2[[#This Row],[OPEN]]</f>
        <v>6304.5</v>
      </c>
      <c r="F153">
        <f>$O$5+$O$6*Table2[[#This Row],[x]]</f>
        <v>195.03149857686634</v>
      </c>
      <c r="G153">
        <f>Table2[[#This Row],[OPEN]]-Table2[[#This Row],[y^]]</f>
        <v>15.118501423133665</v>
      </c>
      <c r="H153">
        <f>Table2[[#This Row],[e]]*Table2[[#This Row],[e]]</f>
        <v>228.56908528129466</v>
      </c>
      <c r="I153">
        <f>ABS(Table2[[#This Row],[e]]/Table2[[#This Row],[OPEN]])*100</f>
        <v>7.1941477150291044</v>
      </c>
    </row>
    <row r="154" spans="1:9">
      <c r="A154" s="2">
        <v>42217</v>
      </c>
      <c r="B154">
        <v>217.31</v>
      </c>
      <c r="C154">
        <v>31</v>
      </c>
      <c r="D154">
        <f>Table2[[#This Row],[x]]*Table2[[#This Row],[x]]</f>
        <v>961</v>
      </c>
      <c r="E154">
        <f>Table2[[#This Row],[x]]*Table2[[#This Row],[OPEN]]</f>
        <v>6736.61</v>
      </c>
      <c r="F154">
        <f>$O$5+$O$6*Table2[[#This Row],[x]]</f>
        <v>196.28153331504404</v>
      </c>
      <c r="G154">
        <f>Table2[[#This Row],[OPEN]]-Table2[[#This Row],[y^]]</f>
        <v>21.028466684955958</v>
      </c>
      <c r="H154">
        <f>Table2[[#This Row],[e]]*Table2[[#This Row],[e]]</f>
        <v>442.19641112030263</v>
      </c>
      <c r="I154">
        <f>ABS(Table2[[#This Row],[e]]/Table2[[#This Row],[OPEN]])*100</f>
        <v>9.6767137660282359</v>
      </c>
    </row>
    <row r="155" spans="1:9">
      <c r="A155" s="2">
        <v>42248</v>
      </c>
      <c r="B155">
        <v>214.98</v>
      </c>
      <c r="C155">
        <v>32</v>
      </c>
      <c r="D155">
        <f>Table2[[#This Row],[x]]*Table2[[#This Row],[x]]</f>
        <v>1024</v>
      </c>
      <c r="E155">
        <f>Table2[[#This Row],[x]]*Table2[[#This Row],[OPEN]]</f>
        <v>6879.36</v>
      </c>
      <c r="F155">
        <f>$O$5+$O$6*Table2[[#This Row],[x]]</f>
        <v>197.53156805322175</v>
      </c>
      <c r="G155">
        <f>Table2[[#This Row],[OPEN]]-Table2[[#This Row],[y^]]</f>
        <v>17.448431946778243</v>
      </c>
      <c r="H155">
        <f>Table2[[#This Row],[e]]*Table2[[#This Row],[e]]</f>
        <v>304.44777740135157</v>
      </c>
      <c r="I155">
        <f>ABS(Table2[[#This Row],[e]]/Table2[[#This Row],[OPEN]])*100</f>
        <v>8.1163047477803723</v>
      </c>
    </row>
    <row r="156" spans="1:9">
      <c r="A156" s="2">
        <v>42278</v>
      </c>
      <c r="B156">
        <v>218.01</v>
      </c>
      <c r="C156">
        <v>33</v>
      </c>
      <c r="D156">
        <f>Table2[[#This Row],[x]]*Table2[[#This Row],[x]]</f>
        <v>1089</v>
      </c>
      <c r="E156">
        <f>Table2[[#This Row],[x]]*Table2[[#This Row],[OPEN]]</f>
        <v>7194.33</v>
      </c>
      <c r="F156">
        <f>$O$5+$O$6*Table2[[#This Row],[x]]</f>
        <v>198.78160279139945</v>
      </c>
      <c r="G156">
        <f>Table2[[#This Row],[OPEN]]-Table2[[#This Row],[y^]]</f>
        <v>19.228397208600541</v>
      </c>
      <c r="H156">
        <f>Table2[[#This Row],[e]]*Table2[[#This Row],[e]]</f>
        <v>369.73125921171709</v>
      </c>
      <c r="I156">
        <f>ABS(Table2[[#This Row],[e]]/Table2[[#This Row],[OPEN]])*100</f>
        <v>8.8199611066467334</v>
      </c>
    </row>
    <row r="157" spans="1:9">
      <c r="A157" s="2">
        <v>42309</v>
      </c>
      <c r="B157">
        <v>221.98</v>
      </c>
      <c r="C157">
        <v>34</v>
      </c>
      <c r="D157">
        <f>Table2[[#This Row],[x]]*Table2[[#This Row],[x]]</f>
        <v>1156</v>
      </c>
      <c r="E157">
        <f>Table2[[#This Row],[x]]*Table2[[#This Row],[OPEN]]</f>
        <v>7547.32</v>
      </c>
      <c r="F157">
        <f>$O$5+$O$6*Table2[[#This Row],[x]]</f>
        <v>200.03163752957715</v>
      </c>
      <c r="G157">
        <f>Table2[[#This Row],[OPEN]]-Table2[[#This Row],[y^]]</f>
        <v>21.948362470422836</v>
      </c>
      <c r="H157">
        <f>Table2[[#This Row],[e]]*Table2[[#This Row],[e]]</f>
        <v>481.73061513306561</v>
      </c>
      <c r="I157">
        <f>ABS(Table2[[#This Row],[e]]/Table2[[#This Row],[OPEN]])*100</f>
        <v>9.8875405308689235</v>
      </c>
    </row>
    <row r="158" spans="1:9">
      <c r="A158" s="2">
        <v>42339</v>
      </c>
      <c r="B158">
        <v>230.11</v>
      </c>
      <c r="C158">
        <v>35</v>
      </c>
      <c r="D158">
        <f>Table2[[#This Row],[x]]*Table2[[#This Row],[x]]</f>
        <v>1225</v>
      </c>
      <c r="E158">
        <f>Table2[[#This Row],[x]]*Table2[[#This Row],[OPEN]]</f>
        <v>8053.85</v>
      </c>
      <c r="F158">
        <f>$O$5+$O$6*Table2[[#This Row],[x]]</f>
        <v>201.28167226775486</v>
      </c>
      <c r="G158">
        <f>Table2[[#This Row],[OPEN]]-Table2[[#This Row],[y^]]</f>
        <v>28.828327732245157</v>
      </c>
      <c r="H158">
        <f>Table2[[#This Row],[e]]*Table2[[#This Row],[e]]</f>
        <v>831.07247983773516</v>
      </c>
      <c r="I158">
        <f>ABS(Table2[[#This Row],[e]]/Table2[[#This Row],[OPEN]])*100</f>
        <v>12.528063853046437</v>
      </c>
    </row>
    <row r="159" spans="1:9">
      <c r="A159" s="2">
        <v>42370</v>
      </c>
      <c r="B159">
        <v>218.38</v>
      </c>
      <c r="C159">
        <v>36</v>
      </c>
      <c r="D159">
        <f>Table2[[#This Row],[x]]*Table2[[#This Row],[x]]</f>
        <v>1296</v>
      </c>
      <c r="E159">
        <f>Table2[[#This Row],[x]]*Table2[[#This Row],[OPEN]]</f>
        <v>7861.68</v>
      </c>
      <c r="F159">
        <f>$O$5+$O$6*Table2[[#This Row],[x]]</f>
        <v>202.53170700593256</v>
      </c>
      <c r="G159">
        <f>Table2[[#This Row],[OPEN]]-Table2[[#This Row],[y^]]</f>
        <v>15.848292994067435</v>
      </c>
      <c r="H159">
        <f>Table2[[#This Row],[e]]*Table2[[#This Row],[e]]</f>
        <v>251.16839082580697</v>
      </c>
      <c r="I159">
        <f>ABS(Table2[[#This Row],[e]]/Table2[[#This Row],[OPEN]])*100</f>
        <v>7.2572089907809483</v>
      </c>
    </row>
    <row r="160" spans="1:9">
      <c r="A160" s="2">
        <v>42401</v>
      </c>
      <c r="B160">
        <v>212.41</v>
      </c>
      <c r="C160">
        <v>37</v>
      </c>
      <c r="D160">
        <f>Table2[[#This Row],[x]]*Table2[[#This Row],[x]]</f>
        <v>1369</v>
      </c>
      <c r="E160">
        <f>Table2[[#This Row],[x]]*Table2[[#This Row],[OPEN]]</f>
        <v>7859.17</v>
      </c>
      <c r="F160">
        <f>$O$5+$O$6*Table2[[#This Row],[x]]</f>
        <v>203.78174174411026</v>
      </c>
      <c r="G160">
        <f>Table2[[#This Row],[OPEN]]-Table2[[#This Row],[y^]]</f>
        <v>8.6282582558897332</v>
      </c>
      <c r="H160">
        <f>Table2[[#This Row],[e]]*Table2[[#This Row],[e]]</f>
        <v>74.446840530329339</v>
      </c>
      <c r="I160">
        <f>ABS(Table2[[#This Row],[e]]/Table2[[#This Row],[OPEN]])*100</f>
        <v>4.0620772354831383</v>
      </c>
    </row>
    <row r="161" spans="1:9">
      <c r="A161" s="2">
        <v>42430</v>
      </c>
      <c r="B161">
        <v>203.31</v>
      </c>
      <c r="C161">
        <v>38</v>
      </c>
      <c r="D161">
        <f>Table2[[#This Row],[x]]*Table2[[#This Row],[x]]</f>
        <v>1444</v>
      </c>
      <c r="E161">
        <f>Table2[[#This Row],[x]]*Table2[[#This Row],[OPEN]]</f>
        <v>7725.78</v>
      </c>
      <c r="F161">
        <f>$O$5+$O$6*Table2[[#This Row],[x]]</f>
        <v>205.03177648228797</v>
      </c>
      <c r="G161">
        <f>Table2[[#This Row],[OPEN]]-Table2[[#This Row],[y^]]</f>
        <v>-1.7217764822879644</v>
      </c>
      <c r="H161">
        <f>Table2[[#This Row],[e]]*Table2[[#This Row],[e]]</f>
        <v>2.9645142549599171</v>
      </c>
      <c r="I161">
        <f>ABS(Table2[[#This Row],[e]]/Table2[[#This Row],[OPEN]])*100</f>
        <v>0.84687250124832247</v>
      </c>
    </row>
    <row r="162" spans="1:9">
      <c r="A162" s="2">
        <v>42461</v>
      </c>
      <c r="B162">
        <v>217.38</v>
      </c>
      <c r="C162">
        <v>39</v>
      </c>
      <c r="D162">
        <f>Table2[[#This Row],[x]]*Table2[[#This Row],[x]]</f>
        <v>1521</v>
      </c>
      <c r="E162">
        <f>Table2[[#This Row],[x]]*Table2[[#This Row],[OPEN]]</f>
        <v>8477.82</v>
      </c>
      <c r="F162">
        <f>$O$5+$O$6*Table2[[#This Row],[x]]</f>
        <v>206.28181122046567</v>
      </c>
      <c r="G162">
        <f>Table2[[#This Row],[OPEN]]-Table2[[#This Row],[y^]]</f>
        <v>11.098188779534325</v>
      </c>
      <c r="H162">
        <f>Table2[[#This Row],[e]]*Table2[[#This Row],[e]]</f>
        <v>123.1697941861816</v>
      </c>
      <c r="I162">
        <f>ABS(Table2[[#This Row],[e]]/Table2[[#This Row],[OPEN]])*100</f>
        <v>5.1054323210664849</v>
      </c>
    </row>
    <row r="163" spans="1:9">
      <c r="A163" s="2">
        <v>42491</v>
      </c>
      <c r="B163">
        <v>215.48</v>
      </c>
      <c r="C163">
        <v>40</v>
      </c>
      <c r="D163">
        <f>Table2[[#This Row],[x]]*Table2[[#This Row],[x]]</f>
        <v>1600</v>
      </c>
      <c r="E163">
        <f>Table2[[#This Row],[x]]*Table2[[#This Row],[OPEN]]</f>
        <v>8619.1999999999989</v>
      </c>
      <c r="F163">
        <f>$O$5+$O$6*Table2[[#This Row],[x]]</f>
        <v>207.53184595864337</v>
      </c>
      <c r="G163">
        <f>Table2[[#This Row],[OPEN]]-Table2[[#This Row],[y^]]</f>
        <v>7.9481540413566165</v>
      </c>
      <c r="H163">
        <f>Table2[[#This Row],[e]]*Table2[[#This Row],[e]]</f>
        <v>63.173152665133514</v>
      </c>
      <c r="I163">
        <f>ABS(Table2[[#This Row],[e]]/Table2[[#This Row],[OPEN]])*100</f>
        <v>3.688580861962417</v>
      </c>
    </row>
    <row r="164" spans="1:9">
      <c r="A164" s="2">
        <v>42522</v>
      </c>
      <c r="B164">
        <v>235.31</v>
      </c>
      <c r="C164">
        <v>41</v>
      </c>
      <c r="D164">
        <f>Table2[[#This Row],[x]]*Table2[[#This Row],[x]]</f>
        <v>1681</v>
      </c>
      <c r="E164">
        <f>Table2[[#This Row],[x]]*Table2[[#This Row],[OPEN]]</f>
        <v>9647.7100000000009</v>
      </c>
      <c r="F164">
        <f>$O$5+$O$6*Table2[[#This Row],[x]]</f>
        <v>208.78188069682108</v>
      </c>
      <c r="G164">
        <f>Table2[[#This Row],[OPEN]]-Table2[[#This Row],[y^]]</f>
        <v>26.528119303178926</v>
      </c>
      <c r="H164">
        <f>Table2[[#This Row],[e]]*Table2[[#This Row],[e]]</f>
        <v>703.74111376369433</v>
      </c>
      <c r="I164">
        <f>ABS(Table2[[#This Row],[e]]/Table2[[#This Row],[OPEN]])*100</f>
        <v>11.273689729794283</v>
      </c>
    </row>
    <row r="165" spans="1:9">
      <c r="A165" s="2">
        <v>42552</v>
      </c>
      <c r="B165">
        <v>243.3</v>
      </c>
      <c r="C165">
        <v>42</v>
      </c>
      <c r="D165">
        <f>Table2[[#This Row],[x]]*Table2[[#This Row],[x]]</f>
        <v>1764</v>
      </c>
      <c r="E165">
        <f>Table2[[#This Row],[x]]*Table2[[#This Row],[OPEN]]</f>
        <v>10218.6</v>
      </c>
      <c r="F165">
        <f>$O$5+$O$6*Table2[[#This Row],[x]]</f>
        <v>210.03191543499878</v>
      </c>
      <c r="G165">
        <f>Table2[[#This Row],[OPEN]]-Table2[[#This Row],[y^]]</f>
        <v>33.268084565001232</v>
      </c>
      <c r="H165">
        <f>Table2[[#This Row],[e]]*Table2[[#This Row],[e]]</f>
        <v>1106.7654506240731</v>
      </c>
      <c r="I165">
        <f>ABS(Table2[[#This Row],[e]]/Table2[[#This Row],[OPEN]])*100</f>
        <v>13.673688682696767</v>
      </c>
    </row>
    <row r="166" spans="1:9">
      <c r="A166" s="2">
        <v>42583</v>
      </c>
      <c r="B166">
        <v>252</v>
      </c>
      <c r="C166">
        <v>43</v>
      </c>
      <c r="D166">
        <f>Table2[[#This Row],[x]]*Table2[[#This Row],[x]]</f>
        <v>1849</v>
      </c>
      <c r="E166">
        <f>Table2[[#This Row],[x]]*Table2[[#This Row],[OPEN]]</f>
        <v>10836</v>
      </c>
      <c r="F166">
        <f>$O$5+$O$6*Table2[[#This Row],[x]]</f>
        <v>211.28195017317648</v>
      </c>
      <c r="G166">
        <f>Table2[[#This Row],[OPEN]]-Table2[[#This Row],[y^]]</f>
        <v>40.718049826823517</v>
      </c>
      <c r="H166">
        <f>Table2[[#This Row],[e]]*Table2[[#This Row],[e]]</f>
        <v>1657.9595816996825</v>
      </c>
      <c r="I166">
        <f>ABS(Table2[[#This Row],[e]]/Table2[[#This Row],[OPEN]])*100</f>
        <v>16.157956280485521</v>
      </c>
    </row>
    <row r="167" spans="1:9">
      <c r="A167" s="2">
        <v>42614</v>
      </c>
      <c r="B167">
        <v>261</v>
      </c>
      <c r="C167">
        <v>44</v>
      </c>
      <c r="D167">
        <f>Table2[[#This Row],[x]]*Table2[[#This Row],[x]]</f>
        <v>1936</v>
      </c>
      <c r="E167">
        <f>Table2[[#This Row],[x]]*Table2[[#This Row],[OPEN]]</f>
        <v>11484</v>
      </c>
      <c r="F167">
        <f>$O$5+$O$6*Table2[[#This Row],[x]]</f>
        <v>212.53198491135419</v>
      </c>
      <c r="G167">
        <f>Table2[[#This Row],[OPEN]]-Table2[[#This Row],[y^]]</f>
        <v>48.468015088645814</v>
      </c>
      <c r="H167">
        <f>Table2[[#This Row],[e]]*Table2[[#This Row],[e]]</f>
        <v>2349.1484866331984</v>
      </c>
      <c r="I167">
        <f>ABS(Table2[[#This Row],[e]]/Table2[[#This Row],[OPEN]])*100</f>
        <v>18.570120723619084</v>
      </c>
    </row>
    <row r="168" spans="1:9">
      <c r="A168" s="2">
        <v>42644</v>
      </c>
      <c r="B168">
        <v>244.2</v>
      </c>
      <c r="C168">
        <v>45</v>
      </c>
      <c r="D168">
        <f>Table2[[#This Row],[x]]*Table2[[#This Row],[x]]</f>
        <v>2025</v>
      </c>
      <c r="E168">
        <f>Table2[[#This Row],[x]]*Table2[[#This Row],[OPEN]]</f>
        <v>10989</v>
      </c>
      <c r="F168">
        <f>$O$5+$O$6*Table2[[#This Row],[x]]</f>
        <v>213.78201964953189</v>
      </c>
      <c r="G168">
        <f>Table2[[#This Row],[OPEN]]-Table2[[#This Row],[y^]]</f>
        <v>30.417980350468099</v>
      </c>
      <c r="H168">
        <f>Table2[[#This Row],[e]]*Table2[[#This Row],[e]]</f>
        <v>925.25352860146336</v>
      </c>
      <c r="I168">
        <f>ABS(Table2[[#This Row],[e]]/Table2[[#This Row],[OPEN]])*100</f>
        <v>12.456175409692097</v>
      </c>
    </row>
    <row r="169" spans="1:9">
      <c r="A169" s="2">
        <v>42675</v>
      </c>
      <c r="B169">
        <v>242.8</v>
      </c>
      <c r="C169">
        <v>46</v>
      </c>
      <c r="D169">
        <f>Table2[[#This Row],[x]]*Table2[[#This Row],[x]]</f>
        <v>2116</v>
      </c>
      <c r="E169">
        <f>Table2[[#This Row],[x]]*Table2[[#This Row],[OPEN]]</f>
        <v>11168.800000000001</v>
      </c>
      <c r="F169">
        <f>$O$5+$O$6*Table2[[#This Row],[x]]</f>
        <v>215.03205438770959</v>
      </c>
      <c r="G169">
        <f>Table2[[#This Row],[OPEN]]-Table2[[#This Row],[y^]]</f>
        <v>27.767945612290418</v>
      </c>
      <c r="H169">
        <f>Table2[[#This Row],[e]]*Table2[[#This Row],[e]]</f>
        <v>771.0588035271187</v>
      </c>
      <c r="I169">
        <f>ABS(Table2[[#This Row],[e]]/Table2[[#This Row],[OPEN]])*100</f>
        <v>11.436550911157504</v>
      </c>
    </row>
    <row r="170" spans="1:9">
      <c r="A170" s="2">
        <v>42705</v>
      </c>
      <c r="B170">
        <v>232.8</v>
      </c>
      <c r="C170">
        <v>47</v>
      </c>
      <c r="D170">
        <f>Table2[[#This Row],[x]]*Table2[[#This Row],[x]]</f>
        <v>2209</v>
      </c>
      <c r="E170">
        <f>Table2[[#This Row],[x]]*Table2[[#This Row],[OPEN]]</f>
        <v>10941.6</v>
      </c>
      <c r="F170">
        <f>$O$5+$O$6*Table2[[#This Row],[x]]</f>
        <v>216.2820891258873</v>
      </c>
      <c r="G170">
        <f>Table2[[#This Row],[OPEN]]-Table2[[#This Row],[y^]]</f>
        <v>16.517910874112715</v>
      </c>
      <c r="H170">
        <f>Table2[[#This Row],[e]]*Table2[[#This Row],[e]]</f>
        <v>272.8413796451311</v>
      </c>
      <c r="I170">
        <f>ABS(Table2[[#This Row],[e]]/Table2[[#This Row],[OPEN]])*100</f>
        <v>7.095322540426424</v>
      </c>
    </row>
    <row r="171" spans="1:9">
      <c r="A171" s="2">
        <v>42736</v>
      </c>
      <c r="B171">
        <v>242</v>
      </c>
      <c r="C171">
        <v>48</v>
      </c>
      <c r="D171">
        <f>Table2[[#This Row],[x]]*Table2[[#This Row],[x]]</f>
        <v>2304</v>
      </c>
      <c r="E171">
        <f>Table2[[#This Row],[x]]*Table2[[#This Row],[OPEN]]</f>
        <v>11616</v>
      </c>
      <c r="F171">
        <f>$O$5+$O$6*Table2[[#This Row],[x]]</f>
        <v>217.532123864065</v>
      </c>
      <c r="G171">
        <f>Table2[[#This Row],[OPEN]]-Table2[[#This Row],[y^]]</f>
        <v>24.467876135935001</v>
      </c>
      <c r="H171">
        <f>Table2[[#This Row],[e]]*Table2[[#This Row],[e]]</f>
        <v>598.67696260345747</v>
      </c>
      <c r="I171">
        <f>ABS(Table2[[#This Row],[e]]/Table2[[#This Row],[OPEN]])*100</f>
        <v>10.11069261815496</v>
      </c>
    </row>
    <row r="172" spans="1:9">
      <c r="A172" s="2">
        <v>42767</v>
      </c>
      <c r="B172">
        <v>260</v>
      </c>
      <c r="C172">
        <v>49</v>
      </c>
      <c r="D172">
        <f>Table2[[#This Row],[x]]*Table2[[#This Row],[x]]</f>
        <v>2401</v>
      </c>
      <c r="E172">
        <f>Table2[[#This Row],[x]]*Table2[[#This Row],[OPEN]]</f>
        <v>12740</v>
      </c>
      <c r="F172">
        <f>$O$5+$O$6*Table2[[#This Row],[x]]</f>
        <v>218.7821586022427</v>
      </c>
      <c r="G172">
        <f>Table2[[#This Row],[OPEN]]-Table2[[#This Row],[y^]]</f>
        <v>41.217841397757297</v>
      </c>
      <c r="H172">
        <f>Table2[[#This Row],[e]]*Table2[[#This Row],[e]]</f>
        <v>1698.9104494906753</v>
      </c>
      <c r="I172">
        <f>ABS(Table2[[#This Row],[e]]/Table2[[#This Row],[OPEN]])*100</f>
        <v>15.853015922214345</v>
      </c>
    </row>
    <row r="173" spans="1:9">
      <c r="A173" s="2">
        <v>42795</v>
      </c>
      <c r="B173">
        <v>262.39999999999998</v>
      </c>
      <c r="C173">
        <v>50</v>
      </c>
      <c r="D173">
        <f>Table2[[#This Row],[x]]*Table2[[#This Row],[x]]</f>
        <v>2500</v>
      </c>
      <c r="E173">
        <f>Table2[[#This Row],[x]]*Table2[[#This Row],[OPEN]]</f>
        <v>13119.999999999998</v>
      </c>
      <c r="F173">
        <f>$O$5+$O$6*Table2[[#This Row],[x]]</f>
        <v>220.03219334042041</v>
      </c>
      <c r="G173">
        <f>Table2[[#This Row],[OPEN]]-Table2[[#This Row],[y^]]</f>
        <v>42.367806659579571</v>
      </c>
      <c r="H173">
        <f>Table2[[#This Row],[e]]*Table2[[#This Row],[e]]</f>
        <v>1795.031041143515</v>
      </c>
      <c r="I173">
        <f>ABS(Table2[[#This Row],[e]]/Table2[[#This Row],[OPEN]])*100</f>
        <v>16.146267781851972</v>
      </c>
    </row>
    <row r="174" spans="1:9">
      <c r="A174" s="2">
        <v>42826</v>
      </c>
      <c r="B174">
        <v>282.8</v>
      </c>
      <c r="C174">
        <v>51</v>
      </c>
      <c r="D174">
        <f>Table2[[#This Row],[x]]*Table2[[#This Row],[x]]</f>
        <v>2601</v>
      </c>
      <c r="E174">
        <f>Table2[[#This Row],[x]]*Table2[[#This Row],[OPEN]]</f>
        <v>14422.800000000001</v>
      </c>
      <c r="F174">
        <f>$O$5+$O$6*Table2[[#This Row],[x]]</f>
        <v>221.28222807859811</v>
      </c>
      <c r="G174">
        <f>Table2[[#This Row],[OPEN]]-Table2[[#This Row],[y^]]</f>
        <v>61.517771921401902</v>
      </c>
      <c r="H174">
        <f>Table2[[#This Row],[e]]*Table2[[#This Row],[e]]</f>
        <v>3784.4362621736241</v>
      </c>
      <c r="I174">
        <f>ABS(Table2[[#This Row],[e]]/Table2[[#This Row],[OPEN]])*100</f>
        <v>21.753101810962484</v>
      </c>
    </row>
    <row r="175" spans="1:9">
      <c r="A175" s="2">
        <v>42856</v>
      </c>
      <c r="B175">
        <v>280.5</v>
      </c>
      <c r="C175">
        <v>52</v>
      </c>
      <c r="D175">
        <f>Table2[[#This Row],[x]]*Table2[[#This Row],[x]]</f>
        <v>2704</v>
      </c>
      <c r="E175">
        <f>Table2[[#This Row],[x]]*Table2[[#This Row],[OPEN]]</f>
        <v>14586</v>
      </c>
      <c r="F175">
        <f>$O$5+$O$6*Table2[[#This Row],[x]]</f>
        <v>222.53226281677581</v>
      </c>
      <c r="G175">
        <f>Table2[[#This Row],[OPEN]]-Table2[[#This Row],[y^]]</f>
        <v>57.967737183224187</v>
      </c>
      <c r="H175">
        <f>Table2[[#This Row],[e]]*Table2[[#This Row],[e]]</f>
        <v>3360.2585541433518</v>
      </c>
      <c r="I175">
        <f>ABS(Table2[[#This Row],[e]]/Table2[[#This Row],[OPEN]])*100</f>
        <v>20.665859958368692</v>
      </c>
    </row>
    <row r="176" spans="1:9">
      <c r="A176" s="2">
        <v>42887</v>
      </c>
      <c r="B176">
        <v>312</v>
      </c>
      <c r="C176">
        <v>53</v>
      </c>
      <c r="D176">
        <f>Table2[[#This Row],[x]]*Table2[[#This Row],[x]]</f>
        <v>2809</v>
      </c>
      <c r="E176">
        <f>Table2[[#This Row],[x]]*Table2[[#This Row],[OPEN]]</f>
        <v>16536</v>
      </c>
      <c r="F176">
        <f>$O$5+$O$6*Table2[[#This Row],[x]]</f>
        <v>223.78229755495352</v>
      </c>
      <c r="G176">
        <f>Table2[[#This Row],[OPEN]]-Table2[[#This Row],[y^]]</f>
        <v>88.217702445046484</v>
      </c>
      <c r="H176">
        <f>Table2[[#This Row],[e]]*Table2[[#This Row],[e]]</f>
        <v>7782.3630246827606</v>
      </c>
      <c r="I176">
        <f>ABS(Table2[[#This Row],[e]]/Table2[[#This Row],[OPEN]])*100</f>
        <v>28.27490462982259</v>
      </c>
    </row>
    <row r="177" spans="1:9">
      <c r="A177" s="2">
        <v>42917</v>
      </c>
      <c r="B177">
        <v>346</v>
      </c>
      <c r="C177">
        <v>54</v>
      </c>
      <c r="D177">
        <f>Table2[[#This Row],[x]]*Table2[[#This Row],[x]]</f>
        <v>2916</v>
      </c>
      <c r="E177">
        <f>Table2[[#This Row],[x]]*Table2[[#This Row],[OPEN]]</f>
        <v>18684</v>
      </c>
      <c r="F177">
        <f>$O$5+$O$6*Table2[[#This Row],[x]]</f>
        <v>225.03233229313122</v>
      </c>
      <c r="G177">
        <f>Table2[[#This Row],[OPEN]]-Table2[[#This Row],[y^]]</f>
        <v>120.96766770686878</v>
      </c>
      <c r="H177">
        <f>Table2[[#This Row],[e]]*Table2[[#This Row],[e]]</f>
        <v>14633.176630439424</v>
      </c>
      <c r="I177">
        <f>ABS(Table2[[#This Row],[e]]/Table2[[#This Row],[OPEN]])*100</f>
        <v>34.961753672505431</v>
      </c>
    </row>
    <row r="178" spans="1:9">
      <c r="A178" s="2">
        <v>42948</v>
      </c>
      <c r="B178">
        <v>285.3</v>
      </c>
      <c r="C178">
        <v>55</v>
      </c>
      <c r="D178">
        <f>Table2[[#This Row],[x]]*Table2[[#This Row],[x]]</f>
        <v>3025</v>
      </c>
      <c r="E178">
        <f>Table2[[#This Row],[x]]*Table2[[#This Row],[OPEN]]</f>
        <v>15691.5</v>
      </c>
      <c r="F178">
        <f>$O$5+$O$6*Table2[[#This Row],[x]]</f>
        <v>226.28236703130892</v>
      </c>
      <c r="G178">
        <f>Table2[[#This Row],[OPEN]]-Table2[[#This Row],[y^]]</f>
        <v>59.017632968691089</v>
      </c>
      <c r="H178">
        <f>Table2[[#This Row],[e]]*Table2[[#This Row],[e]]</f>
        <v>3483.0810012271336</v>
      </c>
      <c r="I178">
        <f>ABS(Table2[[#This Row],[e]]/Table2[[#This Row],[OPEN]])*100</f>
        <v>20.686166480438516</v>
      </c>
    </row>
    <row r="179" spans="1:9">
      <c r="A179" s="2">
        <v>42979</v>
      </c>
      <c r="B179">
        <v>282.2</v>
      </c>
      <c r="C179">
        <v>56</v>
      </c>
      <c r="D179">
        <f>Table2[[#This Row],[x]]*Table2[[#This Row],[x]]</f>
        <v>3136</v>
      </c>
      <c r="E179">
        <f>Table2[[#This Row],[x]]*Table2[[#This Row],[OPEN]]</f>
        <v>15803.199999999999</v>
      </c>
      <c r="F179">
        <f>$O$5+$O$6*Table2[[#This Row],[x]]</f>
        <v>227.53240176948663</v>
      </c>
      <c r="G179">
        <f>Table2[[#This Row],[OPEN]]-Table2[[#This Row],[y^]]</f>
        <v>54.667598230513363</v>
      </c>
      <c r="H179">
        <f>Table2[[#This Row],[e]]*Table2[[#This Row],[e]]</f>
        <v>2988.5462962928277</v>
      </c>
      <c r="I179">
        <f>ABS(Table2[[#This Row],[e]]/Table2[[#This Row],[OPEN]])*100</f>
        <v>19.371934170982765</v>
      </c>
    </row>
    <row r="180" spans="1:9">
      <c r="A180" s="2">
        <v>43009</v>
      </c>
      <c r="B180">
        <v>262.5</v>
      </c>
      <c r="C180">
        <v>57</v>
      </c>
      <c r="D180">
        <f>Table2[[#This Row],[x]]*Table2[[#This Row],[x]]</f>
        <v>3249</v>
      </c>
      <c r="E180">
        <f>Table2[[#This Row],[x]]*Table2[[#This Row],[OPEN]]</f>
        <v>14962.5</v>
      </c>
      <c r="F180">
        <f>$O$5+$O$6*Table2[[#This Row],[x]]</f>
        <v>228.78243650766433</v>
      </c>
      <c r="G180">
        <f>Table2[[#This Row],[OPEN]]-Table2[[#This Row],[y^]]</f>
        <v>33.717563492335671</v>
      </c>
      <c r="H180">
        <f>Table2[[#This Row],[e]]*Table2[[#This Row],[e]]</f>
        <v>1136.8740878596873</v>
      </c>
      <c r="I180">
        <f>ABS(Table2[[#This Row],[e]]/Table2[[#This Row],[OPEN]])*100</f>
        <v>12.844786092318349</v>
      </c>
    </row>
    <row r="181" spans="1:9">
      <c r="A181" s="2">
        <v>43040</v>
      </c>
      <c r="B181">
        <v>267</v>
      </c>
      <c r="C181">
        <v>58</v>
      </c>
      <c r="D181">
        <f>Table2[[#This Row],[x]]*Table2[[#This Row],[x]]</f>
        <v>3364</v>
      </c>
      <c r="E181">
        <f>Table2[[#This Row],[x]]*Table2[[#This Row],[OPEN]]</f>
        <v>15486</v>
      </c>
      <c r="F181">
        <f>$O$5+$O$6*Table2[[#This Row],[x]]</f>
        <v>230.03247124584203</v>
      </c>
      <c r="G181">
        <f>Table2[[#This Row],[OPEN]]-Table2[[#This Row],[y^]]</f>
        <v>36.967528754157968</v>
      </c>
      <c r="H181">
        <f>Table2[[#This Row],[e]]*Table2[[#This Row],[e]]</f>
        <v>1366.5981821894961</v>
      </c>
      <c r="I181">
        <f>ABS(Table2[[#This Row],[e]]/Table2[[#This Row],[OPEN]])*100</f>
        <v>13.845516387325082</v>
      </c>
    </row>
    <row r="182" spans="1:9">
      <c r="A182" s="2">
        <v>43070</v>
      </c>
      <c r="B182">
        <v>256.95</v>
      </c>
      <c r="C182">
        <v>59</v>
      </c>
      <c r="D182">
        <f>Table2[[#This Row],[x]]*Table2[[#This Row],[x]]</f>
        <v>3481</v>
      </c>
      <c r="E182">
        <f>Table2[[#This Row],[x]]*Table2[[#This Row],[OPEN]]</f>
        <v>15160.05</v>
      </c>
      <c r="F182">
        <f>$O$5+$O$6*Table2[[#This Row],[x]]</f>
        <v>231.28250598401974</v>
      </c>
      <c r="G182">
        <f>Table2[[#This Row],[OPEN]]-Table2[[#This Row],[y^]]</f>
        <v>25.667494015980253</v>
      </c>
      <c r="H182">
        <f>Table2[[#This Row],[e]]*Table2[[#This Row],[e]]</f>
        <v>658.82024906038214</v>
      </c>
      <c r="I182">
        <f>ABS(Table2[[#This Row],[e]]/Table2[[#This Row],[OPEN]])*100</f>
        <v>9.9892951998366417</v>
      </c>
    </row>
    <row r="183" spans="1:9">
      <c r="A183" s="2">
        <v>43101</v>
      </c>
      <c r="B183">
        <v>263.25</v>
      </c>
      <c r="C183">
        <v>60</v>
      </c>
      <c r="D183">
        <f>Table2[[#This Row],[x]]*Table2[[#This Row],[x]]</f>
        <v>3600</v>
      </c>
      <c r="E183">
        <f>Table2[[#This Row],[x]]*Table2[[#This Row],[OPEN]]</f>
        <v>15795</v>
      </c>
      <c r="F183">
        <f>$O$5+$O$6*Table2[[#This Row],[x]]</f>
        <v>232.53254072219744</v>
      </c>
      <c r="G183">
        <f>Table2[[#This Row],[OPEN]]-Table2[[#This Row],[y^]]</f>
        <v>30.717459277802561</v>
      </c>
      <c r="H183">
        <f>Table2[[#This Row],[e]]*Table2[[#This Row],[e]]</f>
        <v>943.56230448345866</v>
      </c>
      <c r="I183">
        <f>ABS(Table2[[#This Row],[e]]/Table2[[#This Row],[OPEN]])*100</f>
        <v>11.668550532878466</v>
      </c>
    </row>
    <row r="184" spans="1:9">
      <c r="A184" s="2">
        <v>43132</v>
      </c>
      <c r="B184">
        <v>272</v>
      </c>
      <c r="C184">
        <v>61</v>
      </c>
      <c r="D184">
        <f>Table2[[#This Row],[x]]*Table2[[#This Row],[x]]</f>
        <v>3721</v>
      </c>
      <c r="E184">
        <f>Table2[[#This Row],[x]]*Table2[[#This Row],[OPEN]]</f>
        <v>16592</v>
      </c>
      <c r="F184">
        <f>$O$5+$O$6*Table2[[#This Row],[x]]</f>
        <v>233.78257546037514</v>
      </c>
      <c r="G184">
        <f>Table2[[#This Row],[OPEN]]-Table2[[#This Row],[y^]]</f>
        <v>38.217424539624858</v>
      </c>
      <c r="H184">
        <f>Table2[[#This Row],[e]]*Table2[[#This Row],[e]]</f>
        <v>1460.5715384419202</v>
      </c>
      <c r="I184">
        <f>ABS(Table2[[#This Row],[e]]/Table2[[#This Row],[OPEN]])*100</f>
        <v>14.050523727803258</v>
      </c>
    </row>
    <row r="185" spans="1:9">
      <c r="A185" s="2">
        <v>43160</v>
      </c>
      <c r="B185">
        <v>264.2</v>
      </c>
      <c r="C185">
        <v>62</v>
      </c>
      <c r="D185">
        <f>Table2[[#This Row],[x]]*Table2[[#This Row],[x]]</f>
        <v>3844</v>
      </c>
      <c r="E185">
        <f>Table2[[#This Row],[x]]*Table2[[#This Row],[OPEN]]</f>
        <v>16380.4</v>
      </c>
      <c r="F185">
        <f>$O$5+$O$6*Table2[[#This Row],[x]]</f>
        <v>235.03261019855285</v>
      </c>
      <c r="G185">
        <f>Table2[[#This Row],[OPEN]]-Table2[[#This Row],[y^]]</f>
        <v>29.167389801447143</v>
      </c>
      <c r="H185">
        <f>Table2[[#This Row],[e]]*Table2[[#This Row],[e]]</f>
        <v>850.73662782956285</v>
      </c>
      <c r="I185">
        <f>ABS(Table2[[#This Row],[e]]/Table2[[#This Row],[OPEN]])*100</f>
        <v>11.039890159518222</v>
      </c>
    </row>
    <row r="186" spans="1:9">
      <c r="A186" s="2">
        <v>43191</v>
      </c>
      <c r="B186">
        <v>257</v>
      </c>
      <c r="C186">
        <v>63</v>
      </c>
      <c r="D186">
        <f>Table2[[#This Row],[x]]*Table2[[#This Row],[x]]</f>
        <v>3969</v>
      </c>
      <c r="E186">
        <f>Table2[[#This Row],[x]]*Table2[[#This Row],[OPEN]]</f>
        <v>16191</v>
      </c>
      <c r="F186">
        <f>$O$5+$O$6*Table2[[#This Row],[x]]</f>
        <v>236.28264493673055</v>
      </c>
      <c r="G186">
        <f>Table2[[#This Row],[OPEN]]-Table2[[#This Row],[y^]]</f>
        <v>20.717355063269451</v>
      </c>
      <c r="H186">
        <f>Table2[[#This Row],[e]]*Table2[[#This Row],[e]]</f>
        <v>429.20880081757639</v>
      </c>
      <c r="I186">
        <f>ABS(Table2[[#This Row],[e]]/Table2[[#This Row],[OPEN]])*100</f>
        <v>8.0612276510776066</v>
      </c>
    </row>
    <row r="187" spans="1:9">
      <c r="A187" s="2">
        <v>43221</v>
      </c>
      <c r="B187">
        <v>282.10000000000002</v>
      </c>
      <c r="C187">
        <v>64</v>
      </c>
      <c r="D187">
        <f>Table2[[#This Row],[x]]*Table2[[#This Row],[x]]</f>
        <v>4096</v>
      </c>
      <c r="E187">
        <f>Table2[[#This Row],[x]]*Table2[[#This Row],[OPEN]]</f>
        <v>18054.400000000001</v>
      </c>
      <c r="F187">
        <f>$O$5+$O$6*Table2[[#This Row],[x]]</f>
        <v>237.53267967490825</v>
      </c>
      <c r="G187">
        <f>Table2[[#This Row],[OPEN]]-Table2[[#This Row],[y^]]</f>
        <v>44.567320325091771</v>
      </c>
      <c r="H187">
        <f>Table2[[#This Row],[e]]*Table2[[#This Row],[e]]</f>
        <v>1986.246040959338</v>
      </c>
      <c r="I187">
        <f>ABS(Table2[[#This Row],[e]]/Table2[[#This Row],[OPEN]])*100</f>
        <v>15.798412025909878</v>
      </c>
    </row>
    <row r="188" spans="1:9">
      <c r="A188" s="2">
        <v>43252</v>
      </c>
      <c r="B188">
        <v>271.14999999999998</v>
      </c>
      <c r="C188">
        <v>65</v>
      </c>
      <c r="D188">
        <f>Table2[[#This Row],[x]]*Table2[[#This Row],[x]]</f>
        <v>4225</v>
      </c>
      <c r="E188">
        <f>Table2[[#This Row],[x]]*Table2[[#This Row],[OPEN]]</f>
        <v>17624.75</v>
      </c>
      <c r="F188">
        <f>$O$5+$O$6*Table2[[#This Row],[x]]</f>
        <v>238.78271441308596</v>
      </c>
      <c r="G188">
        <f>Table2[[#This Row],[OPEN]]-Table2[[#This Row],[y^]]</f>
        <v>32.367285586914022</v>
      </c>
      <c r="H188">
        <f>Table2[[#This Row],[e]]*Table2[[#This Row],[e]]</f>
        <v>1047.6411762648522</v>
      </c>
      <c r="I188">
        <f>ABS(Table2[[#This Row],[e]]/Table2[[#This Row],[OPEN]])*100</f>
        <v>11.937040600005172</v>
      </c>
    </row>
    <row r="189" spans="1:9">
      <c r="A189" s="2">
        <v>43282</v>
      </c>
      <c r="B189">
        <v>267</v>
      </c>
      <c r="C189">
        <v>66</v>
      </c>
      <c r="D189">
        <f>Table2[[#This Row],[x]]*Table2[[#This Row],[x]]</f>
        <v>4356</v>
      </c>
      <c r="E189">
        <f>Table2[[#This Row],[x]]*Table2[[#This Row],[OPEN]]</f>
        <v>17622</v>
      </c>
      <c r="F189">
        <f>$O$5+$O$6*Table2[[#This Row],[x]]</f>
        <v>240.03274915126366</v>
      </c>
      <c r="G189">
        <f>Table2[[#This Row],[OPEN]]-Table2[[#This Row],[y^]]</f>
        <v>26.967250848736342</v>
      </c>
      <c r="H189">
        <f>Table2[[#This Row],[e]]*Table2[[#This Row],[e]]</f>
        <v>727.23261833867093</v>
      </c>
      <c r="I189">
        <f>ABS(Table2[[#This Row],[e]]/Table2[[#This Row],[OPEN]])*100</f>
        <v>10.10009395083758</v>
      </c>
    </row>
    <row r="190" spans="1:9">
      <c r="A190" s="2">
        <v>43313</v>
      </c>
      <c r="B190">
        <v>298.05</v>
      </c>
      <c r="C190">
        <v>67</v>
      </c>
      <c r="D190">
        <f>Table2[[#This Row],[x]]*Table2[[#This Row],[x]]</f>
        <v>4489</v>
      </c>
      <c r="E190">
        <f>Table2[[#This Row],[x]]*Table2[[#This Row],[OPEN]]</f>
        <v>19969.350000000002</v>
      </c>
      <c r="F190">
        <f>$O$5+$O$6*Table2[[#This Row],[x]]</f>
        <v>241.28278388944136</v>
      </c>
      <c r="G190">
        <f>Table2[[#This Row],[OPEN]]-Table2[[#This Row],[y^]]</f>
        <v>56.76721611055865</v>
      </c>
      <c r="H190">
        <f>Table2[[#This Row],[e]]*Table2[[#This Row],[e]]</f>
        <v>3222.5168249428693</v>
      </c>
      <c r="I190">
        <f>ABS(Table2[[#This Row],[e]]/Table2[[#This Row],[OPEN]])*100</f>
        <v>19.046205707283558</v>
      </c>
    </row>
    <row r="191" spans="1:9">
      <c r="A191" s="2">
        <v>43344</v>
      </c>
      <c r="B191">
        <v>322.95</v>
      </c>
      <c r="C191">
        <v>68</v>
      </c>
      <c r="D191">
        <f>Table2[[#This Row],[x]]*Table2[[#This Row],[x]]</f>
        <v>4624</v>
      </c>
      <c r="E191">
        <f>Table2[[#This Row],[x]]*Table2[[#This Row],[OPEN]]</f>
        <v>21960.6</v>
      </c>
      <c r="F191">
        <f>$O$5+$O$6*Table2[[#This Row],[x]]</f>
        <v>242.53281862761906</v>
      </c>
      <c r="G191">
        <f>Table2[[#This Row],[OPEN]]-Table2[[#This Row],[y^]]</f>
        <v>80.417181372380924</v>
      </c>
      <c r="H191">
        <f>Table2[[#This Row],[e]]*Table2[[#This Row],[e]]</f>
        <v>6466.9230598784097</v>
      </c>
      <c r="I191">
        <f>ABS(Table2[[#This Row],[e]]/Table2[[#This Row],[OPEN]])*100</f>
        <v>24.900814792500675</v>
      </c>
    </row>
    <row r="192" spans="1:9">
      <c r="A192" s="2">
        <v>43374</v>
      </c>
      <c r="B192">
        <v>300.85000000000002</v>
      </c>
      <c r="C192">
        <v>69</v>
      </c>
      <c r="D192">
        <f>Table2[[#This Row],[x]]*Table2[[#This Row],[x]]</f>
        <v>4761</v>
      </c>
      <c r="E192">
        <f>Table2[[#This Row],[x]]*Table2[[#This Row],[OPEN]]</f>
        <v>20758.650000000001</v>
      </c>
      <c r="F192">
        <f>$O$5+$O$6*Table2[[#This Row],[x]]</f>
        <v>243.78285336579677</v>
      </c>
      <c r="G192">
        <f>Table2[[#This Row],[OPEN]]-Table2[[#This Row],[y^]]</f>
        <v>57.067146634203255</v>
      </c>
      <c r="H192">
        <f>Table2[[#This Row],[e]]*Table2[[#This Row],[e]]</f>
        <v>3256.659224969656</v>
      </c>
      <c r="I192">
        <f>ABS(Table2[[#This Row],[e]]/Table2[[#This Row],[OPEN]])*100</f>
        <v>18.968637737810621</v>
      </c>
    </row>
    <row r="193" spans="1:9">
      <c r="A193" s="2">
        <v>43405</v>
      </c>
      <c r="B193">
        <v>280</v>
      </c>
      <c r="C193">
        <v>70</v>
      </c>
      <c r="D193">
        <f>Table2[[#This Row],[x]]*Table2[[#This Row],[x]]</f>
        <v>4900</v>
      </c>
      <c r="E193">
        <f>Table2[[#This Row],[x]]*Table2[[#This Row],[OPEN]]</f>
        <v>19600</v>
      </c>
      <c r="F193">
        <f>$O$5+$O$6*Table2[[#This Row],[x]]</f>
        <v>245.03288810397447</v>
      </c>
      <c r="G193">
        <f>Table2[[#This Row],[OPEN]]-Table2[[#This Row],[y^]]</f>
        <v>34.967111896025528</v>
      </c>
      <c r="H193">
        <f>Table2[[#This Row],[e]]*Table2[[#This Row],[e]]</f>
        <v>1222.6989143491701</v>
      </c>
      <c r="I193">
        <f>ABS(Table2[[#This Row],[e]]/Table2[[#This Row],[OPEN]])*100</f>
        <v>12.488254248580546</v>
      </c>
    </row>
    <row r="194" spans="1:9">
      <c r="A194" s="2">
        <v>43435</v>
      </c>
      <c r="B194">
        <v>287.25</v>
      </c>
      <c r="C194">
        <v>71</v>
      </c>
      <c r="D194">
        <f>Table2[[#This Row],[x]]*Table2[[#This Row],[x]]</f>
        <v>5041</v>
      </c>
      <c r="E194">
        <f>Table2[[#This Row],[x]]*Table2[[#This Row],[OPEN]]</f>
        <v>20394.75</v>
      </c>
      <c r="F194">
        <f>$O$5+$O$6*Table2[[#This Row],[x]]</f>
        <v>246.28292284215217</v>
      </c>
      <c r="G194">
        <f>Table2[[#This Row],[OPEN]]-Table2[[#This Row],[y^]]</f>
        <v>40.967077157847825</v>
      </c>
      <c r="H194">
        <f>Table2[[#This Row],[e]]*Table2[[#This Row],[e]]</f>
        <v>1678.3014108570571</v>
      </c>
      <c r="I194">
        <f>ABS(Table2[[#This Row],[e]]/Table2[[#This Row],[OPEN]])*100</f>
        <v>14.261819724229008</v>
      </c>
    </row>
    <row r="195" spans="1:9">
      <c r="A195" s="2">
        <v>43466</v>
      </c>
      <c r="B195">
        <v>282.2</v>
      </c>
      <c r="C195">
        <v>72</v>
      </c>
      <c r="D195">
        <f>Table2[[#This Row],[x]]*Table2[[#This Row],[x]]</f>
        <v>5184</v>
      </c>
      <c r="E195">
        <f>Table2[[#This Row],[x]]*Table2[[#This Row],[OPEN]]</f>
        <v>20318.399999999998</v>
      </c>
      <c r="F195">
        <f>$O$5+$O$6*Table2[[#This Row],[x]]</f>
        <v>247.53295758032988</v>
      </c>
      <c r="G195">
        <f>Table2[[#This Row],[OPEN]]-Table2[[#This Row],[y^]]</f>
        <v>34.667042419670111</v>
      </c>
      <c r="H195">
        <f>Table2[[#This Row],[e]]*Table2[[#This Row],[e]]</f>
        <v>1201.8038301272068</v>
      </c>
      <c r="I195">
        <f>ABS(Table2[[#This Row],[e]]/Table2[[#This Row],[OPEN]])*100</f>
        <v>12.284564996339515</v>
      </c>
    </row>
    <row r="196" spans="1:9">
      <c r="A196" s="2">
        <v>43497</v>
      </c>
      <c r="B196">
        <v>280.64999999999998</v>
      </c>
      <c r="C196">
        <v>73</v>
      </c>
      <c r="D196">
        <f>Table2[[#This Row],[x]]*Table2[[#This Row],[x]]</f>
        <v>5329</v>
      </c>
      <c r="E196">
        <f>Table2[[#This Row],[x]]*Table2[[#This Row],[OPEN]]</f>
        <v>20487.449999999997</v>
      </c>
      <c r="F196">
        <f>$O$5+$O$6*Table2[[#This Row],[x]]</f>
        <v>248.78299231850758</v>
      </c>
      <c r="G196">
        <f>Table2[[#This Row],[OPEN]]-Table2[[#This Row],[y^]]</f>
        <v>31.867007681492396</v>
      </c>
      <c r="H196">
        <f>Table2[[#This Row],[e]]*Table2[[#This Row],[e]]</f>
        <v>1015.5061785722953</v>
      </c>
      <c r="I196">
        <f>ABS(Table2[[#This Row],[e]]/Table2[[#This Row],[OPEN]])*100</f>
        <v>11.354715012112026</v>
      </c>
    </row>
    <row r="197" spans="1:9">
      <c r="A197" s="2">
        <v>43525</v>
      </c>
      <c r="B197">
        <v>276.45</v>
      </c>
      <c r="C197">
        <v>74</v>
      </c>
      <c r="D197">
        <f>Table2[[#This Row],[x]]*Table2[[#This Row],[x]]</f>
        <v>5476</v>
      </c>
      <c r="E197">
        <f>Table2[[#This Row],[x]]*Table2[[#This Row],[OPEN]]</f>
        <v>20457.3</v>
      </c>
      <c r="F197">
        <f>$O$5+$O$6*Table2[[#This Row],[x]]</f>
        <v>250.03302705668528</v>
      </c>
      <c r="G197">
        <f>Table2[[#This Row],[OPEN]]-Table2[[#This Row],[y^]]</f>
        <v>26.416972943314704</v>
      </c>
      <c r="H197">
        <f>Table2[[#This Row],[e]]*Table2[[#This Row],[e]]</f>
        <v>697.8564594878211</v>
      </c>
      <c r="I197">
        <f>ABS(Table2[[#This Row],[e]]/Table2[[#This Row],[OPEN]])*100</f>
        <v>9.555786921076038</v>
      </c>
    </row>
    <row r="198" spans="1:9">
      <c r="A198" s="2">
        <v>43556</v>
      </c>
      <c r="B198">
        <v>297</v>
      </c>
      <c r="C198">
        <v>75</v>
      </c>
      <c r="D198">
        <f>Table2[[#This Row],[x]]*Table2[[#This Row],[x]]</f>
        <v>5625</v>
      </c>
      <c r="E198">
        <f>Table2[[#This Row],[x]]*Table2[[#This Row],[OPEN]]</f>
        <v>22275</v>
      </c>
      <c r="F198">
        <f>$O$5+$O$6*Table2[[#This Row],[x]]</f>
        <v>251.28306179486299</v>
      </c>
      <c r="G198">
        <f>Table2[[#This Row],[OPEN]]-Table2[[#This Row],[y^]]</f>
        <v>45.716938205137012</v>
      </c>
      <c r="H198">
        <f>Table2[[#This Row],[e]]*Table2[[#This Row],[e]]</f>
        <v>2090.0384388523162</v>
      </c>
      <c r="I198">
        <f>ABS(Table2[[#This Row],[e]]/Table2[[#This Row],[OPEN]])*100</f>
        <v>15.392908486578118</v>
      </c>
    </row>
    <row r="199" spans="1:9">
      <c r="A199" s="2">
        <v>43586</v>
      </c>
      <c r="B199">
        <v>301.10000000000002</v>
      </c>
      <c r="C199">
        <v>76</v>
      </c>
      <c r="D199">
        <f>Table2[[#This Row],[x]]*Table2[[#This Row],[x]]</f>
        <v>5776</v>
      </c>
      <c r="E199">
        <f>Table2[[#This Row],[x]]*Table2[[#This Row],[OPEN]]</f>
        <v>22883.600000000002</v>
      </c>
      <c r="F199">
        <f>$O$5+$O$6*Table2[[#This Row],[x]]</f>
        <v>252.53309653304069</v>
      </c>
      <c r="G199">
        <f>Table2[[#This Row],[OPEN]]-Table2[[#This Row],[y^]]</f>
        <v>48.566903466959332</v>
      </c>
      <c r="H199">
        <f>Table2[[#This Row],[e]]*Table2[[#This Row],[e]]</f>
        <v>2358.7441123689464</v>
      </c>
      <c r="I199">
        <f>ABS(Table2[[#This Row],[e]]/Table2[[#This Row],[OPEN]])*100</f>
        <v>16.129825130175799</v>
      </c>
    </row>
    <row r="200" spans="1:9">
      <c r="A200" s="2">
        <v>43617</v>
      </c>
      <c r="B200">
        <v>281.39999999999998</v>
      </c>
      <c r="C200">
        <v>77</v>
      </c>
      <c r="D200">
        <f>Table2[[#This Row],[x]]*Table2[[#This Row],[x]]</f>
        <v>5929</v>
      </c>
      <c r="E200">
        <f>Table2[[#This Row],[x]]*Table2[[#This Row],[OPEN]]</f>
        <v>21667.8</v>
      </c>
      <c r="F200">
        <f>$O$5+$O$6*Table2[[#This Row],[x]]</f>
        <v>253.78313127121839</v>
      </c>
      <c r="G200">
        <f>Table2[[#This Row],[OPEN]]-Table2[[#This Row],[y^]]</f>
        <v>27.616868728781583</v>
      </c>
      <c r="H200">
        <f>Table2[[#This Row],[e]]*Table2[[#This Row],[e]]</f>
        <v>762.69143838275409</v>
      </c>
      <c r="I200">
        <f>ABS(Table2[[#This Row],[e]]/Table2[[#This Row],[OPEN]])*100</f>
        <v>9.8140969185435623</v>
      </c>
    </row>
    <row r="201" spans="1:9">
      <c r="A201" s="2">
        <v>43647</v>
      </c>
      <c r="B201">
        <v>274.39999999999998</v>
      </c>
      <c r="C201">
        <v>78</v>
      </c>
      <c r="D201">
        <f>Table2[[#This Row],[x]]*Table2[[#This Row],[x]]</f>
        <v>6084</v>
      </c>
      <c r="E201">
        <f>Table2[[#This Row],[x]]*Table2[[#This Row],[OPEN]]</f>
        <v>21403.199999999997</v>
      </c>
      <c r="F201">
        <f>$O$5+$O$6*Table2[[#This Row],[x]]</f>
        <v>255.0331660093961</v>
      </c>
      <c r="G201">
        <f>Table2[[#This Row],[OPEN]]-Table2[[#This Row],[y^]]</f>
        <v>19.36683399060388</v>
      </c>
      <c r="H201">
        <f>Table2[[#This Row],[e]]*Table2[[#This Row],[e]]</f>
        <v>375.07425881960978</v>
      </c>
      <c r="I201">
        <f>ABS(Table2[[#This Row],[e]]/Table2[[#This Row],[OPEN]])*100</f>
        <v>7.0578841073629297</v>
      </c>
    </row>
    <row r="202" spans="1:9">
      <c r="A202" s="2">
        <v>43678</v>
      </c>
      <c r="B202">
        <v>270.45</v>
      </c>
      <c r="C202">
        <v>79</v>
      </c>
      <c r="D202">
        <f>Table2[[#This Row],[x]]*Table2[[#This Row],[x]]</f>
        <v>6241</v>
      </c>
      <c r="E202">
        <f>Table2[[#This Row],[x]]*Table2[[#This Row],[OPEN]]</f>
        <v>21365.55</v>
      </c>
      <c r="F202">
        <f>$O$5+$O$6*Table2[[#This Row],[x]]</f>
        <v>256.2832007475738</v>
      </c>
      <c r="G202">
        <f>Table2[[#This Row],[OPEN]]-Table2[[#This Row],[y^]]</f>
        <v>14.166799252426188</v>
      </c>
      <c r="H202">
        <f>Table2[[#This Row],[e]]*Table2[[#This Row],[e]]</f>
        <v>200.69820105854319</v>
      </c>
      <c r="I202">
        <f>ABS(Table2[[#This Row],[e]]/Table2[[#This Row],[OPEN]])*100</f>
        <v>5.2382322989189083</v>
      </c>
    </row>
    <row r="203" spans="1:9">
      <c r="A203" s="2">
        <v>43709</v>
      </c>
      <c r="B203">
        <v>244.45</v>
      </c>
      <c r="C203">
        <v>80</v>
      </c>
      <c r="D203">
        <f>Table2[[#This Row],[x]]*Table2[[#This Row],[x]]</f>
        <v>6400</v>
      </c>
      <c r="E203">
        <f>Table2[[#This Row],[x]]*Table2[[#This Row],[OPEN]]</f>
        <v>19556</v>
      </c>
      <c r="F203">
        <f>$O$5+$O$6*Table2[[#This Row],[x]]</f>
        <v>257.5332354857515</v>
      </c>
      <c r="G203">
        <f>Table2[[#This Row],[OPEN]]-Table2[[#This Row],[y^]]</f>
        <v>-13.083235485751516</v>
      </c>
      <c r="H203">
        <f>Table2[[#This Row],[e]]*Table2[[#This Row],[e]]</f>
        <v>171.17105077562769</v>
      </c>
      <c r="I203">
        <f>ABS(Table2[[#This Row],[e]]/Table2[[#This Row],[OPEN]])*100</f>
        <v>5.3521110598288058</v>
      </c>
    </row>
    <row r="204" spans="1:9">
      <c r="A204" s="2">
        <v>43739</v>
      </c>
      <c r="B204">
        <v>259.10000000000002</v>
      </c>
      <c r="C204">
        <v>81</v>
      </c>
      <c r="D204">
        <f>Table2[[#This Row],[x]]*Table2[[#This Row],[x]]</f>
        <v>6561</v>
      </c>
      <c r="E204">
        <f>Table2[[#This Row],[x]]*Table2[[#This Row],[OPEN]]</f>
        <v>20987.100000000002</v>
      </c>
      <c r="F204">
        <f>$O$5+$O$6*Table2[[#This Row],[x]]</f>
        <v>258.78327022392921</v>
      </c>
      <c r="G204">
        <f>Table2[[#This Row],[OPEN]]-Table2[[#This Row],[y^]]</f>
        <v>0.31672977607081521</v>
      </c>
      <c r="H204">
        <f>Table2[[#This Row],[e]]*Table2[[#This Row],[e]]</f>
        <v>0.10031775104986874</v>
      </c>
      <c r="I204">
        <f>ABS(Table2[[#This Row],[e]]/Table2[[#This Row],[OPEN]])*100</f>
        <v>0.12224229103466429</v>
      </c>
    </row>
    <row r="205" spans="1:9">
      <c r="A205" s="2">
        <v>43770</v>
      </c>
      <c r="B205">
        <v>259.35000000000002</v>
      </c>
      <c r="C205">
        <v>82</v>
      </c>
      <c r="D205">
        <f>Table2[[#This Row],[x]]*Table2[[#This Row],[x]]</f>
        <v>6724</v>
      </c>
      <c r="E205">
        <f>Table2[[#This Row],[x]]*Table2[[#This Row],[OPEN]]</f>
        <v>21266.7</v>
      </c>
      <c r="F205">
        <f>$O$5+$O$6*Table2[[#This Row],[x]]</f>
        <v>260.03330496210691</v>
      </c>
      <c r="G205">
        <f>Table2[[#This Row],[OPEN]]-Table2[[#This Row],[y^]]</f>
        <v>-0.68330496210688807</v>
      </c>
      <c r="H205">
        <f>Table2[[#This Row],[e]]*Table2[[#This Row],[e]]</f>
        <v>0.46690567123989574</v>
      </c>
      <c r="I205">
        <f>ABS(Table2[[#This Row],[e]]/Table2[[#This Row],[OPEN]])*100</f>
        <v>0.26346827148906421</v>
      </c>
    </row>
    <row r="206" spans="1:9">
      <c r="A206" s="2">
        <v>43800</v>
      </c>
      <c r="B206">
        <v>246</v>
      </c>
      <c r="C206">
        <v>83</v>
      </c>
      <c r="D206">
        <f>Table2[[#This Row],[x]]*Table2[[#This Row],[x]]</f>
        <v>6889</v>
      </c>
      <c r="E206">
        <f>Table2[[#This Row],[x]]*Table2[[#This Row],[OPEN]]</f>
        <v>20418</v>
      </c>
      <c r="F206">
        <f>$O$5+$O$6*Table2[[#This Row],[x]]</f>
        <v>261.28333970028461</v>
      </c>
      <c r="G206">
        <f>Table2[[#This Row],[OPEN]]-Table2[[#This Row],[y^]]</f>
        <v>-15.283339700284614</v>
      </c>
      <c r="H206">
        <f>Table2[[#This Row],[e]]*Table2[[#This Row],[e]]</f>
        <v>233.58047239429581</v>
      </c>
      <c r="I206">
        <f>ABS(Table2[[#This Row],[e]]/Table2[[#This Row],[OPEN]])*100</f>
        <v>6.2127397155628508</v>
      </c>
    </row>
    <row r="207" spans="1:9">
      <c r="A207" s="2">
        <v>43831</v>
      </c>
      <c r="B207">
        <v>238.6</v>
      </c>
      <c r="C207">
        <v>84</v>
      </c>
      <c r="D207">
        <f>Table2[[#This Row],[x]]*Table2[[#This Row],[x]]</f>
        <v>7056</v>
      </c>
      <c r="E207">
        <f>Table2[[#This Row],[x]]*Table2[[#This Row],[OPEN]]</f>
        <v>20042.399999999998</v>
      </c>
      <c r="F207">
        <f>$O$5+$O$6*Table2[[#This Row],[x]]</f>
        <v>262.53337443846232</v>
      </c>
      <c r="G207">
        <f>Table2[[#This Row],[OPEN]]-Table2[[#This Row],[y^]]</f>
        <v>-23.933374438462323</v>
      </c>
      <c r="H207">
        <f>Table2[[#This Row],[e]]*Table2[[#This Row],[e]]</f>
        <v>572.80641201164167</v>
      </c>
      <c r="I207">
        <f>ABS(Table2[[#This Row],[e]]/Table2[[#This Row],[OPEN]])*100</f>
        <v>10.030752069766272</v>
      </c>
    </row>
    <row r="208" spans="1:9">
      <c r="A208" s="2">
        <v>43862</v>
      </c>
      <c r="B208">
        <v>236.9</v>
      </c>
      <c r="C208">
        <v>85</v>
      </c>
      <c r="D208">
        <f>Table2[[#This Row],[x]]*Table2[[#This Row],[x]]</f>
        <v>7225</v>
      </c>
      <c r="E208">
        <f>Table2[[#This Row],[x]]*Table2[[#This Row],[OPEN]]</f>
        <v>20136.5</v>
      </c>
      <c r="F208">
        <f>$O$5+$O$6*Table2[[#This Row],[x]]</f>
        <v>263.78340917664002</v>
      </c>
      <c r="G208">
        <f>Table2[[#This Row],[OPEN]]-Table2[[#This Row],[y^]]</f>
        <v>-26.883409176640015</v>
      </c>
      <c r="H208">
        <f>Table2[[#This Row],[e]]*Table2[[#This Row],[e]]</f>
        <v>722.71768895865262</v>
      </c>
      <c r="I208">
        <f>ABS(Table2[[#This Row],[e]]/Table2[[#This Row],[OPEN]])*100</f>
        <v>11.347998808206</v>
      </c>
    </row>
    <row r="209" spans="1:9">
      <c r="A209" s="2">
        <v>43891</v>
      </c>
      <c r="B209">
        <v>199.5</v>
      </c>
      <c r="C209">
        <v>86</v>
      </c>
      <c r="D209">
        <f>Table2[[#This Row],[x]]*Table2[[#This Row],[x]]</f>
        <v>7396</v>
      </c>
      <c r="E209">
        <f>Table2[[#This Row],[x]]*Table2[[#This Row],[OPEN]]</f>
        <v>17157</v>
      </c>
      <c r="F209">
        <f>$O$5+$O$6*Table2[[#This Row],[x]]</f>
        <v>265.03344391481772</v>
      </c>
      <c r="G209">
        <f>Table2[[#This Row],[OPEN]]-Table2[[#This Row],[y^]]</f>
        <v>-65.533443914817724</v>
      </c>
      <c r="H209">
        <f>Table2[[#This Row],[e]]*Table2[[#This Row],[e]]</f>
        <v>4294.6322713365598</v>
      </c>
      <c r="I209">
        <f>ABS(Table2[[#This Row],[e]]/Table2[[#This Row],[OPEN]])*100</f>
        <v>32.848844067577801</v>
      </c>
    </row>
    <row r="210" spans="1:9">
      <c r="A210" s="2">
        <v>43922</v>
      </c>
      <c r="B210">
        <v>171.7</v>
      </c>
      <c r="C210">
        <v>87</v>
      </c>
      <c r="D210">
        <f>Table2[[#This Row],[x]]*Table2[[#This Row],[x]]</f>
        <v>7569</v>
      </c>
      <c r="E210">
        <f>Table2[[#This Row],[x]]*Table2[[#This Row],[OPEN]]</f>
        <v>14937.9</v>
      </c>
      <c r="F210">
        <f>$O$5+$O$6*Table2[[#This Row],[x]]</f>
        <v>266.28347865299543</v>
      </c>
      <c r="G210">
        <f>Table2[[#This Row],[OPEN]]-Table2[[#This Row],[y^]]</f>
        <v>-94.583478652995439</v>
      </c>
      <c r="H210">
        <f>Table2[[#This Row],[e]]*Table2[[#This Row],[e]]</f>
        <v>8946.0344341016444</v>
      </c>
      <c r="I210">
        <f>ABS(Table2[[#This Row],[e]]/Table2[[#This Row],[OPEN]])*100</f>
        <v>55.086475627836606</v>
      </c>
    </row>
    <row r="211" spans="1:9">
      <c r="A211" s="2">
        <v>43952</v>
      </c>
      <c r="B211">
        <v>181.75</v>
      </c>
      <c r="C211">
        <v>88</v>
      </c>
      <c r="D211">
        <f>Table2[[#This Row],[x]]*Table2[[#This Row],[x]]</f>
        <v>7744</v>
      </c>
      <c r="E211">
        <f>Table2[[#This Row],[x]]*Table2[[#This Row],[OPEN]]</f>
        <v>15994</v>
      </c>
      <c r="F211">
        <f>$O$5+$O$6*Table2[[#This Row],[x]]</f>
        <v>267.53351339117313</v>
      </c>
      <c r="G211">
        <f>Table2[[#This Row],[OPEN]]-Table2[[#This Row],[y^]]</f>
        <v>-85.78351339117313</v>
      </c>
      <c r="H211">
        <f>Table2[[#This Row],[e]]*Table2[[#This Row],[e]]</f>
        <v>7358.8111697335798</v>
      </c>
      <c r="I211">
        <f>ABS(Table2[[#This Row],[e]]/Table2[[#This Row],[OPEN]])*100</f>
        <v>47.198631852089754</v>
      </c>
    </row>
    <row r="212" spans="1:9">
      <c r="A212" s="2">
        <v>43983</v>
      </c>
      <c r="B212">
        <v>201</v>
      </c>
      <c r="C212">
        <v>89</v>
      </c>
      <c r="D212">
        <f>Table2[[#This Row],[x]]*Table2[[#This Row],[x]]</f>
        <v>7921</v>
      </c>
      <c r="E212">
        <f>Table2[[#This Row],[x]]*Table2[[#This Row],[OPEN]]</f>
        <v>17889</v>
      </c>
      <c r="F212">
        <f>$O$5+$O$6*Table2[[#This Row],[x]]</f>
        <v>268.78354812935083</v>
      </c>
      <c r="G212">
        <f>Table2[[#This Row],[OPEN]]-Table2[[#This Row],[y^]]</f>
        <v>-67.783548129350834</v>
      </c>
      <c r="H212">
        <f>Table2[[#This Row],[e]]*Table2[[#This Row],[e]]</f>
        <v>4594.609397004021</v>
      </c>
      <c r="I212">
        <f>ABS(Table2[[#This Row],[e]]/Table2[[#This Row],[OPEN]])*100</f>
        <v>33.723158273308876</v>
      </c>
    </row>
    <row r="213" spans="1:9">
      <c r="A213" s="2">
        <v>44013</v>
      </c>
      <c r="B213">
        <v>194.65</v>
      </c>
      <c r="C213">
        <v>90</v>
      </c>
      <c r="D213">
        <f>Table2[[#This Row],[x]]*Table2[[#This Row],[x]]</f>
        <v>8100</v>
      </c>
      <c r="E213">
        <f>Table2[[#This Row],[x]]*Table2[[#This Row],[OPEN]]</f>
        <v>17518.5</v>
      </c>
      <c r="F213">
        <f>$O$5+$O$6*Table2[[#This Row],[x]]</f>
        <v>270.03358286752854</v>
      </c>
      <c r="G213">
        <f>Table2[[#This Row],[OPEN]]-Table2[[#This Row],[y^]]</f>
        <v>-75.383582867528531</v>
      </c>
      <c r="H213">
        <f>Table2[[#This Row],[e]]*Table2[[#This Row],[e]]</f>
        <v>5682.6845659455412</v>
      </c>
      <c r="I213">
        <f>ABS(Table2[[#This Row],[e]]/Table2[[#This Row],[OPEN]])*100</f>
        <v>38.727758986657349</v>
      </c>
    </row>
    <row r="214" spans="1:9">
      <c r="A214" s="2">
        <v>44044</v>
      </c>
      <c r="B214">
        <v>194</v>
      </c>
      <c r="C214">
        <v>91</v>
      </c>
      <c r="D214">
        <f>Table2[[#This Row],[x]]*Table2[[#This Row],[x]]</f>
        <v>8281</v>
      </c>
      <c r="E214">
        <f>Table2[[#This Row],[x]]*Table2[[#This Row],[OPEN]]</f>
        <v>17654</v>
      </c>
      <c r="F214">
        <f>$O$5+$O$6*Table2[[#This Row],[x]]</f>
        <v>271.28361760570624</v>
      </c>
      <c r="G214">
        <f>Table2[[#This Row],[OPEN]]-Table2[[#This Row],[y^]]</f>
        <v>-77.28361760570624</v>
      </c>
      <c r="H214">
        <f>Table2[[#This Row],[e]]*Table2[[#This Row],[e]]</f>
        <v>5972.7575502250274</v>
      </c>
      <c r="I214">
        <f>ABS(Table2[[#This Row],[e]]/Table2[[#This Row],[OPEN]])*100</f>
        <v>39.836916291601156</v>
      </c>
    </row>
    <row r="215" spans="1:9">
      <c r="A215" s="2">
        <v>44075</v>
      </c>
      <c r="B215">
        <v>191.1</v>
      </c>
      <c r="C215">
        <v>92</v>
      </c>
      <c r="D215">
        <f>Table2[[#This Row],[x]]*Table2[[#This Row],[x]]</f>
        <v>8464</v>
      </c>
      <c r="E215">
        <f>Table2[[#This Row],[x]]*Table2[[#This Row],[OPEN]]</f>
        <v>17581.2</v>
      </c>
      <c r="F215">
        <f>$O$5+$O$6*Table2[[#This Row],[x]]</f>
        <v>272.53365234388394</v>
      </c>
      <c r="G215">
        <f>Table2[[#This Row],[OPEN]]-Table2[[#This Row],[y^]]</f>
        <v>-81.433652343883949</v>
      </c>
      <c r="H215">
        <f>Table2[[#This Row],[e]]*Table2[[#This Row],[e]]</f>
        <v>6631.4397340645555</v>
      </c>
      <c r="I215">
        <f>ABS(Table2[[#This Row],[e]]/Table2[[#This Row],[OPEN]])*100</f>
        <v>42.613109546773394</v>
      </c>
    </row>
    <row r="216" spans="1:9">
      <c r="A216" s="2">
        <v>44105</v>
      </c>
      <c r="B216">
        <v>174.5</v>
      </c>
      <c r="C216">
        <v>93</v>
      </c>
      <c r="D216">
        <f>Table2[[#This Row],[x]]*Table2[[#This Row],[x]]</f>
        <v>8649</v>
      </c>
      <c r="E216">
        <f>Table2[[#This Row],[x]]*Table2[[#This Row],[OPEN]]</f>
        <v>16228.5</v>
      </c>
      <c r="F216">
        <f>$O$5+$O$6*Table2[[#This Row],[x]]</f>
        <v>273.78368708206165</v>
      </c>
      <c r="G216">
        <f>Table2[[#This Row],[OPEN]]-Table2[[#This Row],[y^]]</f>
        <v>-99.283687082061647</v>
      </c>
      <c r="H216">
        <f>Table2[[#This Row],[e]]*Table2[[#This Row],[e]]</f>
        <v>9857.2505206087353</v>
      </c>
      <c r="I216">
        <f>ABS(Table2[[#This Row],[e]]/Table2[[#This Row],[OPEN]])*100</f>
        <v>56.896095749032462</v>
      </c>
    </row>
    <row r="217" spans="1:9">
      <c r="A217" s="2">
        <v>44136</v>
      </c>
      <c r="B217">
        <v>166.8</v>
      </c>
      <c r="C217">
        <v>94</v>
      </c>
      <c r="D217">
        <f>Table2[[#This Row],[x]]*Table2[[#This Row],[x]]</f>
        <v>8836</v>
      </c>
      <c r="E217">
        <f>Table2[[#This Row],[x]]*Table2[[#This Row],[OPEN]]</f>
        <v>15679.2</v>
      </c>
      <c r="F217">
        <f>$O$5+$O$6*Table2[[#This Row],[x]]</f>
        <v>275.03372182023935</v>
      </c>
      <c r="G217">
        <f>Table2[[#This Row],[OPEN]]-Table2[[#This Row],[y^]]</f>
        <v>-108.23372182023934</v>
      </c>
      <c r="H217">
        <f>Table2[[#This Row],[e]]*Table2[[#This Row],[e]]</f>
        <v>11714.538539060954</v>
      </c>
      <c r="I217">
        <f>ABS(Table2[[#This Row],[e]]/Table2[[#This Row],[OPEN]])*100</f>
        <v>64.88832243419624</v>
      </c>
    </row>
    <row r="218" spans="1:9">
      <c r="A218" s="2">
        <v>44166</v>
      </c>
      <c r="B218">
        <v>195</v>
      </c>
      <c r="C218">
        <v>95</v>
      </c>
      <c r="D218">
        <f>Table2[[#This Row],[x]]*Table2[[#This Row],[x]]</f>
        <v>9025</v>
      </c>
      <c r="E218">
        <f>Table2[[#This Row],[x]]*Table2[[#This Row],[OPEN]]</f>
        <v>18525</v>
      </c>
      <c r="F218">
        <f>$O$5+$O$6*Table2[[#This Row],[x]]</f>
        <v>276.28375655841705</v>
      </c>
      <c r="G218">
        <f>Table2[[#This Row],[OPEN]]-Table2[[#This Row],[y^]]</f>
        <v>-81.283756558417053</v>
      </c>
      <c r="H218">
        <f>Table2[[#This Row],[e]]*Table2[[#This Row],[e]]</f>
        <v>6607.0490802480072</v>
      </c>
      <c r="I218">
        <f>ABS(Table2[[#This Row],[e]]/Table2[[#This Row],[OPEN]])*100</f>
        <v>41.683977722265155</v>
      </c>
    </row>
    <row r="219" spans="1:9">
      <c r="A219" s="2">
        <v>44197</v>
      </c>
      <c r="B219">
        <v>209.9</v>
      </c>
      <c r="C219">
        <v>96</v>
      </c>
      <c r="D219">
        <f>Table2[[#This Row],[x]]*Table2[[#This Row],[x]]</f>
        <v>9216</v>
      </c>
      <c r="E219">
        <f>Table2[[#This Row],[x]]*Table2[[#This Row],[OPEN]]</f>
        <v>20150.400000000001</v>
      </c>
      <c r="F219">
        <f>$O$5+$O$6*Table2[[#This Row],[x]]</f>
        <v>277.53379129659476</v>
      </c>
      <c r="G219">
        <f>Table2[[#This Row],[OPEN]]-Table2[[#This Row],[y^]]</f>
        <v>-67.633791296594751</v>
      </c>
      <c r="H219">
        <f>Table2[[#This Row],[e]]*Table2[[#This Row],[e]]</f>
        <v>4574.3297251513359</v>
      </c>
      <c r="I219">
        <f>ABS(Table2[[#This Row],[e]]/Table2[[#This Row],[OPEN]])*100</f>
        <v>32.221911051260008</v>
      </c>
    </row>
    <row r="220" spans="1:9">
      <c r="A220" s="2">
        <v>44228</v>
      </c>
      <c r="B220">
        <v>204</v>
      </c>
      <c r="C220">
        <v>97</v>
      </c>
      <c r="D220">
        <f>Table2[[#This Row],[x]]*Table2[[#This Row],[x]]</f>
        <v>9409</v>
      </c>
      <c r="E220">
        <f>Table2[[#This Row],[x]]*Table2[[#This Row],[OPEN]]</f>
        <v>19788</v>
      </c>
      <c r="F220">
        <f>$O$5+$O$6*Table2[[#This Row],[x]]</f>
        <v>278.78382603477246</v>
      </c>
      <c r="G220">
        <f>Table2[[#This Row],[OPEN]]-Table2[[#This Row],[y^]]</f>
        <v>-74.78382603477246</v>
      </c>
      <c r="H220">
        <f>Table2[[#This Row],[e]]*Table2[[#This Row],[e]]</f>
        <v>5592.6206363991114</v>
      </c>
      <c r="I220">
        <f>ABS(Table2[[#This Row],[e]]/Table2[[#This Row],[OPEN]])*100</f>
        <v>36.65873825233944</v>
      </c>
    </row>
    <row r="221" spans="1:9">
      <c r="A221" s="2">
        <v>44256</v>
      </c>
      <c r="B221">
        <v>205.45</v>
      </c>
      <c r="C221">
        <v>98</v>
      </c>
      <c r="D221">
        <f>Table2[[#This Row],[x]]*Table2[[#This Row],[x]]</f>
        <v>9604</v>
      </c>
      <c r="E221">
        <f>Table2[[#This Row],[x]]*Table2[[#This Row],[OPEN]]</f>
        <v>20134.099999999999</v>
      </c>
      <c r="F221">
        <f>$O$5+$O$6*Table2[[#This Row],[x]]</f>
        <v>280.03386077295016</v>
      </c>
      <c r="G221">
        <f>Table2[[#This Row],[OPEN]]-Table2[[#This Row],[y^]]</f>
        <v>-74.583860772950175</v>
      </c>
      <c r="H221">
        <f>Table2[[#This Row],[e]]*Table2[[#This Row],[e]]</f>
        <v>5562.7522877988158</v>
      </c>
      <c r="I221">
        <f>ABS(Table2[[#This Row],[e]]/Table2[[#This Row],[OPEN]])*100</f>
        <v>36.302682293964558</v>
      </c>
    </row>
    <row r="222" spans="1:9">
      <c r="A222" s="2">
        <v>44287</v>
      </c>
      <c r="B222">
        <v>220</v>
      </c>
      <c r="C222">
        <v>99</v>
      </c>
      <c r="D222">
        <f>Table2[[#This Row],[x]]*Table2[[#This Row],[x]]</f>
        <v>9801</v>
      </c>
      <c r="E222">
        <f>Table2[[#This Row],[x]]*Table2[[#This Row],[OPEN]]</f>
        <v>21780</v>
      </c>
      <c r="F222">
        <f>$O$5+$O$6*Table2[[#This Row],[x]]</f>
        <v>281.28389551112787</v>
      </c>
      <c r="G222">
        <f>Table2[[#This Row],[OPEN]]-Table2[[#This Row],[y^]]</f>
        <v>-61.283895511127866</v>
      </c>
      <c r="H222">
        <f>Table2[[#This Row],[e]]*Table2[[#This Row],[e]]</f>
        <v>3755.7158490188381</v>
      </c>
      <c r="I222">
        <f>ABS(Table2[[#This Row],[e]]/Table2[[#This Row],[OPEN]])*100</f>
        <v>27.856316141421754</v>
      </c>
    </row>
    <row r="223" spans="1:9">
      <c r="A223" s="2">
        <v>44317</v>
      </c>
      <c r="B223">
        <v>201.2</v>
      </c>
      <c r="C223">
        <v>100</v>
      </c>
      <c r="D223">
        <f>Table2[[#This Row],[x]]*Table2[[#This Row],[x]]</f>
        <v>10000</v>
      </c>
      <c r="E223">
        <f>Table2[[#This Row],[x]]*Table2[[#This Row],[OPEN]]</f>
        <v>20120</v>
      </c>
      <c r="F223">
        <f>$O$5+$O$6*Table2[[#This Row],[x]]</f>
        <v>282.53393024930557</v>
      </c>
      <c r="G223">
        <f>Table2[[#This Row],[OPEN]]-Table2[[#This Row],[y^]]</f>
        <v>-81.333930249305581</v>
      </c>
      <c r="H223">
        <f>Table2[[#This Row],[e]]*Table2[[#This Row],[e]]</f>
        <v>6615.208209798905</v>
      </c>
      <c r="I223">
        <f>ABS(Table2[[#This Row],[e]]/Table2[[#This Row],[OPEN]])*100</f>
        <v>40.424418612974947</v>
      </c>
    </row>
    <row r="224" spans="1:9">
      <c r="A224" s="2">
        <v>44348</v>
      </c>
      <c r="B224">
        <v>218</v>
      </c>
      <c r="C224">
        <v>101</v>
      </c>
      <c r="D224">
        <f>Table2[[#This Row],[x]]*Table2[[#This Row],[x]]</f>
        <v>10201</v>
      </c>
      <c r="E224">
        <f>Table2[[#This Row],[x]]*Table2[[#This Row],[OPEN]]</f>
        <v>22018</v>
      </c>
      <c r="F224">
        <f>$O$5+$O$6*Table2[[#This Row],[x]]</f>
        <v>283.78396498748327</v>
      </c>
      <c r="G224">
        <f>Table2[[#This Row],[OPEN]]-Table2[[#This Row],[y^]]</f>
        <v>-65.783964987483273</v>
      </c>
      <c r="H224">
        <f>Table2[[#This Row],[e]]*Table2[[#This Row],[e]]</f>
        <v>4327.5300494744251</v>
      </c>
      <c r="I224">
        <f>ABS(Table2[[#This Row],[e]]/Table2[[#This Row],[OPEN]])*100</f>
        <v>30.176130728203336</v>
      </c>
    </row>
    <row r="225" spans="1:9">
      <c r="A225" s="2">
        <v>44378</v>
      </c>
      <c r="B225">
        <v>202.9</v>
      </c>
      <c r="C225">
        <v>102</v>
      </c>
      <c r="D225">
        <f>Table2[[#This Row],[x]]*Table2[[#This Row],[x]]</f>
        <v>10404</v>
      </c>
      <c r="E225">
        <f>Table2[[#This Row],[x]]*Table2[[#This Row],[OPEN]]</f>
        <v>20695.8</v>
      </c>
      <c r="F225">
        <f>$O$5+$O$6*Table2[[#This Row],[x]]</f>
        <v>285.03399972566098</v>
      </c>
      <c r="G225">
        <f>Table2[[#This Row],[OPEN]]-Table2[[#This Row],[y^]]</f>
        <v>-82.133999725660971</v>
      </c>
      <c r="H225">
        <f>Table2[[#This Row],[e]]*Table2[[#This Row],[e]]</f>
        <v>6745.9939109348761</v>
      </c>
      <c r="I225">
        <f>ABS(Table2[[#This Row],[e]]/Table2[[#This Row],[OPEN]])*100</f>
        <v>40.480039293080807</v>
      </c>
    </row>
    <row r="226" spans="1:9">
      <c r="A226" s="2">
        <v>44409</v>
      </c>
      <c r="B226">
        <v>206.45</v>
      </c>
      <c r="C226">
        <v>103</v>
      </c>
      <c r="D226">
        <f>Table2[[#This Row],[x]]*Table2[[#This Row],[x]]</f>
        <v>10609</v>
      </c>
      <c r="E226">
        <f>Table2[[#This Row],[x]]*Table2[[#This Row],[OPEN]]</f>
        <v>21264.35</v>
      </c>
      <c r="F226">
        <f>$O$5+$O$6*Table2[[#This Row],[x]]</f>
        <v>286.28403446383868</v>
      </c>
      <c r="G226">
        <f>Table2[[#This Row],[OPEN]]-Table2[[#This Row],[y^]]</f>
        <v>-79.834034463838691</v>
      </c>
      <c r="H226">
        <f>Table2[[#This Row],[e]]*Table2[[#This Row],[e]]</f>
        <v>6373.4730587733839</v>
      </c>
      <c r="I226">
        <f>ABS(Table2[[#This Row],[e]]/Table2[[#This Row],[OPEN]])*100</f>
        <v>38.669912552113686</v>
      </c>
    </row>
    <row r="227" spans="1:9">
      <c r="A227" s="2">
        <v>44440</v>
      </c>
      <c r="B227">
        <v>211</v>
      </c>
      <c r="C227">
        <v>104</v>
      </c>
      <c r="D227">
        <f>Table2[[#This Row],[x]]*Table2[[#This Row],[x]]</f>
        <v>10816</v>
      </c>
      <c r="E227">
        <f>Table2[[#This Row],[x]]*Table2[[#This Row],[OPEN]]</f>
        <v>21944</v>
      </c>
      <c r="F227">
        <f>$O$5+$O$6*Table2[[#This Row],[x]]</f>
        <v>287.53406920201638</v>
      </c>
      <c r="G227">
        <f>Table2[[#This Row],[OPEN]]-Table2[[#This Row],[y^]]</f>
        <v>-76.534069202016383</v>
      </c>
      <c r="H227">
        <f>Table2[[#This Row],[e]]*Table2[[#This Row],[e]]</f>
        <v>5857.4637486190322</v>
      </c>
      <c r="I227">
        <f>ABS(Table2[[#This Row],[e]]/Table2[[#This Row],[OPEN]])*100</f>
        <v>36.272070711856109</v>
      </c>
    </row>
    <row r="228" spans="1:9">
      <c r="A228" s="2">
        <v>44470</v>
      </c>
      <c r="B228">
        <v>235.2</v>
      </c>
      <c r="C228">
        <v>105</v>
      </c>
      <c r="D228">
        <f>Table2[[#This Row],[x]]*Table2[[#This Row],[x]]</f>
        <v>11025</v>
      </c>
      <c r="E228">
        <f>Table2[[#This Row],[x]]*Table2[[#This Row],[OPEN]]</f>
        <v>24696</v>
      </c>
      <c r="F228">
        <f>$O$5+$O$6*Table2[[#This Row],[x]]</f>
        <v>288.78410394019409</v>
      </c>
      <c r="G228">
        <f>Table2[[#This Row],[OPEN]]-Table2[[#This Row],[y^]]</f>
        <v>-53.584103940194098</v>
      </c>
      <c r="H228">
        <f>Table2[[#This Row],[e]]*Table2[[#This Row],[e]]</f>
        <v>2871.2561950735244</v>
      </c>
      <c r="I228">
        <f>ABS(Table2[[#This Row],[e]]/Table2[[#This Row],[OPEN]])*100</f>
        <v>22.782357117429463</v>
      </c>
    </row>
    <row r="229" spans="1:9">
      <c r="A229" s="2">
        <v>44501</v>
      </c>
      <c r="B229">
        <v>224.15</v>
      </c>
      <c r="C229">
        <v>106</v>
      </c>
      <c r="D229">
        <f>Table2[[#This Row],[x]]*Table2[[#This Row],[x]]</f>
        <v>11236</v>
      </c>
      <c r="E229">
        <f>Table2[[#This Row],[x]]*Table2[[#This Row],[OPEN]]</f>
        <v>23759.9</v>
      </c>
      <c r="F229">
        <f>$O$5+$O$6*Table2[[#This Row],[x]]</f>
        <v>290.03413867837179</v>
      </c>
      <c r="G229">
        <f>Table2[[#This Row],[OPEN]]-Table2[[#This Row],[y^]]</f>
        <v>-65.884138678371784</v>
      </c>
      <c r="H229">
        <f>Table2[[#This Row],[e]]*Table2[[#This Row],[e]]</f>
        <v>4340.7197293909248</v>
      </c>
      <c r="I229">
        <f>ABS(Table2[[#This Row],[e]]/Table2[[#This Row],[OPEN]])*100</f>
        <v>29.392879178394725</v>
      </c>
    </row>
    <row r="230" spans="1:9">
      <c r="A230" s="2">
        <v>44531</v>
      </c>
      <c r="B230">
        <v>222</v>
      </c>
      <c r="C230">
        <v>107</v>
      </c>
      <c r="D230">
        <f>Table2[[#This Row],[x]]*Table2[[#This Row],[x]]</f>
        <v>11449</v>
      </c>
      <c r="E230">
        <f>Table2[[#This Row],[x]]*Table2[[#This Row],[OPEN]]</f>
        <v>23754</v>
      </c>
      <c r="F230">
        <f>$O$5+$O$6*Table2[[#This Row],[x]]</f>
        <v>291.28417341654949</v>
      </c>
      <c r="G230">
        <f>Table2[[#This Row],[OPEN]]-Table2[[#This Row],[y^]]</f>
        <v>-69.284173416549493</v>
      </c>
      <c r="H230">
        <f>Table2[[#This Row],[e]]*Table2[[#This Row],[e]]</f>
        <v>4800.2966860145034</v>
      </c>
      <c r="I230">
        <f>ABS(Table2[[#This Row],[e]]/Table2[[#This Row],[OPEN]])*100</f>
        <v>31.209087124571845</v>
      </c>
    </row>
    <row r="231" spans="1:9">
      <c r="A231" s="2">
        <v>44562</v>
      </c>
      <c r="B231">
        <v>218.05</v>
      </c>
      <c r="C231">
        <v>108</v>
      </c>
      <c r="D231">
        <f>Table2[[#This Row],[x]]*Table2[[#This Row],[x]]</f>
        <v>11664</v>
      </c>
      <c r="E231">
        <f>Table2[[#This Row],[x]]*Table2[[#This Row],[OPEN]]</f>
        <v>23549.4</v>
      </c>
      <c r="F231">
        <f>$O$5+$O$6*Table2[[#This Row],[x]]</f>
        <v>292.5342081547272</v>
      </c>
      <c r="G231">
        <f>Table2[[#This Row],[OPEN]]-Table2[[#This Row],[y^]]</f>
        <v>-74.484208154727185</v>
      </c>
      <c r="H231">
        <f>Table2[[#This Row],[e]]*Table2[[#This Row],[e]]</f>
        <v>5547.8972644367277</v>
      </c>
      <c r="I231">
        <f>ABS(Table2[[#This Row],[e]]/Table2[[#This Row],[OPEN]])*100</f>
        <v>34.159233274353213</v>
      </c>
    </row>
    <row r="232" spans="1:9">
      <c r="A232" s="2">
        <v>44593</v>
      </c>
      <c r="B232">
        <v>221</v>
      </c>
      <c r="C232">
        <v>109</v>
      </c>
      <c r="D232">
        <f>Table2[[#This Row],[x]]*Table2[[#This Row],[x]]</f>
        <v>11881</v>
      </c>
      <c r="E232">
        <f>Table2[[#This Row],[x]]*Table2[[#This Row],[OPEN]]</f>
        <v>24089</v>
      </c>
      <c r="F232">
        <f>$O$5+$O$6*Table2[[#This Row],[x]]</f>
        <v>293.7842428929049</v>
      </c>
      <c r="G232">
        <f>Table2[[#This Row],[OPEN]]-Table2[[#This Row],[y^]]</f>
        <v>-72.784242892904899</v>
      </c>
      <c r="H232">
        <f>Table2[[#This Row],[e]]*Table2[[#This Row],[e]]</f>
        <v>5297.5460134933774</v>
      </c>
      <c r="I232">
        <f>ABS(Table2[[#This Row],[e]]/Table2[[#This Row],[OPEN]])*100</f>
        <v>32.934046557875519</v>
      </c>
    </row>
    <row r="233" spans="1:9">
      <c r="A233" s="2">
        <v>44621</v>
      </c>
      <c r="B233">
        <v>214.4</v>
      </c>
      <c r="C233">
        <v>110</v>
      </c>
      <c r="D233">
        <f>Table2[[#This Row],[x]]*Table2[[#This Row],[x]]</f>
        <v>12100</v>
      </c>
      <c r="E233">
        <f>Table2[[#This Row],[x]]*Table2[[#This Row],[OPEN]]</f>
        <v>23584</v>
      </c>
      <c r="F233">
        <f>$O$5+$O$6*Table2[[#This Row],[x]]</f>
        <v>295.0342776310826</v>
      </c>
      <c r="G233">
        <f>Table2[[#This Row],[OPEN]]-Table2[[#This Row],[y^]]</f>
        <v>-80.634277631082597</v>
      </c>
      <c r="H233">
        <f>Table2[[#This Row],[e]]*Table2[[#This Row],[e]]</f>
        <v>6501.8867290865073</v>
      </c>
      <c r="I233">
        <f>ABS(Table2[[#This Row],[e]]/Table2[[#This Row],[OPEN]])*100</f>
        <v>37.609271283154193</v>
      </c>
    </row>
    <row r="234" spans="1:9">
      <c r="A234" s="2">
        <v>44652</v>
      </c>
      <c r="B234">
        <v>250</v>
      </c>
      <c r="C234">
        <v>111</v>
      </c>
      <c r="D234">
        <f>Table2[[#This Row],[x]]*Table2[[#This Row],[x]]</f>
        <v>12321</v>
      </c>
      <c r="E234">
        <f>Table2[[#This Row],[x]]*Table2[[#This Row],[OPEN]]</f>
        <v>27750</v>
      </c>
      <c r="F234">
        <f>$O$5+$O$6*Table2[[#This Row],[x]]</f>
        <v>296.28431236926031</v>
      </c>
      <c r="G234">
        <f>Table2[[#This Row],[OPEN]]-Table2[[#This Row],[y^]]</f>
        <v>-46.284312369260306</v>
      </c>
      <c r="H234">
        <f>Table2[[#This Row],[e]]*Table2[[#This Row],[e]]</f>
        <v>2142.2375714952627</v>
      </c>
      <c r="I234">
        <f>ABS(Table2[[#This Row],[e]]/Table2[[#This Row],[OPEN]])*100</f>
        <v>18.513724947704123</v>
      </c>
    </row>
    <row r="235" spans="1:9">
      <c r="A235" s="2">
        <v>44682</v>
      </c>
      <c r="B235">
        <v>258</v>
      </c>
      <c r="C235">
        <v>112</v>
      </c>
      <c r="D235">
        <f>Table2[[#This Row],[x]]*Table2[[#This Row],[x]]</f>
        <v>12544</v>
      </c>
      <c r="E235">
        <f>Table2[[#This Row],[x]]*Table2[[#This Row],[OPEN]]</f>
        <v>28896</v>
      </c>
      <c r="F235">
        <f>$O$5+$O$6*Table2[[#This Row],[x]]</f>
        <v>297.53434710743801</v>
      </c>
      <c r="G235">
        <f>Table2[[#This Row],[OPEN]]-Table2[[#This Row],[y^]]</f>
        <v>-39.534347107438009</v>
      </c>
      <c r="H235">
        <f>Table2[[#This Row],[e]]*Table2[[#This Row],[e]]</f>
        <v>1562.9646012113922</v>
      </c>
      <c r="I235">
        <f>ABS(Table2[[#This Row],[e]]/Table2[[#This Row],[OPEN]])*100</f>
        <v>15.323390351720159</v>
      </c>
    </row>
    <row r="236" spans="1:9">
      <c r="A236" s="2">
        <v>44713</v>
      </c>
      <c r="B236">
        <v>270.64999999999998</v>
      </c>
      <c r="C236">
        <v>113</v>
      </c>
      <c r="D236">
        <f>Table2[[#This Row],[x]]*Table2[[#This Row],[x]]</f>
        <v>12769</v>
      </c>
      <c r="E236">
        <f>Table2[[#This Row],[x]]*Table2[[#This Row],[OPEN]]</f>
        <v>30583.449999999997</v>
      </c>
      <c r="F236">
        <f>$O$5+$O$6*Table2[[#This Row],[x]]</f>
        <v>298.78438184561571</v>
      </c>
      <c r="G236">
        <f>Table2[[#This Row],[OPEN]]-Table2[[#This Row],[y^]]</f>
        <v>-28.134381845615735</v>
      </c>
      <c r="H236">
        <f>Table2[[#This Row],[e]]*Table2[[#This Row],[e]]</f>
        <v>791.5434418349123</v>
      </c>
      <c r="I236">
        <f>ABS(Table2[[#This Row],[e]]/Table2[[#This Row],[OPEN]])*100</f>
        <v>10.395116144694526</v>
      </c>
    </row>
    <row r="237" spans="1:9">
      <c r="A237" s="2">
        <v>44743</v>
      </c>
      <c r="B237">
        <v>273.5</v>
      </c>
      <c r="C237">
        <v>114</v>
      </c>
      <c r="D237">
        <f>Table2[[#This Row],[x]]*Table2[[#This Row],[x]]</f>
        <v>12996</v>
      </c>
      <c r="E237">
        <f>Table2[[#This Row],[x]]*Table2[[#This Row],[OPEN]]</f>
        <v>31179</v>
      </c>
      <c r="F237">
        <f>$O$5+$O$6*Table2[[#This Row],[x]]</f>
        <v>300.03441658379342</v>
      </c>
      <c r="G237">
        <f>Table2[[#This Row],[OPEN]]-Table2[[#This Row],[y^]]</f>
        <v>-26.534416583793416</v>
      </c>
      <c r="H237">
        <f>Table2[[#This Row],[e]]*Table2[[#This Row],[e]]</f>
        <v>704.07526344229109</v>
      </c>
      <c r="I237">
        <f>ABS(Table2[[#This Row],[e]]/Table2[[#This Row],[OPEN]])*100</f>
        <v>9.7017976540378115</v>
      </c>
    </row>
    <row r="238" spans="1:9">
      <c r="A238" s="2">
        <v>44774</v>
      </c>
      <c r="B238">
        <v>304</v>
      </c>
      <c r="C238">
        <v>115</v>
      </c>
      <c r="D238">
        <f>Table2[[#This Row],[x]]*Table2[[#This Row],[x]]</f>
        <v>13225</v>
      </c>
      <c r="E238">
        <f>Table2[[#This Row],[x]]*Table2[[#This Row],[OPEN]]</f>
        <v>34960</v>
      </c>
      <c r="F238">
        <f>$O$5+$O$6*Table2[[#This Row],[x]]</f>
        <v>301.28445132197112</v>
      </c>
      <c r="G238">
        <f>Table2[[#This Row],[OPEN]]-Table2[[#This Row],[y^]]</f>
        <v>2.7155486780288811</v>
      </c>
      <c r="H238">
        <f>Table2[[#This Row],[e]]*Table2[[#This Row],[e]]</f>
        <v>7.3742046227444042</v>
      </c>
      <c r="I238">
        <f>ABS(Table2[[#This Row],[e]]/Table2[[#This Row],[OPEN]])*100</f>
        <v>0.89327259145686866</v>
      </c>
    </row>
    <row r="239" spans="1:9">
      <c r="A239" s="2">
        <v>44805</v>
      </c>
      <c r="B239">
        <v>319.5</v>
      </c>
      <c r="C239">
        <v>116</v>
      </c>
      <c r="D239">
        <f>Table2[[#This Row],[x]]*Table2[[#This Row],[x]]</f>
        <v>13456</v>
      </c>
      <c r="E239">
        <f>Table2[[#This Row],[x]]*Table2[[#This Row],[OPEN]]</f>
        <v>37062</v>
      </c>
      <c r="F239">
        <f>$O$5+$O$6*Table2[[#This Row],[x]]</f>
        <v>302.53448606014882</v>
      </c>
      <c r="G239">
        <f>Table2[[#This Row],[OPEN]]-Table2[[#This Row],[y^]]</f>
        <v>16.965513939851178</v>
      </c>
      <c r="H239">
        <f>Table2[[#This Row],[e]]*Table2[[#This Row],[e]]</f>
        <v>287.82866324328461</v>
      </c>
      <c r="I239">
        <f>ABS(Table2[[#This Row],[e]]/Table2[[#This Row],[OPEN]])*100</f>
        <v>5.3100200124729824</v>
      </c>
    </row>
    <row r="240" spans="1:9">
      <c r="A240" s="2">
        <v>44835</v>
      </c>
      <c r="B240">
        <v>332.9</v>
      </c>
      <c r="C240">
        <v>117</v>
      </c>
      <c r="D240">
        <f>Table2[[#This Row],[x]]*Table2[[#This Row],[x]]</f>
        <v>13689</v>
      </c>
      <c r="E240">
        <f>Table2[[#This Row],[x]]*Table2[[#This Row],[OPEN]]</f>
        <v>38949.299999999996</v>
      </c>
      <c r="F240">
        <f>$O$5+$O$6*Table2[[#This Row],[x]]</f>
        <v>303.78452079832653</v>
      </c>
      <c r="G240">
        <f>Table2[[#This Row],[OPEN]]-Table2[[#This Row],[y^]]</f>
        <v>29.115479201673452</v>
      </c>
      <c r="H240">
        <f>Table2[[#This Row],[e]]*Table2[[#This Row],[e]]</f>
        <v>847.71112914307935</v>
      </c>
      <c r="I240">
        <f>ABS(Table2[[#This Row],[e]]/Table2[[#This Row],[OPEN]])*100</f>
        <v>8.7460135781536366</v>
      </c>
    </row>
    <row r="241" spans="1:9">
      <c r="A241" s="2">
        <v>44866</v>
      </c>
      <c r="B241">
        <v>349.25</v>
      </c>
      <c r="C241">
        <v>118</v>
      </c>
      <c r="D241">
        <f>Table2[[#This Row],[x]]*Table2[[#This Row],[x]]</f>
        <v>13924</v>
      </c>
      <c r="E241">
        <f>Table2[[#This Row],[x]]*Table2[[#This Row],[OPEN]]</f>
        <v>41211.5</v>
      </c>
      <c r="F241">
        <f>$O$5+$O$6*Table2[[#This Row],[x]]</f>
        <v>305.03455553650423</v>
      </c>
      <c r="G241">
        <f>Table2[[#This Row],[OPEN]]-Table2[[#This Row],[y^]]</f>
        <v>44.215444463495771</v>
      </c>
      <c r="H241">
        <f>Table2[[#This Row],[e]]*Table2[[#This Row],[e]]</f>
        <v>1955.0055291044789</v>
      </c>
      <c r="I241">
        <f>ABS(Table2[[#This Row],[e]]/Table2[[#This Row],[OPEN]])*100</f>
        <v>12.660112945882826</v>
      </c>
    </row>
    <row r="242" spans="1:9">
      <c r="A242" s="2">
        <v>44896</v>
      </c>
      <c r="B242">
        <v>341.7</v>
      </c>
      <c r="C242">
        <v>119</v>
      </c>
      <c r="D242">
        <f>Table2[[#This Row],[x]]*Table2[[#This Row],[x]]</f>
        <v>14161</v>
      </c>
      <c r="E242">
        <f>Table2[[#This Row],[x]]*Table2[[#This Row],[OPEN]]</f>
        <v>40662.299999999996</v>
      </c>
      <c r="F242">
        <f>$O$5+$O$6*Table2[[#This Row],[x]]</f>
        <v>306.28459027468193</v>
      </c>
      <c r="G242">
        <f>Table2[[#This Row],[OPEN]]-Table2[[#This Row],[y^]]</f>
        <v>35.415409725318057</v>
      </c>
      <c r="H242">
        <f>Table2[[#This Row],[e]]*Table2[[#This Row],[e]]</f>
        <v>1254.2512460121527</v>
      </c>
      <c r="I242">
        <f>ABS(Table2[[#This Row],[e]]/Table2[[#This Row],[OPEN]])*100</f>
        <v>10.364474605009674</v>
      </c>
    </row>
    <row r="243" spans="1:9">
      <c r="A243" s="2">
        <v>44927</v>
      </c>
      <c r="B243">
        <v>330.9</v>
      </c>
      <c r="C243">
        <v>120</v>
      </c>
      <c r="D243">
        <f>Table2[[#This Row],[x]]*Table2[[#This Row],[x]]</f>
        <v>14400</v>
      </c>
      <c r="E243">
        <f>Table2[[#This Row],[x]]*Table2[[#This Row],[OPEN]]</f>
        <v>39708</v>
      </c>
      <c r="F243">
        <f>$O$5+$O$6*Table2[[#This Row],[x]]</f>
        <v>307.53462501285964</v>
      </c>
      <c r="G243">
        <f>Table2[[#This Row],[OPEN]]-Table2[[#This Row],[y^]]</f>
        <v>23.365374987140342</v>
      </c>
      <c r="H243">
        <f>Table2[[#This Row],[e]]*Table2[[#This Row],[e]]</f>
        <v>545.94074828968348</v>
      </c>
      <c r="I243">
        <f>ABS(Table2[[#This Row],[e]]/Table2[[#This Row],[OPEN]])*100</f>
        <v>7.0611589565247339</v>
      </c>
    </row>
    <row r="244" spans="1:9">
      <c r="A244" s="2"/>
      <c r="B244">
        <f>SUM(B3:B243)</f>
        <v>37964.839999999997</v>
      </c>
      <c r="D244">
        <f>SUM(D3:D243)</f>
        <v>1166440</v>
      </c>
      <c r="E244">
        <f>SUM(E3:E243)</f>
        <v>1458090.5200000003</v>
      </c>
      <c r="H244">
        <f>SUM(H3:H243)</f>
        <v>362511.65984220162</v>
      </c>
      <c r="I244">
        <f>SUM(I3:I243)</f>
        <v>5233.6337341756207</v>
      </c>
    </row>
    <row r="245" spans="1:9">
      <c r="B245">
        <f>COUNT(B3:B243)</f>
        <v>241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A4F-B954-42D2-BC17-E9C45A059EB5}">
  <dimension ref="A1:M244"/>
  <sheetViews>
    <sheetView workbookViewId="0">
      <selection activeCell="M11" sqref="M11"/>
    </sheetView>
  </sheetViews>
  <sheetFormatPr defaultRowHeight="15"/>
  <cols>
    <col min="1" max="2" width="11" customWidth="1"/>
  </cols>
  <sheetData>
    <row r="1" spans="1:13">
      <c r="A1" t="s">
        <v>1143</v>
      </c>
      <c r="B1" t="s">
        <v>1144</v>
      </c>
      <c r="C1" t="s">
        <v>1146</v>
      </c>
      <c r="D1" t="s">
        <v>1147</v>
      </c>
      <c r="E1" t="s">
        <v>1148</v>
      </c>
      <c r="F1" t="s">
        <v>1149</v>
      </c>
      <c r="L1" t="s">
        <v>1166</v>
      </c>
      <c r="M1">
        <v>0.55000000000000004</v>
      </c>
    </row>
    <row r="2" spans="1:13">
      <c r="A2" s="2"/>
      <c r="L2" t="s">
        <v>1167</v>
      </c>
      <c r="M2">
        <f>1-0.55</f>
        <v>0.44999999999999996</v>
      </c>
    </row>
    <row r="3" spans="1:13">
      <c r="A3" s="2">
        <v>37622</v>
      </c>
      <c r="B3">
        <v>14.83</v>
      </c>
      <c r="C3">
        <f>$M$1*Table4[[#This Row],[OPEN]]+$M$2*B2</f>
        <v>8.1565000000000012</v>
      </c>
      <c r="D3">
        <f>Table4[[#This Row],[OPEN]]-Table4[[#This Row],[y^]]</f>
        <v>6.6734999999999989</v>
      </c>
      <c r="E3">
        <f>Table4[[#This Row],[e]]*Table4[[#This Row],[e]]</f>
        <v>44.535602249999982</v>
      </c>
      <c r="F3">
        <f>ABS(Table4[[#This Row],[e]]/Table4[[#This Row],[OPEN]])*100</f>
        <v>44.999999999999993</v>
      </c>
    </row>
    <row r="4" spans="1:13">
      <c r="A4" s="2">
        <v>37653</v>
      </c>
      <c r="B4">
        <v>14.29</v>
      </c>
      <c r="C4">
        <f>$M$1*Table4[[#This Row],[OPEN]]+$M$2*B3</f>
        <v>14.533000000000001</v>
      </c>
      <c r="D4">
        <f>Table4[[#This Row],[OPEN]]-Table4[[#This Row],[y^]]</f>
        <v>-0.2430000000000021</v>
      </c>
      <c r="E4">
        <f>Table4[[#This Row],[e]]*Table4[[#This Row],[e]]</f>
        <v>5.9049000000001024E-2</v>
      </c>
      <c r="F4">
        <f>ABS(Table4[[#This Row],[e]]/Table4[[#This Row],[OPEN]])*100</f>
        <v>1.7004898530441015</v>
      </c>
      <c r="L4" s="3" t="s">
        <v>1150</v>
      </c>
      <c r="M4">
        <f>Table4[[#Totals],[OPEN]]</f>
        <v>241</v>
      </c>
    </row>
    <row r="5" spans="1:13">
      <c r="A5" s="2">
        <v>37681</v>
      </c>
      <c r="B5">
        <v>14.56</v>
      </c>
      <c r="C5">
        <f>$M$1*Table4[[#This Row],[OPEN]]+$M$2*B4</f>
        <v>14.438499999999999</v>
      </c>
      <c r="D5">
        <f>Table4[[#This Row],[OPEN]]-Table4[[#This Row],[y^]]</f>
        <v>0.12150000000000105</v>
      </c>
      <c r="E5">
        <f>Table4[[#This Row],[e]]*Table4[[#This Row],[e]]</f>
        <v>1.4762250000000256E-2</v>
      </c>
      <c r="F5">
        <f>ABS(Table4[[#This Row],[e]]/Table4[[#This Row],[OPEN]])*100</f>
        <v>0.83447802197802923</v>
      </c>
      <c r="L5" s="3" t="s">
        <v>1151</v>
      </c>
      <c r="M5">
        <f>Table4[[#Totals],[e^2]]</f>
        <v>6265.8200835000007</v>
      </c>
    </row>
    <row r="6" spans="1:13">
      <c r="A6" s="2">
        <v>37712</v>
      </c>
      <c r="B6">
        <v>13.98</v>
      </c>
      <c r="C6">
        <f>$M$1*Table4[[#This Row],[OPEN]]+$M$2*B5</f>
        <v>14.241</v>
      </c>
      <c r="D6">
        <f>Table4[[#This Row],[OPEN]]-Table4[[#This Row],[y^]]</f>
        <v>-0.26099999999999923</v>
      </c>
      <c r="E6">
        <f>Table4[[#This Row],[e]]*Table4[[#This Row],[e]]</f>
        <v>6.8120999999999599E-2</v>
      </c>
      <c r="F6">
        <f>ABS(Table4[[#This Row],[e]]/Table4[[#This Row],[OPEN]])*100</f>
        <v>1.8669527896995652</v>
      </c>
      <c r="L6" s="3" t="s">
        <v>1152</v>
      </c>
      <c r="M6">
        <f>Table4[[#Totals],[ape]]</f>
        <v>614.82407427959151</v>
      </c>
    </row>
    <row r="7" spans="1:13">
      <c r="A7" s="2">
        <v>37742</v>
      </c>
      <c r="B7">
        <v>15.17</v>
      </c>
      <c r="C7">
        <f>$M$1*Table4[[#This Row],[OPEN]]+$M$2*B6</f>
        <v>14.634499999999999</v>
      </c>
      <c r="D7">
        <f>Table4[[#This Row],[OPEN]]-Table4[[#This Row],[y^]]</f>
        <v>0.53550000000000075</v>
      </c>
      <c r="E7">
        <f>Table4[[#This Row],[e]]*Table4[[#This Row],[e]]</f>
        <v>0.28676025000000083</v>
      </c>
      <c r="F7">
        <f>ABS(Table4[[#This Row],[e]]/Table4[[#This Row],[OPEN]])*100</f>
        <v>3.529993408042194</v>
      </c>
      <c r="L7" s="3" t="s">
        <v>1153</v>
      </c>
      <c r="M7">
        <f>M5/M4</f>
        <v>25.999253458506228</v>
      </c>
    </row>
    <row r="8" spans="1:13">
      <c r="A8" s="2">
        <v>37773</v>
      </c>
      <c r="B8">
        <v>15.37</v>
      </c>
      <c r="C8">
        <f>$M$1*Table4[[#This Row],[OPEN]]+$M$2*B7</f>
        <v>15.28</v>
      </c>
      <c r="D8">
        <f>Table4[[#This Row],[OPEN]]-Table4[[#This Row],[y^]]</f>
        <v>8.9999999999999858E-2</v>
      </c>
      <c r="E8">
        <f>Table4[[#This Row],[e]]*Table4[[#This Row],[e]]</f>
        <v>8.0999999999999753E-3</v>
      </c>
      <c r="F8">
        <f>ABS(Table4[[#This Row],[e]]/Table4[[#This Row],[OPEN]])*100</f>
        <v>0.58555627846454039</v>
      </c>
      <c r="L8" s="3" t="s">
        <v>1154</v>
      </c>
      <c r="M8">
        <f>SQRT(M7)</f>
        <v>5.0989463086510556</v>
      </c>
    </row>
    <row r="9" spans="1:13">
      <c r="A9" s="2">
        <v>37803</v>
      </c>
      <c r="B9">
        <v>17.09</v>
      </c>
      <c r="C9">
        <f>$M$1*Table4[[#This Row],[OPEN]]+$M$2*B8</f>
        <v>16.316000000000003</v>
      </c>
      <c r="D9">
        <f>Table4[[#This Row],[OPEN]]-Table4[[#This Row],[y^]]</f>
        <v>0.77399999999999736</v>
      </c>
      <c r="E9">
        <f>Table4[[#This Row],[e]]*Table4[[#This Row],[e]]</f>
        <v>0.59907599999999595</v>
      </c>
      <c r="F9">
        <f>ABS(Table4[[#This Row],[e]]/Table4[[#This Row],[OPEN]])*100</f>
        <v>4.5289643066120382</v>
      </c>
      <c r="L9" s="3" t="s">
        <v>1155</v>
      </c>
      <c r="M9">
        <f>M6/M4</f>
        <v>2.5511372376746535</v>
      </c>
    </row>
    <row r="10" spans="1:13">
      <c r="A10" s="2">
        <v>37834</v>
      </c>
      <c r="B10">
        <v>16.03</v>
      </c>
      <c r="C10">
        <f>$M$1*Table4[[#This Row],[OPEN]]+$M$2*B9</f>
        <v>16.507000000000001</v>
      </c>
      <c r="D10">
        <f>Table4[[#This Row],[OPEN]]-Table4[[#This Row],[y^]]</f>
        <v>-0.47700000000000031</v>
      </c>
      <c r="E10">
        <f>Table4[[#This Row],[e]]*Table4[[#This Row],[e]]</f>
        <v>0.22752900000000029</v>
      </c>
      <c r="F10">
        <f>ABS(Table4[[#This Row],[e]]/Table4[[#This Row],[OPEN]])*100</f>
        <v>2.9756706175920167</v>
      </c>
      <c r="L10" s="3" t="s">
        <v>1156</v>
      </c>
      <c r="M10">
        <f>100-M9</f>
        <v>97.448862762325348</v>
      </c>
    </row>
    <row r="11" spans="1:13">
      <c r="A11" s="2">
        <v>37865</v>
      </c>
      <c r="B11">
        <v>18.66</v>
      </c>
      <c r="C11">
        <f>$M$1*Table4[[#This Row],[OPEN]]+$M$2*B10</f>
        <v>17.476500000000001</v>
      </c>
      <c r="D11">
        <f>Table4[[#This Row],[OPEN]]-Table4[[#This Row],[y^]]</f>
        <v>1.1834999999999987</v>
      </c>
      <c r="E11">
        <f>Table4[[#This Row],[e]]*Table4[[#This Row],[e]]</f>
        <v>1.4006722499999968</v>
      </c>
      <c r="F11">
        <f>ABS(Table4[[#This Row],[e]]/Table4[[#This Row],[OPEN]])*100</f>
        <v>6.3424437299035299</v>
      </c>
    </row>
    <row r="12" spans="1:13">
      <c r="A12" s="2">
        <v>37895</v>
      </c>
      <c r="B12">
        <v>17.920000000000002</v>
      </c>
      <c r="C12">
        <f>$M$1*Table4[[#This Row],[OPEN]]+$M$2*B11</f>
        <v>18.253</v>
      </c>
      <c r="D12">
        <f>Table4[[#This Row],[OPEN]]-Table4[[#This Row],[y^]]</f>
        <v>-0.33299999999999841</v>
      </c>
      <c r="E12">
        <f>Table4[[#This Row],[e]]*Table4[[#This Row],[e]]</f>
        <v>0.11088899999999895</v>
      </c>
      <c r="F12">
        <f>ABS(Table4[[#This Row],[e]]/Table4[[#This Row],[OPEN]])*100</f>
        <v>1.8582589285714195</v>
      </c>
    </row>
    <row r="13" spans="1:13">
      <c r="A13" s="2">
        <v>37926</v>
      </c>
      <c r="B13">
        <v>19.440000000000001</v>
      </c>
      <c r="C13">
        <f>$M$1*Table4[[#This Row],[OPEN]]+$M$2*B12</f>
        <v>18.756</v>
      </c>
      <c r="D13">
        <f>Table4[[#This Row],[OPEN]]-Table4[[#This Row],[y^]]</f>
        <v>0.68400000000000105</v>
      </c>
      <c r="E13">
        <f>Table4[[#This Row],[e]]*Table4[[#This Row],[e]]</f>
        <v>0.46785600000000144</v>
      </c>
      <c r="F13">
        <f>ABS(Table4[[#This Row],[e]]/Table4[[#This Row],[OPEN]])*100</f>
        <v>3.5185185185185235</v>
      </c>
    </row>
    <row r="14" spans="1:13">
      <c r="A14" s="2">
        <v>37956</v>
      </c>
      <c r="B14">
        <v>19.309999999999999</v>
      </c>
      <c r="C14">
        <f>$M$1*Table4[[#This Row],[OPEN]]+$M$2*B13</f>
        <v>19.368499999999997</v>
      </c>
      <c r="D14">
        <f>Table4[[#This Row],[OPEN]]-Table4[[#This Row],[y^]]</f>
        <v>-5.8499999999998664E-2</v>
      </c>
      <c r="E14">
        <f>Table4[[#This Row],[e]]*Table4[[#This Row],[e]]</f>
        <v>3.4222499999998438E-3</v>
      </c>
      <c r="F14">
        <f>ABS(Table4[[#This Row],[e]]/Table4[[#This Row],[OPEN]])*100</f>
        <v>0.3029518384256793</v>
      </c>
    </row>
    <row r="15" spans="1:13">
      <c r="A15" s="2">
        <v>37987</v>
      </c>
      <c r="B15">
        <v>22</v>
      </c>
      <c r="C15">
        <f>$M$1*Table4[[#This Row],[OPEN]]+$M$2*B14</f>
        <v>20.7895</v>
      </c>
      <c r="D15">
        <f>Table4[[#This Row],[OPEN]]-Table4[[#This Row],[y^]]</f>
        <v>1.2104999999999997</v>
      </c>
      <c r="E15">
        <f>Table4[[#This Row],[e]]*Table4[[#This Row],[e]]</f>
        <v>1.4653102499999993</v>
      </c>
      <c r="F15">
        <f>ABS(Table4[[#This Row],[e]]/Table4[[#This Row],[OPEN]])*100</f>
        <v>5.5022727272727261</v>
      </c>
    </row>
    <row r="16" spans="1:13">
      <c r="A16" s="2">
        <v>38018</v>
      </c>
      <c r="B16">
        <v>22.66</v>
      </c>
      <c r="C16">
        <f>$M$1*Table4[[#This Row],[OPEN]]+$M$2*B15</f>
        <v>22.363</v>
      </c>
      <c r="D16">
        <f>Table4[[#This Row],[OPEN]]-Table4[[#This Row],[y^]]</f>
        <v>0.2970000000000006</v>
      </c>
      <c r="E16">
        <f>Table4[[#This Row],[e]]*Table4[[#This Row],[e]]</f>
        <v>8.8209000000000357E-2</v>
      </c>
      <c r="F16">
        <f>ABS(Table4[[#This Row],[e]]/Table4[[#This Row],[OPEN]])*100</f>
        <v>1.3106796116504882</v>
      </c>
    </row>
    <row r="17" spans="1:6">
      <c r="A17" s="2">
        <v>38047</v>
      </c>
      <c r="B17">
        <v>24.44</v>
      </c>
      <c r="C17">
        <f>$M$1*Table4[[#This Row],[OPEN]]+$M$2*B16</f>
        <v>23.639000000000003</v>
      </c>
      <c r="D17">
        <f>Table4[[#This Row],[OPEN]]-Table4[[#This Row],[y^]]</f>
        <v>0.80099999999999838</v>
      </c>
      <c r="E17">
        <f>Table4[[#This Row],[e]]*Table4[[#This Row],[e]]</f>
        <v>0.64160099999999742</v>
      </c>
      <c r="F17">
        <f>ABS(Table4[[#This Row],[e]]/Table4[[#This Row],[OPEN]])*100</f>
        <v>3.2774140752864089</v>
      </c>
    </row>
    <row r="18" spans="1:6">
      <c r="A18" s="2">
        <v>38078</v>
      </c>
      <c r="B18">
        <v>23.4</v>
      </c>
      <c r="C18">
        <f>$M$1*Table4[[#This Row],[OPEN]]+$M$2*B17</f>
        <v>23.868000000000002</v>
      </c>
      <c r="D18">
        <f>Table4[[#This Row],[OPEN]]-Table4[[#This Row],[y^]]</f>
        <v>-0.46800000000000352</v>
      </c>
      <c r="E18">
        <f>Table4[[#This Row],[e]]*Table4[[#This Row],[e]]</f>
        <v>0.2190240000000033</v>
      </c>
      <c r="F18">
        <f>ABS(Table4[[#This Row],[e]]/Table4[[#This Row],[OPEN]])*100</f>
        <v>2.0000000000000151</v>
      </c>
    </row>
    <row r="19" spans="1:6">
      <c r="A19" s="2">
        <v>38108</v>
      </c>
      <c r="B19">
        <v>23.82</v>
      </c>
      <c r="C19">
        <f>$M$1*Table4[[#This Row],[OPEN]]+$M$2*B18</f>
        <v>23.631</v>
      </c>
      <c r="D19">
        <f>Table4[[#This Row],[OPEN]]-Table4[[#This Row],[y^]]</f>
        <v>0.18900000000000006</v>
      </c>
      <c r="E19">
        <f>Table4[[#This Row],[e]]*Table4[[#This Row],[e]]</f>
        <v>3.5721000000000024E-2</v>
      </c>
      <c r="F19">
        <f>ABS(Table4[[#This Row],[e]]/Table4[[#This Row],[OPEN]])*100</f>
        <v>0.79345088161209087</v>
      </c>
    </row>
    <row r="20" spans="1:6">
      <c r="A20" s="2">
        <v>38139</v>
      </c>
      <c r="B20">
        <v>19.78</v>
      </c>
      <c r="C20">
        <f>$M$1*Table4[[#This Row],[OPEN]]+$M$2*B19</f>
        <v>21.597999999999999</v>
      </c>
      <c r="D20">
        <f>Table4[[#This Row],[OPEN]]-Table4[[#This Row],[y^]]</f>
        <v>-1.8179999999999978</v>
      </c>
      <c r="E20">
        <f>Table4[[#This Row],[e]]*Table4[[#This Row],[e]]</f>
        <v>3.3051239999999922</v>
      </c>
      <c r="F20">
        <f>ABS(Table4[[#This Row],[e]]/Table4[[#This Row],[OPEN]])*100</f>
        <v>9.1911021233569148</v>
      </c>
    </row>
    <row r="21" spans="1:6">
      <c r="A21" s="2">
        <v>38169</v>
      </c>
      <c r="B21">
        <v>19.670000000000002</v>
      </c>
      <c r="C21">
        <f>$M$1*Table4[[#This Row],[OPEN]]+$M$2*B20</f>
        <v>19.719500000000004</v>
      </c>
      <c r="D21">
        <f>Table4[[#This Row],[OPEN]]-Table4[[#This Row],[y^]]</f>
        <v>-4.9500000000001876E-2</v>
      </c>
      <c r="E21">
        <f>Table4[[#This Row],[e]]*Table4[[#This Row],[e]]</f>
        <v>2.4502500000001858E-3</v>
      </c>
      <c r="F21">
        <f>ABS(Table4[[#This Row],[e]]/Table4[[#This Row],[OPEN]])*100</f>
        <v>0.25165226232842841</v>
      </c>
    </row>
    <row r="22" spans="1:6">
      <c r="A22" s="2">
        <v>38200</v>
      </c>
      <c r="B22">
        <v>23.04</v>
      </c>
      <c r="C22">
        <f>$M$1*Table4[[#This Row],[OPEN]]+$M$2*B21</f>
        <v>21.523499999999999</v>
      </c>
      <c r="D22">
        <f>Table4[[#This Row],[OPEN]]-Table4[[#This Row],[y^]]</f>
        <v>1.5165000000000006</v>
      </c>
      <c r="E22">
        <f>Table4[[#This Row],[e]]*Table4[[#This Row],[e]]</f>
        <v>2.299772250000002</v>
      </c>
      <c r="F22">
        <f>ABS(Table4[[#This Row],[e]]/Table4[[#This Row],[OPEN]])*100</f>
        <v>6.5820312500000036</v>
      </c>
    </row>
    <row r="23" spans="1:6">
      <c r="A23" s="2">
        <v>38231</v>
      </c>
      <c r="B23">
        <v>23.33</v>
      </c>
      <c r="C23">
        <f>$M$1*Table4[[#This Row],[OPEN]]+$M$2*B22</f>
        <v>23.1995</v>
      </c>
      <c r="D23">
        <f>Table4[[#This Row],[OPEN]]-Table4[[#This Row],[y^]]</f>
        <v>0.13049999999999784</v>
      </c>
      <c r="E23">
        <f>Table4[[#This Row],[e]]*Table4[[#This Row],[e]]</f>
        <v>1.7030249999999435E-2</v>
      </c>
      <c r="F23">
        <f>ABS(Table4[[#This Row],[e]]/Table4[[#This Row],[OPEN]])*100</f>
        <v>0.55936562366051368</v>
      </c>
    </row>
    <row r="24" spans="1:6">
      <c r="A24" s="2">
        <v>38261</v>
      </c>
      <c r="B24">
        <v>25.44</v>
      </c>
      <c r="C24">
        <f>$M$1*Table4[[#This Row],[OPEN]]+$M$2*B23</f>
        <v>24.490500000000001</v>
      </c>
      <c r="D24">
        <f>Table4[[#This Row],[OPEN]]-Table4[[#This Row],[y^]]</f>
        <v>0.94950000000000045</v>
      </c>
      <c r="E24">
        <f>Table4[[#This Row],[e]]*Table4[[#This Row],[e]]</f>
        <v>0.90155025000000089</v>
      </c>
      <c r="F24">
        <f>ABS(Table4[[#This Row],[e]]/Table4[[#This Row],[OPEN]])*100</f>
        <v>3.7323113207547185</v>
      </c>
    </row>
    <row r="25" spans="1:6">
      <c r="A25" s="2">
        <v>38292</v>
      </c>
      <c r="B25">
        <v>24.33</v>
      </c>
      <c r="C25">
        <f>$M$1*Table4[[#This Row],[OPEN]]+$M$2*B24</f>
        <v>24.829499999999999</v>
      </c>
      <c r="D25">
        <f>Table4[[#This Row],[OPEN]]-Table4[[#This Row],[y^]]</f>
        <v>-0.49950000000000117</v>
      </c>
      <c r="E25">
        <f>Table4[[#This Row],[e]]*Table4[[#This Row],[e]]</f>
        <v>0.24950025000000117</v>
      </c>
      <c r="F25">
        <f>ABS(Table4[[#This Row],[e]]/Table4[[#This Row],[OPEN]])*100</f>
        <v>2.0530209617755908</v>
      </c>
    </row>
    <row r="26" spans="1:6">
      <c r="A26" s="2">
        <v>38322</v>
      </c>
      <c r="B26">
        <v>28.56</v>
      </c>
      <c r="C26">
        <f>$M$1*Table4[[#This Row],[OPEN]]+$M$2*B25</f>
        <v>26.656499999999998</v>
      </c>
      <c r="D26">
        <f>Table4[[#This Row],[OPEN]]-Table4[[#This Row],[y^]]</f>
        <v>1.9035000000000011</v>
      </c>
      <c r="E26">
        <f>Table4[[#This Row],[e]]*Table4[[#This Row],[e]]</f>
        <v>3.6233122500000041</v>
      </c>
      <c r="F26">
        <f>ABS(Table4[[#This Row],[e]]/Table4[[#This Row],[OPEN]])*100</f>
        <v>6.6649159663865589</v>
      </c>
    </row>
    <row r="27" spans="1:6">
      <c r="A27" s="2">
        <v>38353</v>
      </c>
      <c r="B27">
        <v>29.31</v>
      </c>
      <c r="C27">
        <f>$M$1*Table4[[#This Row],[OPEN]]+$M$2*B26</f>
        <v>28.972499999999997</v>
      </c>
      <c r="D27">
        <f>Table4[[#This Row],[OPEN]]-Table4[[#This Row],[y^]]</f>
        <v>0.33750000000000213</v>
      </c>
      <c r="E27">
        <f>Table4[[#This Row],[e]]*Table4[[#This Row],[e]]</f>
        <v>0.11390625000000144</v>
      </c>
      <c r="F27">
        <f>ABS(Table4[[#This Row],[e]]/Table4[[#This Row],[OPEN]])*100</f>
        <v>1.1514841351074792</v>
      </c>
    </row>
    <row r="28" spans="1:6">
      <c r="A28" s="2">
        <v>38384</v>
      </c>
      <c r="B28">
        <v>29.58</v>
      </c>
      <c r="C28">
        <f>$M$1*Table4[[#This Row],[OPEN]]+$M$2*B27</f>
        <v>29.458500000000001</v>
      </c>
      <c r="D28">
        <f>Table4[[#This Row],[OPEN]]-Table4[[#This Row],[y^]]</f>
        <v>0.1214999999999975</v>
      </c>
      <c r="E28">
        <f>Table4[[#This Row],[e]]*Table4[[#This Row],[e]]</f>
        <v>1.4762249999999392E-2</v>
      </c>
      <c r="F28">
        <f>ABS(Table4[[#This Row],[e]]/Table4[[#This Row],[OPEN]])*100</f>
        <v>0.41075050709938304</v>
      </c>
    </row>
    <row r="29" spans="1:6">
      <c r="A29" s="2">
        <v>38412</v>
      </c>
      <c r="B29">
        <v>28.5</v>
      </c>
      <c r="C29">
        <f>$M$1*Table4[[#This Row],[OPEN]]+$M$2*B28</f>
        <v>28.985999999999997</v>
      </c>
      <c r="D29">
        <f>Table4[[#This Row],[OPEN]]-Table4[[#This Row],[y^]]</f>
        <v>-0.4859999999999971</v>
      </c>
      <c r="E29">
        <f>Table4[[#This Row],[e]]*Table4[[#This Row],[e]]</f>
        <v>0.23619599999999719</v>
      </c>
      <c r="F29">
        <f>ABS(Table4[[#This Row],[e]]/Table4[[#This Row],[OPEN]])*100</f>
        <v>1.7052631578947268</v>
      </c>
    </row>
    <row r="30" spans="1:6">
      <c r="A30" s="2">
        <v>38443</v>
      </c>
      <c r="B30">
        <v>29.66</v>
      </c>
      <c r="C30">
        <f>$M$1*Table4[[#This Row],[OPEN]]+$M$2*B29</f>
        <v>29.138000000000002</v>
      </c>
      <c r="D30">
        <f>Table4[[#This Row],[OPEN]]-Table4[[#This Row],[y^]]</f>
        <v>0.52199999999999847</v>
      </c>
      <c r="E30">
        <f>Table4[[#This Row],[e]]*Table4[[#This Row],[e]]</f>
        <v>0.27248399999999839</v>
      </c>
      <c r="F30">
        <f>ABS(Table4[[#This Row],[e]]/Table4[[#This Row],[OPEN]])*100</f>
        <v>1.7599460552933193</v>
      </c>
    </row>
    <row r="31" spans="1:6">
      <c r="A31" s="2">
        <v>38473</v>
      </c>
      <c r="B31">
        <v>32</v>
      </c>
      <c r="C31">
        <f>$M$1*Table4[[#This Row],[OPEN]]+$M$2*B30</f>
        <v>30.947000000000003</v>
      </c>
      <c r="D31">
        <f>Table4[[#This Row],[OPEN]]-Table4[[#This Row],[y^]]</f>
        <v>1.0529999999999973</v>
      </c>
      <c r="E31">
        <f>Table4[[#This Row],[e]]*Table4[[#This Row],[e]]</f>
        <v>1.1088089999999942</v>
      </c>
      <c r="F31">
        <f>ABS(Table4[[#This Row],[e]]/Table4[[#This Row],[OPEN]])*100</f>
        <v>3.2906249999999915</v>
      </c>
    </row>
    <row r="32" spans="1:6">
      <c r="A32" s="2">
        <v>38504</v>
      </c>
      <c r="B32">
        <v>35.56</v>
      </c>
      <c r="C32">
        <f>$M$1*Table4[[#This Row],[OPEN]]+$M$2*B31</f>
        <v>33.957999999999998</v>
      </c>
      <c r="D32">
        <f>Table4[[#This Row],[OPEN]]-Table4[[#This Row],[y^]]</f>
        <v>1.6020000000000039</v>
      </c>
      <c r="E32">
        <f>Table4[[#This Row],[e]]*Table4[[#This Row],[e]]</f>
        <v>2.5664040000000123</v>
      </c>
      <c r="F32">
        <f>ABS(Table4[[#This Row],[e]]/Table4[[#This Row],[OPEN]])*100</f>
        <v>4.5050618672666021</v>
      </c>
    </row>
    <row r="33" spans="1:6">
      <c r="A33" s="2">
        <v>38534</v>
      </c>
      <c r="B33">
        <v>36.659999999999997</v>
      </c>
      <c r="C33">
        <f>$M$1*Table4[[#This Row],[OPEN]]+$M$2*B32</f>
        <v>36.164999999999999</v>
      </c>
      <c r="D33">
        <f>Table4[[#This Row],[OPEN]]-Table4[[#This Row],[y^]]</f>
        <v>0.49499999999999744</v>
      </c>
      <c r="E33">
        <f>Table4[[#This Row],[e]]*Table4[[#This Row],[e]]</f>
        <v>0.24502499999999747</v>
      </c>
      <c r="F33">
        <f>ABS(Table4[[#This Row],[e]]/Table4[[#This Row],[OPEN]])*100</f>
        <v>1.3502454991816626</v>
      </c>
    </row>
    <row r="34" spans="1:6">
      <c r="A34" s="2">
        <v>38565</v>
      </c>
      <c r="B34">
        <v>37.56</v>
      </c>
      <c r="C34">
        <f>$M$1*Table4[[#This Row],[OPEN]]+$M$2*B33</f>
        <v>37.155000000000001</v>
      </c>
      <c r="D34">
        <f>Table4[[#This Row],[OPEN]]-Table4[[#This Row],[y^]]</f>
        <v>0.40500000000000114</v>
      </c>
      <c r="E34">
        <f>Table4[[#This Row],[e]]*Table4[[#This Row],[e]]</f>
        <v>0.16402500000000092</v>
      </c>
      <c r="F34">
        <f>ABS(Table4[[#This Row],[e]]/Table4[[#This Row],[OPEN]])*100</f>
        <v>1.0782747603833895</v>
      </c>
    </row>
    <row r="35" spans="1:6">
      <c r="A35" s="2">
        <v>38596</v>
      </c>
      <c r="B35">
        <v>38.56</v>
      </c>
      <c r="C35">
        <f>$M$1*Table4[[#This Row],[OPEN]]+$M$2*B34</f>
        <v>38.11</v>
      </c>
      <c r="D35">
        <f>Table4[[#This Row],[OPEN]]-Table4[[#This Row],[y^]]</f>
        <v>0.45000000000000284</v>
      </c>
      <c r="E35">
        <f>Table4[[#This Row],[e]]*Table4[[#This Row],[e]]</f>
        <v>0.20250000000000257</v>
      </c>
      <c r="F35">
        <f>ABS(Table4[[#This Row],[e]]/Table4[[#This Row],[OPEN]])*100</f>
        <v>1.1670124481327875</v>
      </c>
    </row>
    <row r="36" spans="1:6">
      <c r="A36" s="2">
        <v>38626</v>
      </c>
      <c r="B36">
        <v>45.42</v>
      </c>
      <c r="C36">
        <f>$M$1*Table4[[#This Row],[OPEN]]+$M$2*B35</f>
        <v>42.332999999999998</v>
      </c>
      <c r="D36">
        <f>Table4[[#This Row],[OPEN]]-Table4[[#This Row],[y^]]</f>
        <v>3.0870000000000033</v>
      </c>
      <c r="E36">
        <f>Table4[[#This Row],[e]]*Table4[[#This Row],[e]]</f>
        <v>9.5295690000000199</v>
      </c>
      <c r="F36">
        <f>ABS(Table4[[#This Row],[e]]/Table4[[#This Row],[OPEN]])*100</f>
        <v>6.796565389696176</v>
      </c>
    </row>
    <row r="37" spans="1:6">
      <c r="A37" s="2">
        <v>38657</v>
      </c>
      <c r="B37">
        <v>40.799999999999997</v>
      </c>
      <c r="C37">
        <f>$M$1*Table4[[#This Row],[OPEN]]+$M$2*B36</f>
        <v>42.879000000000005</v>
      </c>
      <c r="D37">
        <f>Table4[[#This Row],[OPEN]]-Table4[[#This Row],[y^]]</f>
        <v>-2.0790000000000077</v>
      </c>
      <c r="E37">
        <f>Table4[[#This Row],[e]]*Table4[[#This Row],[e]]</f>
        <v>4.322241000000032</v>
      </c>
      <c r="F37">
        <f>ABS(Table4[[#This Row],[e]]/Table4[[#This Row],[OPEN]])*100</f>
        <v>5.0955882352941373</v>
      </c>
    </row>
    <row r="38" spans="1:6">
      <c r="A38" s="2">
        <v>38687</v>
      </c>
      <c r="B38">
        <v>45</v>
      </c>
      <c r="C38">
        <f>$M$1*Table4[[#This Row],[OPEN]]+$M$2*B37</f>
        <v>43.11</v>
      </c>
      <c r="D38">
        <f>Table4[[#This Row],[OPEN]]-Table4[[#This Row],[y^]]</f>
        <v>1.8900000000000006</v>
      </c>
      <c r="E38">
        <f>Table4[[#This Row],[e]]*Table4[[#This Row],[e]]</f>
        <v>3.5721000000000021</v>
      </c>
      <c r="F38">
        <f>ABS(Table4[[#This Row],[e]]/Table4[[#This Row],[OPEN]])*100</f>
        <v>4.2000000000000011</v>
      </c>
    </row>
    <row r="39" spans="1:6">
      <c r="A39" s="2">
        <v>38718</v>
      </c>
      <c r="B39">
        <v>47.33</v>
      </c>
      <c r="C39">
        <f>$M$1*Table4[[#This Row],[OPEN]]+$M$2*B38</f>
        <v>46.281499999999994</v>
      </c>
      <c r="D39">
        <f>Table4[[#This Row],[OPEN]]-Table4[[#This Row],[y^]]</f>
        <v>1.0485000000000042</v>
      </c>
      <c r="E39">
        <f>Table4[[#This Row],[e]]*Table4[[#This Row],[e]]</f>
        <v>1.0993522500000088</v>
      </c>
      <c r="F39">
        <f>ABS(Table4[[#This Row],[e]]/Table4[[#This Row],[OPEN]])*100</f>
        <v>2.215296851890987</v>
      </c>
    </row>
    <row r="40" spans="1:6">
      <c r="A40" s="2">
        <v>38749</v>
      </c>
      <c r="B40">
        <v>51.66</v>
      </c>
      <c r="C40">
        <f>$M$1*Table4[[#This Row],[OPEN]]+$M$2*B39</f>
        <v>49.711500000000001</v>
      </c>
      <c r="D40">
        <f>Table4[[#This Row],[OPEN]]-Table4[[#This Row],[y^]]</f>
        <v>1.9484999999999957</v>
      </c>
      <c r="E40">
        <f>Table4[[#This Row],[e]]*Table4[[#This Row],[e]]</f>
        <v>3.7966522499999833</v>
      </c>
      <c r="F40">
        <f>ABS(Table4[[#This Row],[e]]/Table4[[#This Row],[OPEN]])*100</f>
        <v>3.7717770034843126</v>
      </c>
    </row>
    <row r="41" spans="1:6">
      <c r="A41" s="2">
        <v>38777</v>
      </c>
      <c r="B41">
        <v>57.49</v>
      </c>
      <c r="C41">
        <f>$M$1*Table4[[#This Row],[OPEN]]+$M$2*B40</f>
        <v>54.866500000000002</v>
      </c>
      <c r="D41">
        <f>Table4[[#This Row],[OPEN]]-Table4[[#This Row],[y^]]</f>
        <v>2.6234999999999999</v>
      </c>
      <c r="E41">
        <f>Table4[[#This Row],[e]]*Table4[[#This Row],[e]]</f>
        <v>6.8827522499999993</v>
      </c>
      <c r="F41">
        <f>ABS(Table4[[#This Row],[e]]/Table4[[#This Row],[OPEN]])*100</f>
        <v>4.5634023308401463</v>
      </c>
    </row>
    <row r="42" spans="1:6">
      <c r="A42" s="2">
        <v>38808</v>
      </c>
      <c r="B42">
        <v>65.209999999999994</v>
      </c>
      <c r="C42">
        <f>$M$1*Table4[[#This Row],[OPEN]]+$M$2*B41</f>
        <v>61.735999999999997</v>
      </c>
      <c r="D42">
        <f>Table4[[#This Row],[OPEN]]-Table4[[#This Row],[y^]]</f>
        <v>3.4739999999999966</v>
      </c>
      <c r="E42">
        <f>Table4[[#This Row],[e]]*Table4[[#This Row],[e]]</f>
        <v>12.068675999999977</v>
      </c>
      <c r="F42">
        <f>ABS(Table4[[#This Row],[e]]/Table4[[#This Row],[OPEN]])*100</f>
        <v>5.3274037724275374</v>
      </c>
    </row>
    <row r="43" spans="1:6">
      <c r="A43" s="2">
        <v>38838</v>
      </c>
      <c r="B43">
        <v>68.16</v>
      </c>
      <c r="C43">
        <f>$M$1*Table4[[#This Row],[OPEN]]+$M$2*B42</f>
        <v>66.832499999999996</v>
      </c>
      <c r="D43">
        <f>Table4[[#This Row],[OPEN]]-Table4[[#This Row],[y^]]</f>
        <v>1.3275000000000006</v>
      </c>
      <c r="E43">
        <f>Table4[[#This Row],[e]]*Table4[[#This Row],[e]]</f>
        <v>1.7622562500000014</v>
      </c>
      <c r="F43">
        <f>ABS(Table4[[#This Row],[e]]/Table4[[#This Row],[OPEN]])*100</f>
        <v>1.9476232394366206</v>
      </c>
    </row>
    <row r="44" spans="1:6">
      <c r="A44" s="2">
        <v>38869</v>
      </c>
      <c r="B44">
        <v>55.99</v>
      </c>
      <c r="C44">
        <f>$M$1*Table4[[#This Row],[OPEN]]+$M$2*B43</f>
        <v>61.466499999999996</v>
      </c>
      <c r="D44">
        <f>Table4[[#This Row],[OPEN]]-Table4[[#This Row],[y^]]</f>
        <v>-5.4764999999999944</v>
      </c>
      <c r="E44">
        <f>Table4[[#This Row],[e]]*Table4[[#This Row],[e]]</f>
        <v>29.99205224999994</v>
      </c>
      <c r="F44">
        <f>ABS(Table4[[#This Row],[e]]/Table4[[#This Row],[OPEN]])*100</f>
        <v>9.7812109305232973</v>
      </c>
    </row>
    <row r="45" spans="1:6">
      <c r="A45" s="2">
        <v>38899</v>
      </c>
      <c r="B45">
        <v>60.99</v>
      </c>
      <c r="C45">
        <f>$M$1*Table4[[#This Row],[OPEN]]+$M$2*B44</f>
        <v>58.740000000000009</v>
      </c>
      <c r="D45">
        <f>Table4[[#This Row],[OPEN]]-Table4[[#This Row],[y^]]</f>
        <v>2.2499999999999929</v>
      </c>
      <c r="E45">
        <f>Table4[[#This Row],[e]]*Table4[[#This Row],[e]]</f>
        <v>5.062499999999968</v>
      </c>
      <c r="F45">
        <f>ABS(Table4[[#This Row],[e]]/Table4[[#This Row],[OPEN]])*100</f>
        <v>3.689129365469737</v>
      </c>
    </row>
    <row r="46" spans="1:6">
      <c r="A46" s="2">
        <v>38930</v>
      </c>
      <c r="B46">
        <v>55.89</v>
      </c>
      <c r="C46">
        <f>$M$1*Table4[[#This Row],[OPEN]]+$M$2*B45</f>
        <v>58.185000000000002</v>
      </c>
      <c r="D46">
        <f>Table4[[#This Row],[OPEN]]-Table4[[#This Row],[y^]]</f>
        <v>-2.2950000000000017</v>
      </c>
      <c r="E46">
        <f>Table4[[#This Row],[e]]*Table4[[#This Row],[e]]</f>
        <v>5.2670250000000074</v>
      </c>
      <c r="F46">
        <f>ABS(Table4[[#This Row],[e]]/Table4[[#This Row],[OPEN]])*100</f>
        <v>4.1062801932367181</v>
      </c>
    </row>
    <row r="47" spans="1:6">
      <c r="A47" s="2">
        <v>38961</v>
      </c>
      <c r="B47">
        <v>63.53</v>
      </c>
      <c r="C47">
        <f>$M$1*Table4[[#This Row],[OPEN]]+$M$2*B46</f>
        <v>60.091999999999999</v>
      </c>
      <c r="D47">
        <f>Table4[[#This Row],[OPEN]]-Table4[[#This Row],[y^]]</f>
        <v>3.4380000000000024</v>
      </c>
      <c r="E47">
        <f>Table4[[#This Row],[e]]*Table4[[#This Row],[e]]</f>
        <v>11.819844000000016</v>
      </c>
      <c r="F47">
        <f>ABS(Table4[[#This Row],[e]]/Table4[[#This Row],[OPEN]])*100</f>
        <v>5.411616559105938</v>
      </c>
    </row>
    <row r="48" spans="1:6">
      <c r="A48" s="2">
        <v>38991</v>
      </c>
      <c r="B48">
        <v>61.99</v>
      </c>
      <c r="C48">
        <f>$M$1*Table4[[#This Row],[OPEN]]+$M$2*B47</f>
        <v>62.683</v>
      </c>
      <c r="D48">
        <f>Table4[[#This Row],[OPEN]]-Table4[[#This Row],[y^]]</f>
        <v>-0.69299999999999784</v>
      </c>
      <c r="E48">
        <f>Table4[[#This Row],[e]]*Table4[[#This Row],[e]]</f>
        <v>0.48024899999999698</v>
      </c>
      <c r="F48">
        <f>ABS(Table4[[#This Row],[e]]/Table4[[#This Row],[OPEN]])*100</f>
        <v>1.1179222455234681</v>
      </c>
    </row>
    <row r="49" spans="1:6">
      <c r="A49" s="2">
        <v>39022</v>
      </c>
      <c r="B49">
        <v>63.66</v>
      </c>
      <c r="C49">
        <f>$M$1*Table4[[#This Row],[OPEN]]+$M$2*B48</f>
        <v>62.908499999999997</v>
      </c>
      <c r="D49">
        <f>Table4[[#This Row],[OPEN]]-Table4[[#This Row],[y^]]</f>
        <v>0.75150000000000006</v>
      </c>
      <c r="E49">
        <f>Table4[[#This Row],[e]]*Table4[[#This Row],[e]]</f>
        <v>0.56475225000000007</v>
      </c>
      <c r="F49">
        <f>ABS(Table4[[#This Row],[e]]/Table4[[#This Row],[OPEN]])*100</f>
        <v>1.1804901036757778</v>
      </c>
    </row>
    <row r="50" spans="1:6">
      <c r="A50" s="2">
        <v>39052</v>
      </c>
      <c r="B50">
        <v>61.99</v>
      </c>
      <c r="C50">
        <f>$M$1*Table4[[#This Row],[OPEN]]+$M$2*B49</f>
        <v>62.741500000000002</v>
      </c>
      <c r="D50">
        <f>Table4[[#This Row],[OPEN]]-Table4[[#This Row],[y^]]</f>
        <v>-0.75150000000000006</v>
      </c>
      <c r="E50">
        <f>Table4[[#This Row],[e]]*Table4[[#This Row],[e]]</f>
        <v>0.56475225000000007</v>
      </c>
      <c r="F50">
        <f>ABS(Table4[[#This Row],[e]]/Table4[[#This Row],[OPEN]])*100</f>
        <v>1.2122923052105179</v>
      </c>
    </row>
    <row r="51" spans="1:6">
      <c r="A51" s="2">
        <v>39083</v>
      </c>
      <c r="B51">
        <v>58.83</v>
      </c>
      <c r="C51">
        <f>$M$1*Table4[[#This Row],[OPEN]]+$M$2*B50</f>
        <v>60.252000000000002</v>
      </c>
      <c r="D51">
        <f>Table4[[#This Row],[OPEN]]-Table4[[#This Row],[y^]]</f>
        <v>-1.4220000000000041</v>
      </c>
      <c r="E51">
        <f>Table4[[#This Row],[e]]*Table4[[#This Row],[e]]</f>
        <v>2.022084000000012</v>
      </c>
      <c r="F51">
        <f>ABS(Table4[[#This Row],[e]]/Table4[[#This Row],[OPEN]])*100</f>
        <v>2.4171341152473302</v>
      </c>
    </row>
    <row r="52" spans="1:6">
      <c r="A52" s="2">
        <v>39114</v>
      </c>
      <c r="B52">
        <v>57.69</v>
      </c>
      <c r="C52">
        <f>$M$1*Table4[[#This Row],[OPEN]]+$M$2*B51</f>
        <v>58.203000000000003</v>
      </c>
      <c r="D52">
        <f>Table4[[#This Row],[OPEN]]-Table4[[#This Row],[y^]]</f>
        <v>-0.51300000000000523</v>
      </c>
      <c r="E52">
        <f>Table4[[#This Row],[e]]*Table4[[#This Row],[e]]</f>
        <v>0.26316900000000537</v>
      </c>
      <c r="F52">
        <f>ABS(Table4[[#This Row],[e]]/Table4[[#This Row],[OPEN]])*100</f>
        <v>0.88923556942278603</v>
      </c>
    </row>
    <row r="53" spans="1:6">
      <c r="A53" s="2">
        <v>39142</v>
      </c>
      <c r="B53">
        <v>57.56</v>
      </c>
      <c r="C53">
        <f>$M$1*Table4[[#This Row],[OPEN]]+$M$2*B52</f>
        <v>57.618499999999997</v>
      </c>
      <c r="D53">
        <f>Table4[[#This Row],[OPEN]]-Table4[[#This Row],[y^]]</f>
        <v>-5.8499999999995111E-2</v>
      </c>
      <c r="E53">
        <f>Table4[[#This Row],[e]]*Table4[[#This Row],[e]]</f>
        <v>3.4222499999994279E-3</v>
      </c>
      <c r="F53">
        <f>ABS(Table4[[#This Row],[e]]/Table4[[#This Row],[OPEN]])*100</f>
        <v>0.10163307852674619</v>
      </c>
    </row>
    <row r="54" spans="1:6">
      <c r="A54" s="2">
        <v>39173</v>
      </c>
      <c r="B54">
        <v>50.39</v>
      </c>
      <c r="C54">
        <f>$M$1*Table4[[#This Row],[OPEN]]+$M$2*B53</f>
        <v>53.616500000000002</v>
      </c>
      <c r="D54">
        <f>Table4[[#This Row],[OPEN]]-Table4[[#This Row],[y^]]</f>
        <v>-3.2265000000000015</v>
      </c>
      <c r="E54">
        <f>Table4[[#This Row],[e]]*Table4[[#This Row],[e]]</f>
        <v>10.41030225000001</v>
      </c>
      <c r="F54">
        <f>ABS(Table4[[#This Row],[e]]/Table4[[#This Row],[OPEN]])*100</f>
        <v>6.4030561619368944</v>
      </c>
    </row>
    <row r="55" spans="1:6">
      <c r="A55" s="2">
        <v>39203</v>
      </c>
      <c r="B55">
        <v>53.89</v>
      </c>
      <c r="C55">
        <f>$M$1*Table4[[#This Row],[OPEN]]+$M$2*B54</f>
        <v>52.314999999999998</v>
      </c>
      <c r="D55">
        <f>Table4[[#This Row],[OPEN]]-Table4[[#This Row],[y^]]</f>
        <v>1.5750000000000028</v>
      </c>
      <c r="E55">
        <f>Table4[[#This Row],[e]]*Table4[[#This Row],[e]]</f>
        <v>2.4806250000000087</v>
      </c>
      <c r="F55">
        <f>ABS(Table4[[#This Row],[e]]/Table4[[#This Row],[OPEN]])*100</f>
        <v>2.9226201521618163</v>
      </c>
    </row>
    <row r="56" spans="1:6">
      <c r="A56" s="2">
        <v>39234</v>
      </c>
      <c r="B56">
        <v>54.19</v>
      </c>
      <c r="C56">
        <f>$M$1*Table4[[#This Row],[OPEN]]+$M$2*B55</f>
        <v>54.055</v>
      </c>
      <c r="D56">
        <f>Table4[[#This Row],[OPEN]]-Table4[[#This Row],[y^]]</f>
        <v>0.13499999999999801</v>
      </c>
      <c r="E56">
        <f>Table4[[#This Row],[e]]*Table4[[#This Row],[e]]</f>
        <v>1.8224999999999464E-2</v>
      </c>
      <c r="F56">
        <f>ABS(Table4[[#This Row],[e]]/Table4[[#This Row],[OPEN]])*100</f>
        <v>0.24912345451189891</v>
      </c>
    </row>
    <row r="57" spans="1:6">
      <c r="A57" s="2">
        <v>39264</v>
      </c>
      <c r="B57">
        <v>51.66</v>
      </c>
      <c r="C57">
        <f>$M$1*Table4[[#This Row],[OPEN]]+$M$2*B56</f>
        <v>52.798499999999997</v>
      </c>
      <c r="D57">
        <f>Table4[[#This Row],[OPEN]]-Table4[[#This Row],[y^]]</f>
        <v>-1.1385000000000005</v>
      </c>
      <c r="E57">
        <f>Table4[[#This Row],[e]]*Table4[[#This Row],[e]]</f>
        <v>1.2961822500000011</v>
      </c>
      <c r="F57">
        <f>ABS(Table4[[#This Row],[e]]/Table4[[#This Row],[OPEN]])*100</f>
        <v>2.2038327526132417</v>
      </c>
    </row>
    <row r="58" spans="1:6">
      <c r="A58" s="2">
        <v>39295</v>
      </c>
      <c r="B58">
        <v>56.83</v>
      </c>
      <c r="C58">
        <f>$M$1*Table4[[#This Row],[OPEN]]+$M$2*B57</f>
        <v>54.503500000000003</v>
      </c>
      <c r="D58">
        <f>Table4[[#This Row],[OPEN]]-Table4[[#This Row],[y^]]</f>
        <v>2.3264999999999958</v>
      </c>
      <c r="E58">
        <f>Table4[[#This Row],[e]]*Table4[[#This Row],[e]]</f>
        <v>5.4126022499999804</v>
      </c>
      <c r="F58">
        <f>ABS(Table4[[#This Row],[e]]/Table4[[#This Row],[OPEN]])*100</f>
        <v>4.0937884919936582</v>
      </c>
    </row>
    <row r="59" spans="1:6">
      <c r="A59" s="2">
        <v>39326</v>
      </c>
      <c r="B59">
        <v>56.88</v>
      </c>
      <c r="C59">
        <f>$M$1*Table4[[#This Row],[OPEN]]+$M$2*B58</f>
        <v>56.857500000000002</v>
      </c>
      <c r="D59">
        <f>Table4[[#This Row],[OPEN]]-Table4[[#This Row],[y^]]</f>
        <v>2.2500000000000853E-2</v>
      </c>
      <c r="E59">
        <f>Table4[[#This Row],[e]]*Table4[[#This Row],[e]]</f>
        <v>5.0625000000003835E-4</v>
      </c>
      <c r="F59">
        <f>ABS(Table4[[#This Row],[e]]/Table4[[#This Row],[OPEN]])*100</f>
        <v>3.955696202531795E-2</v>
      </c>
    </row>
    <row r="60" spans="1:6">
      <c r="A60" s="2">
        <v>39356</v>
      </c>
      <c r="B60">
        <v>63.58</v>
      </c>
      <c r="C60">
        <f>$M$1*Table4[[#This Row],[OPEN]]+$M$2*B59</f>
        <v>60.564999999999998</v>
      </c>
      <c r="D60">
        <f>Table4[[#This Row],[OPEN]]-Table4[[#This Row],[y^]]</f>
        <v>3.0150000000000006</v>
      </c>
      <c r="E60">
        <f>Table4[[#This Row],[e]]*Table4[[#This Row],[e]]</f>
        <v>9.0902250000000038</v>
      </c>
      <c r="F60">
        <f>ABS(Table4[[#This Row],[e]]/Table4[[#This Row],[OPEN]])*100</f>
        <v>4.742057250707771</v>
      </c>
    </row>
    <row r="61" spans="1:6">
      <c r="A61" s="2">
        <v>39387</v>
      </c>
      <c r="B61">
        <v>59.39</v>
      </c>
      <c r="C61">
        <f>$M$1*Table4[[#This Row],[OPEN]]+$M$2*B60</f>
        <v>61.275500000000001</v>
      </c>
      <c r="D61">
        <f>Table4[[#This Row],[OPEN]]-Table4[[#This Row],[y^]]</f>
        <v>-1.8855000000000004</v>
      </c>
      <c r="E61">
        <f>Table4[[#This Row],[e]]*Table4[[#This Row],[e]]</f>
        <v>3.5551102500000016</v>
      </c>
      <c r="F61">
        <f>ABS(Table4[[#This Row],[e]]/Table4[[#This Row],[OPEN]])*100</f>
        <v>3.1747768984677562</v>
      </c>
    </row>
    <row r="62" spans="1:6">
      <c r="A62" s="2">
        <v>39417</v>
      </c>
      <c r="B62">
        <v>63.63</v>
      </c>
      <c r="C62">
        <f>$M$1*Table4[[#This Row],[OPEN]]+$M$2*B61</f>
        <v>61.722000000000001</v>
      </c>
      <c r="D62">
        <f>Table4[[#This Row],[OPEN]]-Table4[[#This Row],[y^]]</f>
        <v>1.9080000000000013</v>
      </c>
      <c r="E62">
        <f>Table4[[#This Row],[e]]*Table4[[#This Row],[e]]</f>
        <v>3.6404640000000046</v>
      </c>
      <c r="F62">
        <f>ABS(Table4[[#This Row],[e]]/Table4[[#This Row],[OPEN]])*100</f>
        <v>2.9985855728430004</v>
      </c>
    </row>
    <row r="63" spans="1:6">
      <c r="A63" s="2">
        <v>39448</v>
      </c>
      <c r="B63">
        <v>70.66</v>
      </c>
      <c r="C63">
        <f>$M$1*Table4[[#This Row],[OPEN]]+$M$2*B62</f>
        <v>67.496499999999997</v>
      </c>
      <c r="D63">
        <f>Table4[[#This Row],[OPEN]]-Table4[[#This Row],[y^]]</f>
        <v>3.1634999999999991</v>
      </c>
      <c r="E63">
        <f>Table4[[#This Row],[e]]*Table4[[#This Row],[e]]</f>
        <v>10.007732249999995</v>
      </c>
      <c r="F63">
        <f>ABS(Table4[[#This Row],[e]]/Table4[[#This Row],[OPEN]])*100</f>
        <v>4.4770733088027166</v>
      </c>
    </row>
    <row r="64" spans="1:6">
      <c r="A64" s="2">
        <v>39479</v>
      </c>
      <c r="B64">
        <v>64.08</v>
      </c>
      <c r="C64">
        <f>$M$1*Table4[[#This Row],[OPEN]]+$M$2*B63</f>
        <v>67.040999999999997</v>
      </c>
      <c r="D64">
        <f>Table4[[#This Row],[OPEN]]-Table4[[#This Row],[y^]]</f>
        <v>-2.9609999999999985</v>
      </c>
      <c r="E64">
        <f>Table4[[#This Row],[e]]*Table4[[#This Row],[e]]</f>
        <v>8.7675209999999915</v>
      </c>
      <c r="F64">
        <f>ABS(Table4[[#This Row],[e]]/Table4[[#This Row],[OPEN]])*100</f>
        <v>4.6207865168539302</v>
      </c>
    </row>
    <row r="65" spans="1:6">
      <c r="A65" s="2">
        <v>39508</v>
      </c>
      <c r="B65">
        <v>66.09</v>
      </c>
      <c r="C65">
        <f>$M$1*Table4[[#This Row],[OPEN]]+$M$2*B64</f>
        <v>65.185500000000005</v>
      </c>
      <c r="D65">
        <f>Table4[[#This Row],[OPEN]]-Table4[[#This Row],[y^]]</f>
        <v>0.90449999999999875</v>
      </c>
      <c r="E65">
        <f>Table4[[#This Row],[e]]*Table4[[#This Row],[e]]</f>
        <v>0.81812024999999777</v>
      </c>
      <c r="F65">
        <f>ABS(Table4[[#This Row],[e]]/Table4[[#This Row],[OPEN]])*100</f>
        <v>1.3685882886972291</v>
      </c>
    </row>
    <row r="66" spans="1:6">
      <c r="A66" s="2">
        <v>39539</v>
      </c>
      <c r="B66">
        <v>69.33</v>
      </c>
      <c r="C66">
        <f>$M$1*Table4[[#This Row],[OPEN]]+$M$2*B65</f>
        <v>67.872</v>
      </c>
      <c r="D66">
        <f>Table4[[#This Row],[OPEN]]-Table4[[#This Row],[y^]]</f>
        <v>1.4579999999999984</v>
      </c>
      <c r="E66">
        <f>Table4[[#This Row],[e]]*Table4[[#This Row],[e]]</f>
        <v>2.1257639999999953</v>
      </c>
      <c r="F66">
        <f>ABS(Table4[[#This Row],[e]]/Table4[[#This Row],[OPEN]])*100</f>
        <v>2.1029857204673279</v>
      </c>
    </row>
    <row r="67" spans="1:6">
      <c r="A67" s="2">
        <v>39569</v>
      </c>
      <c r="B67">
        <v>74.03</v>
      </c>
      <c r="C67">
        <f>$M$1*Table4[[#This Row],[OPEN]]+$M$2*B66</f>
        <v>71.914999999999992</v>
      </c>
      <c r="D67">
        <f>Table4[[#This Row],[OPEN]]-Table4[[#This Row],[y^]]</f>
        <v>2.1150000000000091</v>
      </c>
      <c r="E67">
        <f>Table4[[#This Row],[e]]*Table4[[#This Row],[e]]</f>
        <v>4.4732250000000384</v>
      </c>
      <c r="F67">
        <f>ABS(Table4[[#This Row],[e]]/Table4[[#This Row],[OPEN]])*100</f>
        <v>2.8569498851816952</v>
      </c>
    </row>
    <row r="68" spans="1:6">
      <c r="A68" s="2">
        <v>39600</v>
      </c>
      <c r="B68">
        <v>73.06</v>
      </c>
      <c r="C68">
        <f>$M$1*Table4[[#This Row],[OPEN]]+$M$2*B67</f>
        <v>73.496499999999997</v>
      </c>
      <c r="D68">
        <f>Table4[[#This Row],[OPEN]]-Table4[[#This Row],[y^]]</f>
        <v>-0.43649999999999523</v>
      </c>
      <c r="E68">
        <f>Table4[[#This Row],[e]]*Table4[[#This Row],[e]]</f>
        <v>0.19053224999999582</v>
      </c>
      <c r="F68">
        <f>ABS(Table4[[#This Row],[e]]/Table4[[#This Row],[OPEN]])*100</f>
        <v>0.59745414727620483</v>
      </c>
    </row>
    <row r="69" spans="1:6">
      <c r="A69" s="2">
        <v>39630</v>
      </c>
      <c r="B69">
        <v>62.19</v>
      </c>
      <c r="C69">
        <f>$M$1*Table4[[#This Row],[OPEN]]+$M$2*B68</f>
        <v>67.081500000000005</v>
      </c>
      <c r="D69">
        <f>Table4[[#This Row],[OPEN]]-Table4[[#This Row],[y^]]</f>
        <v>-4.8915000000000077</v>
      </c>
      <c r="E69">
        <f>Table4[[#This Row],[e]]*Table4[[#This Row],[e]]</f>
        <v>23.926772250000077</v>
      </c>
      <c r="F69">
        <f>ABS(Table4[[#This Row],[e]]/Table4[[#This Row],[OPEN]])*100</f>
        <v>7.8654124457308381</v>
      </c>
    </row>
    <row r="70" spans="1:6">
      <c r="A70" s="2">
        <v>39661</v>
      </c>
      <c r="B70">
        <v>62.35</v>
      </c>
      <c r="C70">
        <f>$M$1*Table4[[#This Row],[OPEN]]+$M$2*B69</f>
        <v>62.277999999999999</v>
      </c>
      <c r="D70">
        <f>Table4[[#This Row],[OPEN]]-Table4[[#This Row],[y^]]</f>
        <v>7.2000000000002728E-2</v>
      </c>
      <c r="E70">
        <f>Table4[[#This Row],[e]]*Table4[[#This Row],[e]]</f>
        <v>5.1840000000003932E-3</v>
      </c>
      <c r="F70">
        <f>ABS(Table4[[#This Row],[e]]/Table4[[#This Row],[OPEN]])*100</f>
        <v>0.11547714514836044</v>
      </c>
    </row>
    <row r="71" spans="1:6">
      <c r="A71" s="2">
        <v>39692</v>
      </c>
      <c r="B71">
        <v>62.66</v>
      </c>
      <c r="C71">
        <f>$M$1*Table4[[#This Row],[OPEN]]+$M$2*B70</f>
        <v>62.520499999999998</v>
      </c>
      <c r="D71">
        <f>Table4[[#This Row],[OPEN]]-Table4[[#This Row],[y^]]</f>
        <v>0.13949999999999818</v>
      </c>
      <c r="E71">
        <f>Table4[[#This Row],[e]]*Table4[[#This Row],[e]]</f>
        <v>1.9460249999999492E-2</v>
      </c>
      <c r="F71">
        <f>ABS(Table4[[#This Row],[e]]/Table4[[#This Row],[OPEN]])*100</f>
        <v>0.2226300670284044</v>
      </c>
    </row>
    <row r="72" spans="1:6">
      <c r="A72" s="2">
        <v>39722</v>
      </c>
      <c r="B72">
        <v>63.33</v>
      </c>
      <c r="C72">
        <f>$M$1*Table4[[#This Row],[OPEN]]+$M$2*B71</f>
        <v>63.028499999999994</v>
      </c>
      <c r="D72">
        <f>Table4[[#This Row],[OPEN]]-Table4[[#This Row],[y^]]</f>
        <v>0.30150000000000432</v>
      </c>
      <c r="E72">
        <f>Table4[[#This Row],[e]]*Table4[[#This Row],[e]]</f>
        <v>9.0902250000002599E-2</v>
      </c>
      <c r="F72">
        <f>ABS(Table4[[#This Row],[e]]/Table4[[#This Row],[OPEN]])*100</f>
        <v>0.47607768829939101</v>
      </c>
    </row>
    <row r="73" spans="1:6">
      <c r="A73" s="2">
        <v>39753</v>
      </c>
      <c r="B73">
        <v>52.55</v>
      </c>
      <c r="C73">
        <f>$M$1*Table4[[#This Row],[OPEN]]+$M$2*B72</f>
        <v>57.400999999999996</v>
      </c>
      <c r="D73">
        <f>Table4[[#This Row],[OPEN]]-Table4[[#This Row],[y^]]</f>
        <v>-4.8509999999999991</v>
      </c>
      <c r="E73">
        <f>Table4[[#This Row],[e]]*Table4[[#This Row],[e]]</f>
        <v>23.53220099999999</v>
      </c>
      <c r="F73">
        <f>ABS(Table4[[#This Row],[e]]/Table4[[#This Row],[OPEN]])*100</f>
        <v>9.2312083729781147</v>
      </c>
    </row>
    <row r="74" spans="1:6">
      <c r="A74" s="2">
        <v>39783</v>
      </c>
      <c r="B74">
        <v>57.63</v>
      </c>
      <c r="C74">
        <f>$M$1*Table4[[#This Row],[OPEN]]+$M$2*B73</f>
        <v>55.344000000000001</v>
      </c>
      <c r="D74">
        <f>Table4[[#This Row],[OPEN]]-Table4[[#This Row],[y^]]</f>
        <v>2.2860000000000014</v>
      </c>
      <c r="E74">
        <f>Table4[[#This Row],[e]]*Table4[[#This Row],[e]]</f>
        <v>5.2257960000000061</v>
      </c>
      <c r="F74">
        <f>ABS(Table4[[#This Row],[e]]/Table4[[#This Row],[OPEN]])*100</f>
        <v>3.9666840187402417</v>
      </c>
    </row>
    <row r="75" spans="1:6">
      <c r="A75" s="2">
        <v>39814</v>
      </c>
      <c r="B75">
        <v>57.43</v>
      </c>
      <c r="C75">
        <f>$M$1*Table4[[#This Row],[OPEN]]+$M$2*B74</f>
        <v>57.519999999999996</v>
      </c>
      <c r="D75">
        <f>Table4[[#This Row],[OPEN]]-Table4[[#This Row],[y^]]</f>
        <v>-8.9999999999996305E-2</v>
      </c>
      <c r="E75">
        <f>Table4[[#This Row],[e]]*Table4[[#This Row],[e]]</f>
        <v>8.0999999999993352E-3</v>
      </c>
      <c r="F75">
        <f>ABS(Table4[[#This Row],[e]]/Table4[[#This Row],[OPEN]])*100</f>
        <v>0.15671251958905852</v>
      </c>
    </row>
    <row r="76" spans="1:6">
      <c r="A76" s="2">
        <v>39845</v>
      </c>
      <c r="B76">
        <v>59.36</v>
      </c>
      <c r="C76">
        <f>$M$1*Table4[[#This Row],[OPEN]]+$M$2*B75</f>
        <v>58.491500000000002</v>
      </c>
      <c r="D76">
        <f>Table4[[#This Row],[OPEN]]-Table4[[#This Row],[y^]]</f>
        <v>0.86849999999999739</v>
      </c>
      <c r="E76">
        <f>Table4[[#This Row],[e]]*Table4[[#This Row],[e]]</f>
        <v>0.75429224999999545</v>
      </c>
      <c r="F76">
        <f>ABS(Table4[[#This Row],[e]]/Table4[[#This Row],[OPEN]])*100</f>
        <v>1.4631064690026909</v>
      </c>
    </row>
    <row r="77" spans="1:6">
      <c r="A77" s="2">
        <v>39873</v>
      </c>
      <c r="B77">
        <v>60.36</v>
      </c>
      <c r="C77">
        <f>$M$1*Table4[[#This Row],[OPEN]]+$M$2*B76</f>
        <v>59.91</v>
      </c>
      <c r="D77">
        <f>Table4[[#This Row],[OPEN]]-Table4[[#This Row],[y^]]</f>
        <v>0.45000000000000284</v>
      </c>
      <c r="E77">
        <f>Table4[[#This Row],[e]]*Table4[[#This Row],[e]]</f>
        <v>0.20250000000000257</v>
      </c>
      <c r="F77">
        <f>ABS(Table4[[#This Row],[e]]/Table4[[#This Row],[OPEN]])*100</f>
        <v>0.74552683896620753</v>
      </c>
    </row>
    <row r="78" spans="1:6">
      <c r="A78" s="2">
        <v>39904</v>
      </c>
      <c r="B78">
        <v>61.69</v>
      </c>
      <c r="C78">
        <f>$M$1*Table4[[#This Row],[OPEN]]+$M$2*B77</f>
        <v>61.091499999999996</v>
      </c>
      <c r="D78">
        <f>Table4[[#This Row],[OPEN]]-Table4[[#This Row],[y^]]</f>
        <v>0.59850000000000136</v>
      </c>
      <c r="E78">
        <f>Table4[[#This Row],[e]]*Table4[[#This Row],[e]]</f>
        <v>0.35820225000000161</v>
      </c>
      <c r="F78">
        <f>ABS(Table4[[#This Row],[e]]/Table4[[#This Row],[OPEN]])*100</f>
        <v>0.97017344788458637</v>
      </c>
    </row>
    <row r="79" spans="1:6">
      <c r="A79" s="2">
        <v>39934</v>
      </c>
      <c r="B79">
        <v>63.36</v>
      </c>
      <c r="C79">
        <f>$M$1*Table4[[#This Row],[OPEN]]+$M$2*B78</f>
        <v>62.608499999999992</v>
      </c>
      <c r="D79">
        <f>Table4[[#This Row],[OPEN]]-Table4[[#This Row],[y^]]</f>
        <v>0.75150000000000716</v>
      </c>
      <c r="E79">
        <f>Table4[[#This Row],[e]]*Table4[[#This Row],[e]]</f>
        <v>0.56475225000001072</v>
      </c>
      <c r="F79">
        <f>ABS(Table4[[#This Row],[e]]/Table4[[#This Row],[OPEN]])*100</f>
        <v>1.1860795454545567</v>
      </c>
    </row>
    <row r="80" spans="1:6">
      <c r="A80" s="2">
        <v>39965</v>
      </c>
      <c r="B80">
        <v>61.66</v>
      </c>
      <c r="C80">
        <f>$M$1*Table4[[#This Row],[OPEN]]+$M$2*B79</f>
        <v>62.424999999999997</v>
      </c>
      <c r="D80">
        <f>Table4[[#This Row],[OPEN]]-Table4[[#This Row],[y^]]</f>
        <v>-0.76500000000000057</v>
      </c>
      <c r="E80">
        <f>Table4[[#This Row],[e]]*Table4[[#This Row],[e]]</f>
        <v>0.58522500000000088</v>
      </c>
      <c r="F80">
        <f>ABS(Table4[[#This Row],[e]]/Table4[[#This Row],[OPEN]])*100</f>
        <v>1.240674667531626</v>
      </c>
    </row>
    <row r="81" spans="1:6">
      <c r="A81" s="2">
        <v>39995</v>
      </c>
      <c r="B81">
        <v>63.43</v>
      </c>
      <c r="C81">
        <f>$M$1*Table4[[#This Row],[OPEN]]+$M$2*B80</f>
        <v>62.633499999999998</v>
      </c>
      <c r="D81">
        <f>Table4[[#This Row],[OPEN]]-Table4[[#This Row],[y^]]</f>
        <v>0.79650000000000176</v>
      </c>
      <c r="E81">
        <f>Table4[[#This Row],[e]]*Table4[[#This Row],[e]]</f>
        <v>0.63441225000000279</v>
      </c>
      <c r="F81">
        <f>ABS(Table4[[#This Row],[e]]/Table4[[#This Row],[OPEN]])*100</f>
        <v>1.2557149613747467</v>
      </c>
    </row>
    <row r="82" spans="1:6">
      <c r="A82" s="2">
        <v>40026</v>
      </c>
      <c r="B82">
        <v>84.32</v>
      </c>
      <c r="C82">
        <f>$M$1*Table4[[#This Row],[OPEN]]+$M$2*B81</f>
        <v>74.919499999999999</v>
      </c>
      <c r="D82">
        <f>Table4[[#This Row],[OPEN]]-Table4[[#This Row],[y^]]</f>
        <v>9.4004999999999939</v>
      </c>
      <c r="E82">
        <f>Table4[[#This Row],[e]]*Table4[[#This Row],[e]]</f>
        <v>88.369400249999885</v>
      </c>
      <c r="F82">
        <f>ABS(Table4[[#This Row],[e]]/Table4[[#This Row],[OPEN]])*100</f>
        <v>11.148600569259957</v>
      </c>
    </row>
    <row r="83" spans="1:6">
      <c r="A83" s="2">
        <v>40057</v>
      </c>
      <c r="B83">
        <v>77.66</v>
      </c>
      <c r="C83">
        <f>$M$1*Table4[[#This Row],[OPEN]]+$M$2*B82</f>
        <v>80.656999999999996</v>
      </c>
      <c r="D83">
        <f>Table4[[#This Row],[OPEN]]-Table4[[#This Row],[y^]]</f>
        <v>-2.9969999999999999</v>
      </c>
      <c r="E83">
        <f>Table4[[#This Row],[e]]*Table4[[#This Row],[e]]</f>
        <v>8.9820089999999997</v>
      </c>
      <c r="F83">
        <f>ABS(Table4[[#This Row],[e]]/Table4[[#This Row],[OPEN]])*100</f>
        <v>3.8591295390162248</v>
      </c>
    </row>
    <row r="84" spans="1:6">
      <c r="A84" s="2">
        <v>40087</v>
      </c>
      <c r="B84">
        <v>77.56</v>
      </c>
      <c r="C84">
        <f>$M$1*Table4[[#This Row],[OPEN]]+$M$2*B83</f>
        <v>77.60499999999999</v>
      </c>
      <c r="D84">
        <f>Table4[[#This Row],[OPEN]]-Table4[[#This Row],[y^]]</f>
        <v>-4.4999999999987494E-2</v>
      </c>
      <c r="E84">
        <f>Table4[[#This Row],[e]]*Table4[[#This Row],[e]]</f>
        <v>2.0249999999988745E-3</v>
      </c>
      <c r="F84">
        <f>ABS(Table4[[#This Row],[e]]/Table4[[#This Row],[OPEN]])*100</f>
        <v>5.8019597730772948E-2</v>
      </c>
    </row>
    <row r="85" spans="1:6">
      <c r="A85" s="2">
        <v>40118</v>
      </c>
      <c r="B85">
        <v>84.11</v>
      </c>
      <c r="C85">
        <f>$M$1*Table4[[#This Row],[OPEN]]+$M$2*B84</f>
        <v>81.162499999999994</v>
      </c>
      <c r="D85">
        <f>Table4[[#This Row],[OPEN]]-Table4[[#This Row],[y^]]</f>
        <v>2.9475000000000051</v>
      </c>
      <c r="E85">
        <f>Table4[[#This Row],[e]]*Table4[[#This Row],[e]]</f>
        <v>8.6877562500000298</v>
      </c>
      <c r="F85">
        <f>ABS(Table4[[#This Row],[e]]/Table4[[#This Row],[OPEN]])*100</f>
        <v>3.5043395553441985</v>
      </c>
    </row>
    <row r="86" spans="1:6">
      <c r="A86" s="2">
        <v>40148</v>
      </c>
      <c r="B86">
        <v>85.99</v>
      </c>
      <c r="C86">
        <f>$M$1*Table4[[#This Row],[OPEN]]+$M$2*B85</f>
        <v>85.144000000000005</v>
      </c>
      <c r="D86">
        <f>Table4[[#This Row],[OPEN]]-Table4[[#This Row],[y^]]</f>
        <v>0.84599999999998943</v>
      </c>
      <c r="E86">
        <f>Table4[[#This Row],[e]]*Table4[[#This Row],[e]]</f>
        <v>0.71571599999998214</v>
      </c>
      <c r="F86">
        <f>ABS(Table4[[#This Row],[e]]/Table4[[#This Row],[OPEN]])*100</f>
        <v>0.98383532968948662</v>
      </c>
    </row>
    <row r="87" spans="1:6">
      <c r="A87" s="2">
        <v>40179</v>
      </c>
      <c r="B87">
        <v>84.32</v>
      </c>
      <c r="C87">
        <f>$M$1*Table4[[#This Row],[OPEN]]+$M$2*B86</f>
        <v>85.071499999999986</v>
      </c>
      <c r="D87">
        <f>Table4[[#This Row],[OPEN]]-Table4[[#This Row],[y^]]</f>
        <v>-0.75149999999999295</v>
      </c>
      <c r="E87">
        <f>Table4[[#This Row],[e]]*Table4[[#This Row],[e]]</f>
        <v>0.56475224999998941</v>
      </c>
      <c r="F87">
        <f>ABS(Table4[[#This Row],[e]]/Table4[[#This Row],[OPEN]])*100</f>
        <v>0.89124762808348323</v>
      </c>
    </row>
    <row r="88" spans="1:6">
      <c r="A88" s="2">
        <v>40210</v>
      </c>
      <c r="B88">
        <v>83.33</v>
      </c>
      <c r="C88">
        <f>$M$1*Table4[[#This Row],[OPEN]]+$M$2*B87</f>
        <v>83.775499999999994</v>
      </c>
      <c r="D88">
        <f>Table4[[#This Row],[OPEN]]-Table4[[#This Row],[y^]]</f>
        <v>-0.44549999999999557</v>
      </c>
      <c r="E88">
        <f>Table4[[#This Row],[e]]*Table4[[#This Row],[e]]</f>
        <v>0.19847024999999605</v>
      </c>
      <c r="F88">
        <f>ABS(Table4[[#This Row],[e]]/Table4[[#This Row],[OPEN]])*100</f>
        <v>0.5346213848553889</v>
      </c>
    </row>
    <row r="89" spans="1:6">
      <c r="A89" s="2">
        <v>40238</v>
      </c>
      <c r="B89">
        <v>78.36</v>
      </c>
      <c r="C89">
        <f>$M$1*Table4[[#This Row],[OPEN]]+$M$2*B88</f>
        <v>80.596499999999992</v>
      </c>
      <c r="D89">
        <f>Table4[[#This Row],[OPEN]]-Table4[[#This Row],[y^]]</f>
        <v>-2.2364999999999924</v>
      </c>
      <c r="E89">
        <f>Table4[[#This Row],[e]]*Table4[[#This Row],[e]]</f>
        <v>5.0019322499999657</v>
      </c>
      <c r="F89">
        <f>ABS(Table4[[#This Row],[e]]/Table4[[#This Row],[OPEN]])*100</f>
        <v>2.8541347626339872</v>
      </c>
    </row>
    <row r="90" spans="1:6">
      <c r="A90" s="2">
        <v>40269</v>
      </c>
      <c r="B90">
        <v>87.99</v>
      </c>
      <c r="C90">
        <f>$M$1*Table4[[#This Row],[OPEN]]+$M$2*B89</f>
        <v>83.656499999999994</v>
      </c>
      <c r="D90">
        <f>Table4[[#This Row],[OPEN]]-Table4[[#This Row],[y^]]</f>
        <v>4.3335000000000008</v>
      </c>
      <c r="E90">
        <f>Table4[[#This Row],[e]]*Table4[[#This Row],[e]]</f>
        <v>18.779222250000007</v>
      </c>
      <c r="F90">
        <f>ABS(Table4[[#This Row],[e]]/Table4[[#This Row],[OPEN]])*100</f>
        <v>4.9249914763041271</v>
      </c>
    </row>
    <row r="91" spans="1:6">
      <c r="A91" s="2">
        <v>40299</v>
      </c>
      <c r="B91">
        <v>87.08</v>
      </c>
      <c r="C91">
        <f>$M$1*Table4[[#This Row],[OPEN]]+$M$2*B90</f>
        <v>87.489499999999992</v>
      </c>
      <c r="D91">
        <f>Table4[[#This Row],[OPEN]]-Table4[[#This Row],[y^]]</f>
        <v>-0.4094999999999942</v>
      </c>
      <c r="E91">
        <f>Table4[[#This Row],[e]]*Table4[[#This Row],[e]]</f>
        <v>0.16769024999999524</v>
      </c>
      <c r="F91">
        <f>ABS(Table4[[#This Row],[e]]/Table4[[#This Row],[OPEN]])*100</f>
        <v>0.47025723472668146</v>
      </c>
    </row>
    <row r="92" spans="1:6">
      <c r="A92" s="2">
        <v>40330</v>
      </c>
      <c r="B92">
        <v>95.12</v>
      </c>
      <c r="C92">
        <f>$M$1*Table4[[#This Row],[OPEN]]+$M$2*B91</f>
        <v>91.50200000000001</v>
      </c>
      <c r="D92">
        <f>Table4[[#This Row],[OPEN]]-Table4[[#This Row],[y^]]</f>
        <v>3.617999999999995</v>
      </c>
      <c r="E92">
        <f>Table4[[#This Row],[e]]*Table4[[#This Row],[e]]</f>
        <v>13.089923999999964</v>
      </c>
      <c r="F92">
        <f>ABS(Table4[[#This Row],[e]]/Table4[[#This Row],[OPEN]])*100</f>
        <v>3.8036164844407008</v>
      </c>
    </row>
    <row r="93" spans="1:6">
      <c r="A93" s="2">
        <v>40360</v>
      </c>
      <c r="B93">
        <v>101.59</v>
      </c>
      <c r="C93">
        <f>$M$1*Table4[[#This Row],[OPEN]]+$M$2*B92</f>
        <v>98.6785</v>
      </c>
      <c r="D93">
        <f>Table4[[#This Row],[OPEN]]-Table4[[#This Row],[y^]]</f>
        <v>2.9115000000000038</v>
      </c>
      <c r="E93">
        <f>Table4[[#This Row],[e]]*Table4[[#This Row],[e]]</f>
        <v>8.4768322500000224</v>
      </c>
      <c r="F93">
        <f>ABS(Table4[[#This Row],[e]]/Table4[[#This Row],[OPEN]])*100</f>
        <v>2.8659316861895894</v>
      </c>
    </row>
    <row r="94" spans="1:6">
      <c r="A94" s="2">
        <v>40391</v>
      </c>
      <c r="B94">
        <v>103.02</v>
      </c>
      <c r="C94">
        <f>$M$1*Table4[[#This Row],[OPEN]]+$M$2*B93</f>
        <v>102.37649999999999</v>
      </c>
      <c r="D94">
        <f>Table4[[#This Row],[OPEN]]-Table4[[#This Row],[y^]]</f>
        <v>0.64350000000000307</v>
      </c>
      <c r="E94">
        <f>Table4[[#This Row],[e]]*Table4[[#This Row],[e]]</f>
        <v>0.41409225000000394</v>
      </c>
      <c r="F94">
        <f>ABS(Table4[[#This Row],[e]]/Table4[[#This Row],[OPEN]])*100</f>
        <v>0.62463599301106876</v>
      </c>
    </row>
    <row r="95" spans="1:6">
      <c r="A95" s="2">
        <v>40422</v>
      </c>
      <c r="B95">
        <v>109.49</v>
      </c>
      <c r="C95">
        <f>$M$1*Table4[[#This Row],[OPEN]]+$M$2*B94</f>
        <v>106.57849999999999</v>
      </c>
      <c r="D95">
        <f>Table4[[#This Row],[OPEN]]-Table4[[#This Row],[y^]]</f>
        <v>2.9115000000000038</v>
      </c>
      <c r="E95">
        <f>Table4[[#This Row],[e]]*Table4[[#This Row],[e]]</f>
        <v>8.4768322500000224</v>
      </c>
      <c r="F95">
        <f>ABS(Table4[[#This Row],[e]]/Table4[[#This Row],[OPEN]])*100</f>
        <v>2.659146954059735</v>
      </c>
    </row>
    <row r="96" spans="1:6">
      <c r="A96" s="2">
        <v>40452</v>
      </c>
      <c r="B96">
        <v>119.25</v>
      </c>
      <c r="C96">
        <f>$M$1*Table4[[#This Row],[OPEN]]+$M$2*B95</f>
        <v>114.858</v>
      </c>
      <c r="D96">
        <f>Table4[[#This Row],[OPEN]]-Table4[[#This Row],[y^]]</f>
        <v>4.3919999999999959</v>
      </c>
      <c r="E96">
        <f>Table4[[#This Row],[e]]*Table4[[#This Row],[e]]</f>
        <v>19.289663999999963</v>
      </c>
      <c r="F96">
        <f>ABS(Table4[[#This Row],[e]]/Table4[[#This Row],[OPEN]])*100</f>
        <v>3.6830188679245248</v>
      </c>
    </row>
    <row r="97" spans="1:6">
      <c r="A97" s="2">
        <v>40483</v>
      </c>
      <c r="B97">
        <v>114.99</v>
      </c>
      <c r="C97">
        <f>$M$1*Table4[[#This Row],[OPEN]]+$M$2*B96</f>
        <v>116.907</v>
      </c>
      <c r="D97">
        <f>Table4[[#This Row],[OPEN]]-Table4[[#This Row],[y^]]</f>
        <v>-1.9170000000000016</v>
      </c>
      <c r="E97">
        <f>Table4[[#This Row],[e]]*Table4[[#This Row],[e]]</f>
        <v>3.6748890000000061</v>
      </c>
      <c r="F97">
        <f>ABS(Table4[[#This Row],[e]]/Table4[[#This Row],[OPEN]])*100</f>
        <v>1.6671014870858349</v>
      </c>
    </row>
    <row r="98" spans="1:6">
      <c r="A98" s="2">
        <v>40513</v>
      </c>
      <c r="B98">
        <v>114.99</v>
      </c>
      <c r="C98">
        <f>$M$1*Table4[[#This Row],[OPEN]]+$M$2*B97</f>
        <v>114.99</v>
      </c>
      <c r="D98">
        <f>Table4[[#This Row],[OPEN]]-Table4[[#This Row],[y^]]</f>
        <v>0</v>
      </c>
      <c r="E98">
        <f>Table4[[#This Row],[e]]*Table4[[#This Row],[e]]</f>
        <v>0</v>
      </c>
      <c r="F98">
        <f>ABS(Table4[[#This Row],[e]]/Table4[[#This Row],[OPEN]])*100</f>
        <v>0</v>
      </c>
    </row>
    <row r="99" spans="1:6">
      <c r="A99" s="2">
        <v>40544</v>
      </c>
      <c r="B99">
        <v>117.29</v>
      </c>
      <c r="C99">
        <f>$M$1*Table4[[#This Row],[OPEN]]+$M$2*B98</f>
        <v>116.255</v>
      </c>
      <c r="D99">
        <f>Table4[[#This Row],[OPEN]]-Table4[[#This Row],[y^]]</f>
        <v>1.0350000000000108</v>
      </c>
      <c r="E99">
        <f>Table4[[#This Row],[e]]*Table4[[#This Row],[e]]</f>
        <v>1.0712250000000223</v>
      </c>
      <c r="F99">
        <f>ABS(Table4[[#This Row],[e]]/Table4[[#This Row],[OPEN]])*100</f>
        <v>0.88242816949442482</v>
      </c>
    </row>
    <row r="100" spans="1:6">
      <c r="A100" s="2">
        <v>40575</v>
      </c>
      <c r="B100">
        <v>109.09</v>
      </c>
      <c r="C100">
        <f>$M$1*Table4[[#This Row],[OPEN]]+$M$2*B99</f>
        <v>112.78</v>
      </c>
      <c r="D100">
        <f>Table4[[#This Row],[OPEN]]-Table4[[#This Row],[y^]]</f>
        <v>-3.6899999999999977</v>
      </c>
      <c r="E100">
        <f>Table4[[#This Row],[e]]*Table4[[#This Row],[e]]</f>
        <v>13.616099999999983</v>
      </c>
      <c r="F100">
        <f>ABS(Table4[[#This Row],[e]]/Table4[[#This Row],[OPEN]])*100</f>
        <v>3.3825281877348958</v>
      </c>
    </row>
    <row r="101" spans="1:6">
      <c r="A101" s="2">
        <v>40603</v>
      </c>
      <c r="B101">
        <v>113.86</v>
      </c>
      <c r="C101">
        <f>$M$1*Table4[[#This Row],[OPEN]]+$M$2*B100</f>
        <v>111.71350000000001</v>
      </c>
      <c r="D101">
        <f>Table4[[#This Row],[OPEN]]-Table4[[#This Row],[y^]]</f>
        <v>2.146499999999989</v>
      </c>
      <c r="E101">
        <f>Table4[[#This Row],[e]]*Table4[[#This Row],[e]]</f>
        <v>4.6074622499999522</v>
      </c>
      <c r="F101">
        <f>ABS(Table4[[#This Row],[e]]/Table4[[#This Row],[OPEN]])*100</f>
        <v>1.8852099069032049</v>
      </c>
    </row>
    <row r="102" spans="1:6">
      <c r="A102" s="2">
        <v>40634</v>
      </c>
      <c r="B102">
        <v>121.35</v>
      </c>
      <c r="C102">
        <f>$M$1*Table4[[#This Row],[OPEN]]+$M$2*B101</f>
        <v>117.9795</v>
      </c>
      <c r="D102">
        <f>Table4[[#This Row],[OPEN]]-Table4[[#This Row],[y^]]</f>
        <v>3.3704999999999927</v>
      </c>
      <c r="E102">
        <f>Table4[[#This Row],[e]]*Table4[[#This Row],[e]]</f>
        <v>11.360270249999951</v>
      </c>
      <c r="F102">
        <f>ABS(Table4[[#This Row],[e]]/Table4[[#This Row],[OPEN]])*100</f>
        <v>2.7775030902348523</v>
      </c>
    </row>
    <row r="103" spans="1:6">
      <c r="A103" s="2">
        <v>40664</v>
      </c>
      <c r="B103">
        <v>128.65</v>
      </c>
      <c r="C103">
        <f>$M$1*Table4[[#This Row],[OPEN]]+$M$2*B102</f>
        <v>125.36500000000001</v>
      </c>
      <c r="D103">
        <f>Table4[[#This Row],[OPEN]]-Table4[[#This Row],[y^]]</f>
        <v>3.2849999999999966</v>
      </c>
      <c r="E103">
        <f>Table4[[#This Row],[e]]*Table4[[#This Row],[e]]</f>
        <v>10.791224999999978</v>
      </c>
      <c r="F103">
        <f>ABS(Table4[[#This Row],[e]]/Table4[[#This Row],[OPEN]])*100</f>
        <v>2.5534395647104522</v>
      </c>
    </row>
    <row r="104" spans="1:6">
      <c r="A104" s="2">
        <v>40695</v>
      </c>
      <c r="B104">
        <v>129.99</v>
      </c>
      <c r="C104">
        <f>$M$1*Table4[[#This Row],[OPEN]]+$M$2*B103</f>
        <v>129.387</v>
      </c>
      <c r="D104">
        <f>Table4[[#This Row],[OPEN]]-Table4[[#This Row],[y^]]</f>
        <v>0.60300000000000864</v>
      </c>
      <c r="E104">
        <f>Table4[[#This Row],[e]]*Table4[[#This Row],[e]]</f>
        <v>0.3636090000000104</v>
      </c>
      <c r="F104">
        <f>ABS(Table4[[#This Row],[e]]/Table4[[#This Row],[OPEN]])*100</f>
        <v>0.46388183706439617</v>
      </c>
    </row>
    <row r="105" spans="1:6">
      <c r="A105" s="2">
        <v>40725</v>
      </c>
      <c r="B105">
        <v>137.65</v>
      </c>
      <c r="C105">
        <f>$M$1*Table4[[#This Row],[OPEN]]+$M$2*B104</f>
        <v>134.203</v>
      </c>
      <c r="D105">
        <f>Table4[[#This Row],[OPEN]]-Table4[[#This Row],[y^]]</f>
        <v>3.4470000000000027</v>
      </c>
      <c r="E105">
        <f>Table4[[#This Row],[e]]*Table4[[#This Row],[e]]</f>
        <v>11.881809000000018</v>
      </c>
      <c r="F105">
        <f>ABS(Table4[[#This Row],[e]]/Table4[[#This Row],[OPEN]])*100</f>
        <v>2.5041772611696351</v>
      </c>
    </row>
    <row r="106" spans="1:6">
      <c r="A106" s="2">
        <v>40756</v>
      </c>
      <c r="B106">
        <v>139.99</v>
      </c>
      <c r="C106">
        <f>$M$1*Table4[[#This Row],[OPEN]]+$M$2*B105</f>
        <v>138.93700000000001</v>
      </c>
      <c r="D106">
        <f>Table4[[#This Row],[OPEN]]-Table4[[#This Row],[y^]]</f>
        <v>1.0529999999999973</v>
      </c>
      <c r="E106">
        <f>Table4[[#This Row],[e]]*Table4[[#This Row],[e]]</f>
        <v>1.1088089999999942</v>
      </c>
      <c r="F106">
        <f>ABS(Table4[[#This Row],[e]]/Table4[[#This Row],[OPEN]])*100</f>
        <v>0.75219658547038881</v>
      </c>
    </row>
    <row r="107" spans="1:6">
      <c r="A107" s="2">
        <v>40787</v>
      </c>
      <c r="B107">
        <v>137.32</v>
      </c>
      <c r="C107">
        <f>$M$1*Table4[[#This Row],[OPEN]]+$M$2*B106</f>
        <v>138.5215</v>
      </c>
      <c r="D107">
        <f>Table4[[#This Row],[OPEN]]-Table4[[#This Row],[y^]]</f>
        <v>-1.20150000000001</v>
      </c>
      <c r="E107">
        <f>Table4[[#This Row],[e]]*Table4[[#This Row],[e]]</f>
        <v>1.4436022500000241</v>
      </c>
      <c r="F107">
        <f>ABS(Table4[[#This Row],[e]]/Table4[[#This Row],[OPEN]])*100</f>
        <v>0.87496358869793911</v>
      </c>
    </row>
    <row r="108" spans="1:6">
      <c r="A108" s="2">
        <v>40817</v>
      </c>
      <c r="B108">
        <v>130.19</v>
      </c>
      <c r="C108">
        <f>$M$1*Table4[[#This Row],[OPEN]]+$M$2*B107</f>
        <v>133.39849999999998</v>
      </c>
      <c r="D108">
        <f>Table4[[#This Row],[OPEN]]-Table4[[#This Row],[y^]]</f>
        <v>-3.2084999999999866</v>
      </c>
      <c r="E108">
        <f>Table4[[#This Row],[e]]*Table4[[#This Row],[e]]</f>
        <v>10.294472249999913</v>
      </c>
      <c r="F108">
        <f>ABS(Table4[[#This Row],[e]]/Table4[[#This Row],[OPEN]])*100</f>
        <v>2.4644749980797194</v>
      </c>
    </row>
    <row r="109" spans="1:6">
      <c r="A109" s="2">
        <v>40848</v>
      </c>
      <c r="B109">
        <v>140.99</v>
      </c>
      <c r="C109">
        <f>$M$1*Table4[[#This Row],[OPEN]]+$M$2*B108</f>
        <v>136.13</v>
      </c>
      <c r="D109">
        <f>Table4[[#This Row],[OPEN]]-Table4[[#This Row],[y^]]</f>
        <v>4.8600000000000136</v>
      </c>
      <c r="E109">
        <f>Table4[[#This Row],[e]]*Table4[[#This Row],[e]]</f>
        <v>23.619600000000133</v>
      </c>
      <c r="F109">
        <f>ABS(Table4[[#This Row],[e]]/Table4[[#This Row],[OPEN]])*100</f>
        <v>3.4470529824810368</v>
      </c>
    </row>
    <row r="110" spans="1:6">
      <c r="A110" s="2">
        <v>40878</v>
      </c>
      <c r="B110">
        <v>135.99</v>
      </c>
      <c r="C110">
        <f>$M$1*Table4[[#This Row],[OPEN]]+$M$2*B109</f>
        <v>138.24</v>
      </c>
      <c r="D110">
        <f>Table4[[#This Row],[OPEN]]-Table4[[#This Row],[y^]]</f>
        <v>-2.25</v>
      </c>
      <c r="E110">
        <f>Table4[[#This Row],[e]]*Table4[[#This Row],[e]]</f>
        <v>5.0625</v>
      </c>
      <c r="F110">
        <f>ABS(Table4[[#This Row],[e]]/Table4[[#This Row],[OPEN]])*100</f>
        <v>1.6545334215751157</v>
      </c>
    </row>
    <row r="111" spans="1:6">
      <c r="A111" s="2">
        <v>40909</v>
      </c>
      <c r="B111">
        <v>134.55000000000001</v>
      </c>
      <c r="C111">
        <f>$M$1*Table4[[#This Row],[OPEN]]+$M$2*B110</f>
        <v>135.19800000000001</v>
      </c>
      <c r="D111">
        <f>Table4[[#This Row],[OPEN]]-Table4[[#This Row],[y^]]</f>
        <v>-0.64799999999999613</v>
      </c>
      <c r="E111">
        <f>Table4[[#This Row],[e]]*Table4[[#This Row],[e]]</f>
        <v>0.419903999999995</v>
      </c>
      <c r="F111">
        <f>ABS(Table4[[#This Row],[e]]/Table4[[#This Row],[OPEN]])*100</f>
        <v>0.48160535117056569</v>
      </c>
    </row>
    <row r="112" spans="1:6">
      <c r="A112" s="2">
        <v>40940</v>
      </c>
      <c r="B112">
        <v>135.55000000000001</v>
      </c>
      <c r="C112">
        <f>$M$1*Table4[[#This Row],[OPEN]]+$M$2*B111</f>
        <v>135.10000000000002</v>
      </c>
      <c r="D112">
        <f>Table4[[#This Row],[OPEN]]-Table4[[#This Row],[y^]]</f>
        <v>0.44999999999998863</v>
      </c>
      <c r="E112">
        <f>Table4[[#This Row],[e]]*Table4[[#This Row],[e]]</f>
        <v>0.20249999999998977</v>
      </c>
      <c r="F112">
        <f>ABS(Table4[[#This Row],[e]]/Table4[[#This Row],[OPEN]])*100</f>
        <v>0.3319808188860115</v>
      </c>
    </row>
    <row r="113" spans="1:6">
      <c r="A113" s="2">
        <v>40969</v>
      </c>
      <c r="B113">
        <v>138.38999999999999</v>
      </c>
      <c r="C113">
        <f>$M$1*Table4[[#This Row],[OPEN]]+$M$2*B112</f>
        <v>137.11199999999999</v>
      </c>
      <c r="D113">
        <f>Table4[[#This Row],[OPEN]]-Table4[[#This Row],[y^]]</f>
        <v>1.2779999999999916</v>
      </c>
      <c r="E113">
        <f>Table4[[#This Row],[e]]*Table4[[#This Row],[e]]</f>
        <v>1.6332839999999784</v>
      </c>
      <c r="F113">
        <f>ABS(Table4[[#This Row],[e]]/Table4[[#This Row],[OPEN]])*100</f>
        <v>0.92347712985041663</v>
      </c>
    </row>
    <row r="114" spans="1:6">
      <c r="A114" s="2">
        <v>41000</v>
      </c>
      <c r="B114">
        <v>151.58000000000001</v>
      </c>
      <c r="C114">
        <f>$M$1*Table4[[#This Row],[OPEN]]+$M$2*B113</f>
        <v>145.64449999999999</v>
      </c>
      <c r="D114">
        <f>Table4[[#This Row],[OPEN]]-Table4[[#This Row],[y^]]</f>
        <v>5.9355000000000189</v>
      </c>
      <c r="E114">
        <f>Table4[[#This Row],[e]]*Table4[[#This Row],[e]]</f>
        <v>35.230160250000225</v>
      </c>
      <c r="F114">
        <f>ABS(Table4[[#This Row],[e]]/Table4[[#This Row],[OPEN]])*100</f>
        <v>3.9157540572635035</v>
      </c>
    </row>
    <row r="115" spans="1:6">
      <c r="A115" s="2">
        <v>41030</v>
      </c>
      <c r="B115">
        <v>163.68</v>
      </c>
      <c r="C115">
        <f>$M$1*Table4[[#This Row],[OPEN]]+$M$2*B114</f>
        <v>158.23500000000001</v>
      </c>
      <c r="D115">
        <f>Table4[[#This Row],[OPEN]]-Table4[[#This Row],[y^]]</f>
        <v>5.4449999999999932</v>
      </c>
      <c r="E115">
        <f>Table4[[#This Row],[e]]*Table4[[#This Row],[e]]</f>
        <v>29.648024999999926</v>
      </c>
      <c r="F115">
        <f>ABS(Table4[[#This Row],[e]]/Table4[[#This Row],[OPEN]])*100</f>
        <v>3.3266129032258021</v>
      </c>
    </row>
    <row r="116" spans="1:6">
      <c r="A116" s="2">
        <v>41061</v>
      </c>
      <c r="B116">
        <v>152.58000000000001</v>
      </c>
      <c r="C116">
        <f>$M$1*Table4[[#This Row],[OPEN]]+$M$2*B115</f>
        <v>157.57499999999999</v>
      </c>
      <c r="D116">
        <f>Table4[[#This Row],[OPEN]]-Table4[[#This Row],[y^]]</f>
        <v>-4.9949999999999761</v>
      </c>
      <c r="E116">
        <f>Table4[[#This Row],[e]]*Table4[[#This Row],[e]]</f>
        <v>24.950024999999762</v>
      </c>
      <c r="F116">
        <f>ABS(Table4[[#This Row],[e]]/Table4[[#This Row],[OPEN]])*100</f>
        <v>3.2736924891859851</v>
      </c>
    </row>
    <row r="117" spans="1:6">
      <c r="A117" s="2">
        <v>41091</v>
      </c>
      <c r="B117">
        <v>172.75</v>
      </c>
      <c r="C117">
        <f>$M$1*Table4[[#This Row],[OPEN]]+$M$2*B116</f>
        <v>163.67349999999999</v>
      </c>
      <c r="D117">
        <f>Table4[[#This Row],[OPEN]]-Table4[[#This Row],[y^]]</f>
        <v>9.07650000000001</v>
      </c>
      <c r="E117">
        <f>Table4[[#This Row],[e]]*Table4[[#This Row],[e]]</f>
        <v>82.382852250000184</v>
      </c>
      <c r="F117">
        <f>ABS(Table4[[#This Row],[e]]/Table4[[#This Row],[OPEN]])*100</f>
        <v>5.2541244573082544</v>
      </c>
    </row>
    <row r="118" spans="1:6">
      <c r="A118" s="2">
        <v>41122</v>
      </c>
      <c r="B118">
        <v>171.95</v>
      </c>
      <c r="C118">
        <f>$M$1*Table4[[#This Row],[OPEN]]+$M$2*B117</f>
        <v>172.31</v>
      </c>
      <c r="D118">
        <f>Table4[[#This Row],[OPEN]]-Table4[[#This Row],[y^]]</f>
        <v>-0.36000000000001364</v>
      </c>
      <c r="E118">
        <f>Table4[[#This Row],[e]]*Table4[[#This Row],[e]]</f>
        <v>0.12960000000000982</v>
      </c>
      <c r="F118">
        <f>ABS(Table4[[#This Row],[e]]/Table4[[#This Row],[OPEN]])*100</f>
        <v>0.20936318697296519</v>
      </c>
    </row>
    <row r="119" spans="1:6">
      <c r="A119" s="2">
        <v>41153</v>
      </c>
      <c r="B119">
        <v>179.32</v>
      </c>
      <c r="C119">
        <f>$M$1*Table4[[#This Row],[OPEN]]+$M$2*B118</f>
        <v>176.00349999999997</v>
      </c>
      <c r="D119">
        <f>Table4[[#This Row],[OPEN]]-Table4[[#This Row],[y^]]</f>
        <v>3.3165000000000191</v>
      </c>
      <c r="E119">
        <f>Table4[[#This Row],[e]]*Table4[[#This Row],[e]]</f>
        <v>10.999172250000127</v>
      </c>
      <c r="F119">
        <f>ABS(Table4[[#This Row],[e]]/Table4[[#This Row],[OPEN]])*100</f>
        <v>1.849486950702665</v>
      </c>
    </row>
    <row r="120" spans="1:6">
      <c r="A120" s="2">
        <v>41183</v>
      </c>
      <c r="B120">
        <v>180.98</v>
      </c>
      <c r="C120">
        <f>$M$1*Table4[[#This Row],[OPEN]]+$M$2*B119</f>
        <v>180.233</v>
      </c>
      <c r="D120">
        <f>Table4[[#This Row],[OPEN]]-Table4[[#This Row],[y^]]</f>
        <v>0.74699999999998568</v>
      </c>
      <c r="E120">
        <f>Table4[[#This Row],[e]]*Table4[[#This Row],[e]]</f>
        <v>0.55800899999997855</v>
      </c>
      <c r="F120">
        <f>ABS(Table4[[#This Row],[e]]/Table4[[#This Row],[OPEN]])*100</f>
        <v>0.41275279036356816</v>
      </c>
    </row>
    <row r="121" spans="1:6">
      <c r="A121" s="2">
        <v>41214</v>
      </c>
      <c r="B121">
        <v>188.01</v>
      </c>
      <c r="C121">
        <f>$M$1*Table4[[#This Row],[OPEN]]+$M$2*B120</f>
        <v>184.84649999999999</v>
      </c>
      <c r="D121">
        <f>Table4[[#This Row],[OPEN]]-Table4[[#This Row],[y^]]</f>
        <v>3.1634999999999991</v>
      </c>
      <c r="E121">
        <f>Table4[[#This Row],[e]]*Table4[[#This Row],[e]]</f>
        <v>10.007732249999995</v>
      </c>
      <c r="F121">
        <f>ABS(Table4[[#This Row],[e]]/Table4[[#This Row],[OPEN]])*100</f>
        <v>1.6826232647199613</v>
      </c>
    </row>
    <row r="122" spans="1:6">
      <c r="A122" s="2">
        <v>41244</v>
      </c>
      <c r="B122">
        <v>198.31</v>
      </c>
      <c r="C122">
        <f>$M$1*Table4[[#This Row],[OPEN]]+$M$2*B121</f>
        <v>193.67500000000001</v>
      </c>
      <c r="D122">
        <f>Table4[[#This Row],[OPEN]]-Table4[[#This Row],[y^]]</f>
        <v>4.6349999999999909</v>
      </c>
      <c r="E122">
        <f>Table4[[#This Row],[e]]*Table4[[#This Row],[e]]</f>
        <v>21.483224999999916</v>
      </c>
      <c r="F122">
        <f>ABS(Table4[[#This Row],[e]]/Table4[[#This Row],[OPEN]])*100</f>
        <v>2.3372497604760181</v>
      </c>
    </row>
    <row r="123" spans="1:6">
      <c r="A123" s="2">
        <v>41275</v>
      </c>
      <c r="B123">
        <v>191.55</v>
      </c>
      <c r="C123">
        <f>$M$1*Table4[[#This Row],[OPEN]]+$M$2*B122</f>
        <v>194.59200000000001</v>
      </c>
      <c r="D123">
        <f>Table4[[#This Row],[OPEN]]-Table4[[#This Row],[y^]]</f>
        <v>-3.0420000000000016</v>
      </c>
      <c r="E123">
        <f>Table4[[#This Row],[e]]*Table4[[#This Row],[e]]</f>
        <v>9.2537640000000092</v>
      </c>
      <c r="F123">
        <f>ABS(Table4[[#This Row],[e]]/Table4[[#This Row],[OPEN]])*100</f>
        <v>1.5880971025841824</v>
      </c>
    </row>
    <row r="124" spans="1:6">
      <c r="A124" s="2">
        <v>41306</v>
      </c>
      <c r="B124">
        <v>205.15</v>
      </c>
      <c r="C124">
        <f>$M$1*Table4[[#This Row],[OPEN]]+$M$2*B123</f>
        <v>199.03</v>
      </c>
      <c r="D124">
        <f>Table4[[#This Row],[OPEN]]-Table4[[#This Row],[y^]]</f>
        <v>6.1200000000000045</v>
      </c>
      <c r="E124">
        <f>Table4[[#This Row],[e]]*Table4[[#This Row],[e]]</f>
        <v>37.454400000000057</v>
      </c>
      <c r="F124">
        <f>ABS(Table4[[#This Row],[e]]/Table4[[#This Row],[OPEN]])*100</f>
        <v>2.9831830368023415</v>
      </c>
    </row>
    <row r="125" spans="1:6">
      <c r="A125" s="2">
        <v>41334</v>
      </c>
      <c r="B125">
        <v>196.65</v>
      </c>
      <c r="C125">
        <f>$M$1*Table4[[#This Row],[OPEN]]+$M$2*B124</f>
        <v>200.47500000000002</v>
      </c>
      <c r="D125">
        <f>Table4[[#This Row],[OPEN]]-Table4[[#This Row],[y^]]</f>
        <v>-3.8250000000000171</v>
      </c>
      <c r="E125">
        <f>Table4[[#This Row],[e]]*Table4[[#This Row],[e]]</f>
        <v>14.63062500000013</v>
      </c>
      <c r="F125">
        <f>ABS(Table4[[#This Row],[e]]/Table4[[#This Row],[OPEN]])*100</f>
        <v>1.9450800915331894</v>
      </c>
    </row>
    <row r="126" spans="1:6">
      <c r="A126" s="2">
        <v>41365</v>
      </c>
      <c r="B126">
        <v>205.98</v>
      </c>
      <c r="C126">
        <f>$M$1*Table4[[#This Row],[OPEN]]+$M$2*B125</f>
        <v>201.78149999999999</v>
      </c>
      <c r="D126">
        <f>Table4[[#This Row],[OPEN]]-Table4[[#This Row],[y^]]</f>
        <v>4.1984999999999957</v>
      </c>
      <c r="E126">
        <f>Table4[[#This Row],[e]]*Table4[[#This Row],[e]]</f>
        <v>17.627402249999964</v>
      </c>
      <c r="F126">
        <f>ABS(Table4[[#This Row],[e]]/Table4[[#This Row],[OPEN]])*100</f>
        <v>2.0383046897757042</v>
      </c>
    </row>
    <row r="127" spans="1:6">
      <c r="A127" s="2">
        <v>41395</v>
      </c>
      <c r="B127">
        <v>218.34</v>
      </c>
      <c r="C127">
        <f>$M$1*Table4[[#This Row],[OPEN]]+$M$2*B126</f>
        <v>212.77800000000002</v>
      </c>
      <c r="D127">
        <f>Table4[[#This Row],[OPEN]]-Table4[[#This Row],[y^]]</f>
        <v>5.5619999999999834</v>
      </c>
      <c r="E127">
        <f>Table4[[#This Row],[e]]*Table4[[#This Row],[e]]</f>
        <v>30.935843999999815</v>
      </c>
      <c r="F127">
        <f>ABS(Table4[[#This Row],[e]]/Table4[[#This Row],[OPEN]])*100</f>
        <v>2.5474031327287641</v>
      </c>
    </row>
    <row r="128" spans="1:6">
      <c r="A128" s="2">
        <v>41426</v>
      </c>
      <c r="B128">
        <v>227.08</v>
      </c>
      <c r="C128">
        <f>$M$1*Table4[[#This Row],[OPEN]]+$M$2*B127</f>
        <v>223.14699999999999</v>
      </c>
      <c r="D128">
        <f>Table4[[#This Row],[OPEN]]-Table4[[#This Row],[y^]]</f>
        <v>3.9330000000000211</v>
      </c>
      <c r="E128">
        <f>Table4[[#This Row],[e]]*Table4[[#This Row],[e]]</f>
        <v>15.468489000000167</v>
      </c>
      <c r="F128">
        <f>ABS(Table4[[#This Row],[e]]/Table4[[#This Row],[OPEN]])*100</f>
        <v>1.7319887264400302</v>
      </c>
    </row>
    <row r="129" spans="1:6">
      <c r="A129" s="2">
        <v>41456</v>
      </c>
      <c r="B129">
        <v>216.65</v>
      </c>
      <c r="C129">
        <f>$M$1*Table4[[#This Row],[OPEN]]+$M$2*B128</f>
        <v>221.34350000000001</v>
      </c>
      <c r="D129">
        <f>Table4[[#This Row],[OPEN]]-Table4[[#This Row],[y^]]</f>
        <v>-4.6935000000000002</v>
      </c>
      <c r="E129">
        <f>Table4[[#This Row],[e]]*Table4[[#This Row],[e]]</f>
        <v>22.028942250000004</v>
      </c>
      <c r="F129">
        <f>ABS(Table4[[#This Row],[e]]/Table4[[#This Row],[OPEN]])*100</f>
        <v>2.1663974151857834</v>
      </c>
    </row>
    <row r="130" spans="1:6">
      <c r="A130" s="2">
        <v>41487</v>
      </c>
      <c r="B130">
        <v>228.98</v>
      </c>
      <c r="C130">
        <f>$M$1*Table4[[#This Row],[OPEN]]+$M$2*B129</f>
        <v>223.4315</v>
      </c>
      <c r="D130">
        <f>Table4[[#This Row],[OPEN]]-Table4[[#This Row],[y^]]</f>
        <v>5.54849999999999</v>
      </c>
      <c r="E130">
        <f>Table4[[#This Row],[e]]*Table4[[#This Row],[e]]</f>
        <v>30.785852249999888</v>
      </c>
      <c r="F130">
        <f>ABS(Table4[[#This Row],[e]]/Table4[[#This Row],[OPEN]])*100</f>
        <v>2.4231373919119532</v>
      </c>
    </row>
    <row r="131" spans="1:6">
      <c r="A131" s="2">
        <v>41518</v>
      </c>
      <c r="B131">
        <v>206.65</v>
      </c>
      <c r="C131">
        <f>$M$1*Table4[[#This Row],[OPEN]]+$M$2*B130</f>
        <v>216.6985</v>
      </c>
      <c r="D131">
        <f>Table4[[#This Row],[OPEN]]-Table4[[#This Row],[y^]]</f>
        <v>-10.04849999999999</v>
      </c>
      <c r="E131">
        <f>Table4[[#This Row],[e]]*Table4[[#This Row],[e]]</f>
        <v>100.9723522499998</v>
      </c>
      <c r="F131">
        <f>ABS(Table4[[#This Row],[e]]/Table4[[#This Row],[OPEN]])*100</f>
        <v>4.8625695620614513</v>
      </c>
    </row>
    <row r="132" spans="1:6">
      <c r="A132" s="2">
        <v>41548</v>
      </c>
      <c r="B132">
        <v>226.88</v>
      </c>
      <c r="C132">
        <f>$M$1*Table4[[#This Row],[OPEN]]+$M$2*B131</f>
        <v>217.7765</v>
      </c>
      <c r="D132">
        <f>Table4[[#This Row],[OPEN]]-Table4[[#This Row],[y^]]</f>
        <v>9.1034999999999968</v>
      </c>
      <c r="E132">
        <f>Table4[[#This Row],[e]]*Table4[[#This Row],[e]]</f>
        <v>82.87371224999994</v>
      </c>
      <c r="F132">
        <f>ABS(Table4[[#This Row],[e]]/Table4[[#This Row],[OPEN]])*100</f>
        <v>4.0124735543018319</v>
      </c>
    </row>
    <row r="133" spans="1:6">
      <c r="A133" s="2">
        <v>41579</v>
      </c>
      <c r="B133">
        <v>222.08</v>
      </c>
      <c r="C133">
        <f>$M$1*Table4[[#This Row],[OPEN]]+$M$2*B132</f>
        <v>224.24</v>
      </c>
      <c r="D133">
        <f>Table4[[#This Row],[OPEN]]-Table4[[#This Row],[y^]]</f>
        <v>-2.1599999999999966</v>
      </c>
      <c r="E133">
        <f>Table4[[#This Row],[e]]*Table4[[#This Row],[e]]</f>
        <v>4.6655999999999853</v>
      </c>
      <c r="F133">
        <f>ABS(Table4[[#This Row],[e]]/Table4[[#This Row],[OPEN]])*100</f>
        <v>0.97262247838616545</v>
      </c>
    </row>
    <row r="134" spans="1:6">
      <c r="A134" s="2">
        <v>41609</v>
      </c>
      <c r="B134">
        <v>213.95</v>
      </c>
      <c r="C134">
        <f>$M$1*Table4[[#This Row],[OPEN]]+$M$2*B133</f>
        <v>217.60849999999999</v>
      </c>
      <c r="D134">
        <f>Table4[[#This Row],[OPEN]]-Table4[[#This Row],[y^]]</f>
        <v>-3.6585000000000036</v>
      </c>
      <c r="E134">
        <f>Table4[[#This Row],[e]]*Table4[[#This Row],[e]]</f>
        <v>13.384622250000026</v>
      </c>
      <c r="F134">
        <f>ABS(Table4[[#This Row],[e]]/Table4[[#This Row],[OPEN]])*100</f>
        <v>1.7099789670483776</v>
      </c>
    </row>
    <row r="135" spans="1:6">
      <c r="A135" s="2">
        <v>41640</v>
      </c>
      <c r="B135">
        <v>214.85</v>
      </c>
      <c r="C135">
        <f>$M$1*Table4[[#This Row],[OPEN]]+$M$2*B134</f>
        <v>214.44499999999999</v>
      </c>
      <c r="D135">
        <f>Table4[[#This Row],[OPEN]]-Table4[[#This Row],[y^]]</f>
        <v>0.40500000000000114</v>
      </c>
      <c r="E135">
        <f>Table4[[#This Row],[e]]*Table4[[#This Row],[e]]</f>
        <v>0.16402500000000092</v>
      </c>
      <c r="F135">
        <f>ABS(Table4[[#This Row],[e]]/Table4[[#This Row],[OPEN]])*100</f>
        <v>0.18850360716779202</v>
      </c>
    </row>
    <row r="136" spans="1:6">
      <c r="A136" s="2">
        <v>41671</v>
      </c>
      <c r="B136">
        <v>215.08</v>
      </c>
      <c r="C136">
        <f>$M$1*Table4[[#This Row],[OPEN]]+$M$2*B135</f>
        <v>214.97649999999999</v>
      </c>
      <c r="D136">
        <f>Table4[[#This Row],[OPEN]]-Table4[[#This Row],[y^]]</f>
        <v>0.10350000000002524</v>
      </c>
      <c r="E136">
        <f>Table4[[#This Row],[e]]*Table4[[#This Row],[e]]</f>
        <v>1.0712250000005225E-2</v>
      </c>
      <c r="F136">
        <f>ABS(Table4[[#This Row],[e]]/Table4[[#This Row],[OPEN]])*100</f>
        <v>4.8121629161254065E-2</v>
      </c>
    </row>
    <row r="137" spans="1:6">
      <c r="A137" s="2">
        <v>41699</v>
      </c>
      <c r="B137">
        <v>218.51</v>
      </c>
      <c r="C137">
        <f>$M$1*Table4[[#This Row],[OPEN]]+$M$2*B136</f>
        <v>216.9665</v>
      </c>
      <c r="D137">
        <f>Table4[[#This Row],[OPEN]]-Table4[[#This Row],[y^]]</f>
        <v>1.5434999999999945</v>
      </c>
      <c r="E137">
        <f>Table4[[#This Row],[e]]*Table4[[#This Row],[e]]</f>
        <v>2.3823922499999832</v>
      </c>
      <c r="F137">
        <f>ABS(Table4[[#This Row],[e]]/Table4[[#This Row],[OPEN]])*100</f>
        <v>0.70637499427943562</v>
      </c>
    </row>
    <row r="138" spans="1:6">
      <c r="A138" s="2">
        <v>41730</v>
      </c>
      <c r="B138">
        <v>235.64</v>
      </c>
      <c r="C138">
        <f>$M$1*Table4[[#This Row],[OPEN]]+$M$2*B137</f>
        <v>227.93149999999997</v>
      </c>
      <c r="D138">
        <f>Table4[[#This Row],[OPEN]]-Table4[[#This Row],[y^]]</f>
        <v>7.708500000000015</v>
      </c>
      <c r="E138">
        <f>Table4[[#This Row],[e]]*Table4[[#This Row],[e]]</f>
        <v>59.420972250000233</v>
      </c>
      <c r="F138">
        <f>ABS(Table4[[#This Row],[e]]/Table4[[#This Row],[OPEN]])*100</f>
        <v>3.2713036835851361</v>
      </c>
    </row>
    <row r="139" spans="1:6">
      <c r="A139" s="2">
        <v>41760</v>
      </c>
      <c r="B139">
        <v>227.38</v>
      </c>
      <c r="C139">
        <f>$M$1*Table4[[#This Row],[OPEN]]+$M$2*B138</f>
        <v>231.09699999999998</v>
      </c>
      <c r="D139">
        <f>Table4[[#This Row],[OPEN]]-Table4[[#This Row],[y^]]</f>
        <v>-3.7169999999999845</v>
      </c>
      <c r="E139">
        <f>Table4[[#This Row],[e]]*Table4[[#This Row],[e]]</f>
        <v>13.816088999999884</v>
      </c>
      <c r="F139">
        <f>ABS(Table4[[#This Row],[e]]/Table4[[#This Row],[OPEN]])*100</f>
        <v>1.6347084176268734</v>
      </c>
    </row>
    <row r="140" spans="1:6">
      <c r="A140" s="2">
        <v>41791</v>
      </c>
      <c r="B140">
        <v>227.98</v>
      </c>
      <c r="C140">
        <f>$M$1*Table4[[#This Row],[OPEN]]+$M$2*B139</f>
        <v>227.70999999999998</v>
      </c>
      <c r="D140">
        <f>Table4[[#This Row],[OPEN]]-Table4[[#This Row],[y^]]</f>
        <v>0.27000000000001023</v>
      </c>
      <c r="E140">
        <f>Table4[[#This Row],[e]]*Table4[[#This Row],[e]]</f>
        <v>7.290000000000553E-2</v>
      </c>
      <c r="F140">
        <f>ABS(Table4[[#This Row],[e]]/Table4[[#This Row],[OPEN]])*100</f>
        <v>0.11843144135450928</v>
      </c>
    </row>
    <row r="141" spans="1:6">
      <c r="A141" s="2">
        <v>41821</v>
      </c>
      <c r="B141">
        <v>218.38</v>
      </c>
      <c r="C141">
        <f>$M$1*Table4[[#This Row],[OPEN]]+$M$2*B140</f>
        <v>222.7</v>
      </c>
      <c r="D141">
        <f>Table4[[#This Row],[OPEN]]-Table4[[#This Row],[y^]]</f>
        <v>-4.3199999999999932</v>
      </c>
      <c r="E141">
        <f>Table4[[#This Row],[e]]*Table4[[#This Row],[e]]</f>
        <v>18.662399999999941</v>
      </c>
      <c r="F141">
        <f>ABS(Table4[[#This Row],[e]]/Table4[[#This Row],[OPEN]])*100</f>
        <v>1.9782031321549562</v>
      </c>
    </row>
    <row r="142" spans="1:6">
      <c r="A142" s="2">
        <v>41852</v>
      </c>
      <c r="B142">
        <v>237.31</v>
      </c>
      <c r="C142">
        <f>$M$1*Table4[[#This Row],[OPEN]]+$M$2*B141</f>
        <v>228.79149999999998</v>
      </c>
      <c r="D142">
        <f>Table4[[#This Row],[OPEN]]-Table4[[#This Row],[y^]]</f>
        <v>8.5185000000000173</v>
      </c>
      <c r="E142">
        <f>Table4[[#This Row],[e]]*Table4[[#This Row],[e]]</f>
        <v>72.564842250000297</v>
      </c>
      <c r="F142">
        <f>ABS(Table4[[#This Row],[e]]/Table4[[#This Row],[OPEN]])*100</f>
        <v>3.5896085289284132</v>
      </c>
    </row>
    <row r="143" spans="1:6">
      <c r="A143" s="2">
        <v>41883</v>
      </c>
      <c r="B143">
        <v>238.64</v>
      </c>
      <c r="C143">
        <f>$M$1*Table4[[#This Row],[OPEN]]+$M$2*B142</f>
        <v>238.04149999999998</v>
      </c>
      <c r="D143">
        <f>Table4[[#This Row],[OPEN]]-Table4[[#This Row],[y^]]</f>
        <v>0.59850000000000136</v>
      </c>
      <c r="E143">
        <f>Table4[[#This Row],[e]]*Table4[[#This Row],[e]]</f>
        <v>0.35820225000000161</v>
      </c>
      <c r="F143">
        <f>ABS(Table4[[#This Row],[e]]/Table4[[#This Row],[OPEN]])*100</f>
        <v>0.25079617834394963</v>
      </c>
    </row>
    <row r="144" spans="1:6">
      <c r="A144" s="2">
        <v>41913</v>
      </c>
      <c r="B144">
        <v>246.64</v>
      </c>
      <c r="C144">
        <f>$M$1*Table4[[#This Row],[OPEN]]+$M$2*B143</f>
        <v>243.04</v>
      </c>
      <c r="D144">
        <f>Table4[[#This Row],[OPEN]]-Table4[[#This Row],[y^]]</f>
        <v>3.5999999999999943</v>
      </c>
      <c r="E144">
        <f>Table4[[#This Row],[e]]*Table4[[#This Row],[e]]</f>
        <v>12.959999999999958</v>
      </c>
      <c r="F144">
        <f>ABS(Table4[[#This Row],[e]]/Table4[[#This Row],[OPEN]])*100</f>
        <v>1.4596172559195566</v>
      </c>
    </row>
    <row r="145" spans="1:6">
      <c r="A145" s="2">
        <v>41944</v>
      </c>
      <c r="B145">
        <v>237.91</v>
      </c>
      <c r="C145">
        <f>$M$1*Table4[[#This Row],[OPEN]]+$M$2*B144</f>
        <v>241.83850000000001</v>
      </c>
      <c r="D145">
        <f>Table4[[#This Row],[OPEN]]-Table4[[#This Row],[y^]]</f>
        <v>-3.9285000000000139</v>
      </c>
      <c r="E145">
        <f>Table4[[#This Row],[e]]*Table4[[#This Row],[e]]</f>
        <v>15.433112250000109</v>
      </c>
      <c r="F145">
        <f>ABS(Table4[[#This Row],[e]]/Table4[[#This Row],[OPEN]])*100</f>
        <v>1.6512546761380413</v>
      </c>
    </row>
    <row r="146" spans="1:6">
      <c r="A146" s="2">
        <v>41974</v>
      </c>
      <c r="B146">
        <v>241.41</v>
      </c>
      <c r="C146">
        <f>$M$1*Table4[[#This Row],[OPEN]]+$M$2*B145</f>
        <v>239.83500000000001</v>
      </c>
      <c r="D146">
        <f>Table4[[#This Row],[OPEN]]-Table4[[#This Row],[y^]]</f>
        <v>1.5749999999999886</v>
      </c>
      <c r="E146">
        <f>Table4[[#This Row],[e]]*Table4[[#This Row],[e]]</f>
        <v>2.4806249999999643</v>
      </c>
      <c r="F146">
        <f>ABS(Table4[[#This Row],[e]]/Table4[[#This Row],[OPEN]])*100</f>
        <v>0.65241704983223092</v>
      </c>
    </row>
    <row r="147" spans="1:6">
      <c r="A147" s="2">
        <v>42005</v>
      </c>
      <c r="B147">
        <v>245.04</v>
      </c>
      <c r="C147">
        <f>$M$1*Table4[[#This Row],[OPEN]]+$M$2*B146</f>
        <v>243.40649999999999</v>
      </c>
      <c r="D147">
        <f>Table4[[#This Row],[OPEN]]-Table4[[#This Row],[y^]]</f>
        <v>1.633499999999998</v>
      </c>
      <c r="E147">
        <f>Table4[[#This Row],[e]]*Table4[[#This Row],[e]]</f>
        <v>2.6683222499999935</v>
      </c>
      <c r="F147">
        <f>ABS(Table4[[#This Row],[e]]/Table4[[#This Row],[OPEN]])*100</f>
        <v>0.66662585700293753</v>
      </c>
    </row>
    <row r="148" spans="1:6">
      <c r="A148" s="2">
        <v>42036</v>
      </c>
      <c r="B148">
        <v>244.64</v>
      </c>
      <c r="C148">
        <f>$M$1*Table4[[#This Row],[OPEN]]+$M$2*B147</f>
        <v>244.82</v>
      </c>
      <c r="D148">
        <f>Table4[[#This Row],[OPEN]]-Table4[[#This Row],[y^]]</f>
        <v>-0.18000000000000682</v>
      </c>
      <c r="E148">
        <f>Table4[[#This Row],[e]]*Table4[[#This Row],[e]]</f>
        <v>3.2400000000002455E-2</v>
      </c>
      <c r="F148">
        <f>ABS(Table4[[#This Row],[e]]/Table4[[#This Row],[OPEN]])*100</f>
        <v>7.3577501635058384E-2</v>
      </c>
    </row>
    <row r="149" spans="1:6">
      <c r="A149" s="2">
        <v>42064</v>
      </c>
      <c r="B149">
        <v>238.64</v>
      </c>
      <c r="C149">
        <f>$M$1*Table4[[#This Row],[OPEN]]+$M$2*B148</f>
        <v>241.33999999999997</v>
      </c>
      <c r="D149">
        <f>Table4[[#This Row],[OPEN]]-Table4[[#This Row],[y^]]</f>
        <v>-2.6999999999999886</v>
      </c>
      <c r="E149">
        <f>Table4[[#This Row],[e]]*Table4[[#This Row],[e]]</f>
        <v>7.2899999999999388</v>
      </c>
      <c r="F149">
        <f>ABS(Table4[[#This Row],[e]]/Table4[[#This Row],[OPEN]])*100</f>
        <v>1.1314113308749534</v>
      </c>
    </row>
    <row r="150" spans="1:6">
      <c r="A150" s="2">
        <v>42095</v>
      </c>
      <c r="B150">
        <v>217.21</v>
      </c>
      <c r="C150">
        <f>$M$1*Table4[[#This Row],[OPEN]]+$M$2*B149</f>
        <v>226.8535</v>
      </c>
      <c r="D150">
        <f>Table4[[#This Row],[OPEN]]-Table4[[#This Row],[y^]]</f>
        <v>-9.6434999999999889</v>
      </c>
      <c r="E150">
        <f>Table4[[#This Row],[e]]*Table4[[#This Row],[e]]</f>
        <v>92.997092249999781</v>
      </c>
      <c r="F150">
        <f>ABS(Table4[[#This Row],[e]]/Table4[[#This Row],[OPEN]])*100</f>
        <v>4.4397127204088154</v>
      </c>
    </row>
    <row r="151" spans="1:6">
      <c r="A151" s="2">
        <v>42125</v>
      </c>
      <c r="B151">
        <v>215.58</v>
      </c>
      <c r="C151">
        <f>$M$1*Table4[[#This Row],[OPEN]]+$M$2*B150</f>
        <v>216.3135</v>
      </c>
      <c r="D151">
        <f>Table4[[#This Row],[OPEN]]-Table4[[#This Row],[y^]]</f>
        <v>-0.73349999999999227</v>
      </c>
      <c r="E151">
        <f>Table4[[#This Row],[e]]*Table4[[#This Row],[e]]</f>
        <v>0.53802224999998871</v>
      </c>
      <c r="F151">
        <f>ABS(Table4[[#This Row],[e]]/Table4[[#This Row],[OPEN]])*100</f>
        <v>0.34024492067909462</v>
      </c>
    </row>
    <row r="152" spans="1:6">
      <c r="A152" s="2">
        <v>42156</v>
      </c>
      <c r="B152">
        <v>216.98</v>
      </c>
      <c r="C152">
        <f>$M$1*Table4[[#This Row],[OPEN]]+$M$2*B151</f>
        <v>216.35</v>
      </c>
      <c r="D152">
        <f>Table4[[#This Row],[OPEN]]-Table4[[#This Row],[y^]]</f>
        <v>0.62999999999999545</v>
      </c>
      <c r="E152">
        <f>Table4[[#This Row],[e]]*Table4[[#This Row],[e]]</f>
        <v>0.39689999999999426</v>
      </c>
      <c r="F152">
        <f>ABS(Table4[[#This Row],[e]]/Table4[[#This Row],[OPEN]])*100</f>
        <v>0.29034934095308118</v>
      </c>
    </row>
    <row r="153" spans="1:6">
      <c r="A153" s="2">
        <v>42186</v>
      </c>
      <c r="B153">
        <v>210.15</v>
      </c>
      <c r="C153">
        <f>$M$1*Table4[[#This Row],[OPEN]]+$M$2*B152</f>
        <v>213.2235</v>
      </c>
      <c r="D153">
        <f>Table4[[#This Row],[OPEN]]-Table4[[#This Row],[y^]]</f>
        <v>-3.0734999999999957</v>
      </c>
      <c r="E153">
        <f>Table4[[#This Row],[e]]*Table4[[#This Row],[e]]</f>
        <v>9.4464022499999736</v>
      </c>
      <c r="F153">
        <f>ABS(Table4[[#This Row],[e]]/Table4[[#This Row],[OPEN]])*100</f>
        <v>1.462526766595287</v>
      </c>
    </row>
    <row r="154" spans="1:6">
      <c r="A154" s="2">
        <v>42217</v>
      </c>
      <c r="B154">
        <v>217.31</v>
      </c>
      <c r="C154">
        <f>$M$1*Table4[[#This Row],[OPEN]]+$M$2*B153</f>
        <v>214.08800000000002</v>
      </c>
      <c r="D154">
        <f>Table4[[#This Row],[OPEN]]-Table4[[#This Row],[y^]]</f>
        <v>3.22199999999998</v>
      </c>
      <c r="E154">
        <f>Table4[[#This Row],[e]]*Table4[[#This Row],[e]]</f>
        <v>10.381283999999871</v>
      </c>
      <c r="F154">
        <f>ABS(Table4[[#This Row],[e]]/Table4[[#This Row],[OPEN]])*100</f>
        <v>1.482674520270572</v>
      </c>
    </row>
    <row r="155" spans="1:6">
      <c r="A155" s="2">
        <v>42248</v>
      </c>
      <c r="B155">
        <v>214.98</v>
      </c>
      <c r="C155">
        <f>$M$1*Table4[[#This Row],[OPEN]]+$M$2*B154</f>
        <v>216.02850000000001</v>
      </c>
      <c r="D155">
        <f>Table4[[#This Row],[OPEN]]-Table4[[#This Row],[y^]]</f>
        <v>-1.0485000000000184</v>
      </c>
      <c r="E155">
        <f>Table4[[#This Row],[e]]*Table4[[#This Row],[e]]</f>
        <v>1.0993522500000386</v>
      </c>
      <c r="F155">
        <f>ABS(Table4[[#This Row],[e]]/Table4[[#This Row],[OPEN]])*100</f>
        <v>0.4877197878872539</v>
      </c>
    </row>
    <row r="156" spans="1:6">
      <c r="A156" s="2">
        <v>42278</v>
      </c>
      <c r="B156">
        <v>218.01</v>
      </c>
      <c r="C156">
        <f>$M$1*Table4[[#This Row],[OPEN]]+$M$2*B155</f>
        <v>216.6465</v>
      </c>
      <c r="D156">
        <f>Table4[[#This Row],[OPEN]]-Table4[[#This Row],[y^]]</f>
        <v>1.3634999999999877</v>
      </c>
      <c r="E156">
        <f>Table4[[#This Row],[e]]*Table4[[#This Row],[e]]</f>
        <v>1.8591322499999665</v>
      </c>
      <c r="F156">
        <f>ABS(Table4[[#This Row],[e]]/Table4[[#This Row],[OPEN]])*100</f>
        <v>0.62543002614558407</v>
      </c>
    </row>
    <row r="157" spans="1:6">
      <c r="A157" s="2">
        <v>42309</v>
      </c>
      <c r="B157">
        <v>221.98</v>
      </c>
      <c r="C157">
        <f>$M$1*Table4[[#This Row],[OPEN]]+$M$2*B156</f>
        <v>220.19349999999997</v>
      </c>
      <c r="D157">
        <f>Table4[[#This Row],[OPEN]]-Table4[[#This Row],[y^]]</f>
        <v>1.786500000000018</v>
      </c>
      <c r="E157">
        <f>Table4[[#This Row],[e]]*Table4[[#This Row],[e]]</f>
        <v>3.1915822500000641</v>
      </c>
      <c r="F157">
        <f>ABS(Table4[[#This Row],[e]]/Table4[[#This Row],[OPEN]])*100</f>
        <v>0.80480223443554277</v>
      </c>
    </row>
    <row r="158" spans="1:6">
      <c r="A158" s="2">
        <v>42339</v>
      </c>
      <c r="B158">
        <v>230.11</v>
      </c>
      <c r="C158">
        <f>$M$1*Table4[[#This Row],[OPEN]]+$M$2*B157</f>
        <v>226.45150000000001</v>
      </c>
      <c r="D158">
        <f>Table4[[#This Row],[OPEN]]-Table4[[#This Row],[y^]]</f>
        <v>3.6585000000000036</v>
      </c>
      <c r="E158">
        <f>Table4[[#This Row],[e]]*Table4[[#This Row],[e]]</f>
        <v>13.384622250000026</v>
      </c>
      <c r="F158">
        <f>ABS(Table4[[#This Row],[e]]/Table4[[#This Row],[OPEN]])*100</f>
        <v>1.5898917908826229</v>
      </c>
    </row>
    <row r="159" spans="1:6">
      <c r="A159" s="2">
        <v>42370</v>
      </c>
      <c r="B159">
        <v>218.38</v>
      </c>
      <c r="C159">
        <f>$M$1*Table4[[#This Row],[OPEN]]+$M$2*B158</f>
        <v>223.6585</v>
      </c>
      <c r="D159">
        <f>Table4[[#This Row],[OPEN]]-Table4[[#This Row],[y^]]</f>
        <v>-5.2785000000000082</v>
      </c>
      <c r="E159">
        <f>Table4[[#This Row],[e]]*Table4[[#This Row],[e]]</f>
        <v>27.862562250000085</v>
      </c>
      <c r="F159">
        <f>ABS(Table4[[#This Row],[e]]/Table4[[#This Row],[OPEN]])*100</f>
        <v>2.4171169521018445</v>
      </c>
    </row>
    <row r="160" spans="1:6">
      <c r="A160" s="2">
        <v>42401</v>
      </c>
      <c r="B160">
        <v>212.41</v>
      </c>
      <c r="C160">
        <f>$M$1*Table4[[#This Row],[OPEN]]+$M$2*B159</f>
        <v>215.09649999999999</v>
      </c>
      <c r="D160">
        <f>Table4[[#This Row],[OPEN]]-Table4[[#This Row],[y^]]</f>
        <v>-2.6864999999999952</v>
      </c>
      <c r="E160">
        <f>Table4[[#This Row],[e]]*Table4[[#This Row],[e]]</f>
        <v>7.2172822499999745</v>
      </c>
      <c r="F160">
        <f>ABS(Table4[[#This Row],[e]]/Table4[[#This Row],[OPEN]])*100</f>
        <v>1.2647709618191212</v>
      </c>
    </row>
    <row r="161" spans="1:6">
      <c r="A161" s="2">
        <v>42430</v>
      </c>
      <c r="B161">
        <v>203.31</v>
      </c>
      <c r="C161">
        <f>$M$1*Table4[[#This Row],[OPEN]]+$M$2*B160</f>
        <v>207.405</v>
      </c>
      <c r="D161">
        <f>Table4[[#This Row],[OPEN]]-Table4[[#This Row],[y^]]</f>
        <v>-4.0949999999999989</v>
      </c>
      <c r="E161">
        <f>Table4[[#This Row],[e]]*Table4[[#This Row],[e]]</f>
        <v>16.769024999999992</v>
      </c>
      <c r="F161">
        <f>ABS(Table4[[#This Row],[e]]/Table4[[#This Row],[OPEN]])*100</f>
        <v>2.0141655599822927</v>
      </c>
    </row>
    <row r="162" spans="1:6">
      <c r="A162" s="2">
        <v>42461</v>
      </c>
      <c r="B162">
        <v>217.38</v>
      </c>
      <c r="C162">
        <f>$M$1*Table4[[#This Row],[OPEN]]+$M$2*B161</f>
        <v>211.04849999999999</v>
      </c>
      <c r="D162">
        <f>Table4[[#This Row],[OPEN]]-Table4[[#This Row],[y^]]</f>
        <v>6.3315000000000055</v>
      </c>
      <c r="E162">
        <f>Table4[[#This Row],[e]]*Table4[[#This Row],[e]]</f>
        <v>40.087892250000067</v>
      </c>
      <c r="F162">
        <f>ABS(Table4[[#This Row],[e]]/Table4[[#This Row],[OPEN]])*100</f>
        <v>2.9126414573557851</v>
      </c>
    </row>
    <row r="163" spans="1:6">
      <c r="A163" s="2">
        <v>42491</v>
      </c>
      <c r="B163">
        <v>215.48</v>
      </c>
      <c r="C163">
        <f>$M$1*Table4[[#This Row],[OPEN]]+$M$2*B162</f>
        <v>216.33499999999998</v>
      </c>
      <c r="D163">
        <f>Table4[[#This Row],[OPEN]]-Table4[[#This Row],[y^]]</f>
        <v>-0.85499999999998977</v>
      </c>
      <c r="E163">
        <f>Table4[[#This Row],[e]]*Table4[[#This Row],[e]]</f>
        <v>0.73102499999998249</v>
      </c>
      <c r="F163">
        <f>ABS(Table4[[#This Row],[e]]/Table4[[#This Row],[OPEN]])*100</f>
        <v>0.39678856506403837</v>
      </c>
    </row>
    <row r="164" spans="1:6">
      <c r="A164" s="2">
        <v>42522</v>
      </c>
      <c r="B164">
        <v>235.31</v>
      </c>
      <c r="C164">
        <f>$M$1*Table4[[#This Row],[OPEN]]+$M$2*B163</f>
        <v>226.38649999999998</v>
      </c>
      <c r="D164">
        <f>Table4[[#This Row],[OPEN]]-Table4[[#This Row],[y^]]</f>
        <v>8.9235000000000184</v>
      </c>
      <c r="E164">
        <f>Table4[[#This Row],[e]]*Table4[[#This Row],[e]]</f>
        <v>79.628852250000335</v>
      </c>
      <c r="F164">
        <f>ABS(Table4[[#This Row],[e]]/Table4[[#This Row],[OPEN]])*100</f>
        <v>3.7922315243721125</v>
      </c>
    </row>
    <row r="165" spans="1:6">
      <c r="A165" s="2">
        <v>42552</v>
      </c>
      <c r="B165">
        <v>243.3</v>
      </c>
      <c r="C165">
        <f>$M$1*Table4[[#This Row],[OPEN]]+$M$2*B164</f>
        <v>239.7045</v>
      </c>
      <c r="D165">
        <f>Table4[[#This Row],[OPEN]]-Table4[[#This Row],[y^]]</f>
        <v>3.5955000000000155</v>
      </c>
      <c r="E165">
        <f>Table4[[#This Row],[e]]*Table4[[#This Row],[e]]</f>
        <v>12.927620250000111</v>
      </c>
      <c r="F165">
        <f>ABS(Table4[[#This Row],[e]]/Table4[[#This Row],[OPEN]])*100</f>
        <v>1.4778051787916215</v>
      </c>
    </row>
    <row r="166" spans="1:6">
      <c r="A166" s="2">
        <v>42583</v>
      </c>
      <c r="B166">
        <v>252</v>
      </c>
      <c r="C166">
        <f>$M$1*Table4[[#This Row],[OPEN]]+$M$2*B165</f>
        <v>248.08500000000004</v>
      </c>
      <c r="D166">
        <f>Table4[[#This Row],[OPEN]]-Table4[[#This Row],[y^]]</f>
        <v>3.9149999999999636</v>
      </c>
      <c r="E166">
        <f>Table4[[#This Row],[e]]*Table4[[#This Row],[e]]</f>
        <v>15.327224999999714</v>
      </c>
      <c r="F166">
        <f>ABS(Table4[[#This Row],[e]]/Table4[[#This Row],[OPEN]])*100</f>
        <v>1.5535714285714142</v>
      </c>
    </row>
    <row r="167" spans="1:6">
      <c r="A167" s="2">
        <v>42614</v>
      </c>
      <c r="B167">
        <v>261</v>
      </c>
      <c r="C167">
        <f>$M$1*Table4[[#This Row],[OPEN]]+$M$2*B166</f>
        <v>256.95</v>
      </c>
      <c r="D167">
        <f>Table4[[#This Row],[OPEN]]-Table4[[#This Row],[y^]]</f>
        <v>4.0500000000000114</v>
      </c>
      <c r="E167">
        <f>Table4[[#This Row],[e]]*Table4[[#This Row],[e]]</f>
        <v>16.402500000000092</v>
      </c>
      <c r="F167">
        <f>ABS(Table4[[#This Row],[e]]/Table4[[#This Row],[OPEN]])*100</f>
        <v>1.5517241379310387</v>
      </c>
    </row>
    <row r="168" spans="1:6">
      <c r="A168" s="2">
        <v>42644</v>
      </c>
      <c r="B168">
        <v>244.2</v>
      </c>
      <c r="C168">
        <f>$M$1*Table4[[#This Row],[OPEN]]+$M$2*B167</f>
        <v>251.76</v>
      </c>
      <c r="D168">
        <f>Table4[[#This Row],[OPEN]]-Table4[[#This Row],[y^]]</f>
        <v>-7.5600000000000023</v>
      </c>
      <c r="E168">
        <f>Table4[[#This Row],[e]]*Table4[[#This Row],[e]]</f>
        <v>57.153600000000033</v>
      </c>
      <c r="F168">
        <f>ABS(Table4[[#This Row],[e]]/Table4[[#This Row],[OPEN]])*100</f>
        <v>3.0958230958230972</v>
      </c>
    </row>
    <row r="169" spans="1:6">
      <c r="A169" s="2">
        <v>42675</v>
      </c>
      <c r="B169">
        <v>242.8</v>
      </c>
      <c r="C169">
        <f>$M$1*Table4[[#This Row],[OPEN]]+$M$2*B168</f>
        <v>243.43</v>
      </c>
      <c r="D169">
        <f>Table4[[#This Row],[OPEN]]-Table4[[#This Row],[y^]]</f>
        <v>-0.62999999999999545</v>
      </c>
      <c r="E169">
        <f>Table4[[#This Row],[e]]*Table4[[#This Row],[e]]</f>
        <v>0.39689999999999426</v>
      </c>
      <c r="F169">
        <f>ABS(Table4[[#This Row],[e]]/Table4[[#This Row],[OPEN]])*100</f>
        <v>0.25947281713344128</v>
      </c>
    </row>
    <row r="170" spans="1:6">
      <c r="A170" s="2">
        <v>42705</v>
      </c>
      <c r="B170">
        <v>232.8</v>
      </c>
      <c r="C170">
        <f>$M$1*Table4[[#This Row],[OPEN]]+$M$2*B169</f>
        <v>237.3</v>
      </c>
      <c r="D170">
        <f>Table4[[#This Row],[OPEN]]-Table4[[#This Row],[y^]]</f>
        <v>-4.5</v>
      </c>
      <c r="E170">
        <f>Table4[[#This Row],[e]]*Table4[[#This Row],[e]]</f>
        <v>20.25</v>
      </c>
      <c r="F170">
        <f>ABS(Table4[[#This Row],[e]]/Table4[[#This Row],[OPEN]])*100</f>
        <v>1.9329896907216495</v>
      </c>
    </row>
    <row r="171" spans="1:6">
      <c r="A171" s="2">
        <v>42736</v>
      </c>
      <c r="B171">
        <v>242</v>
      </c>
      <c r="C171">
        <f>$M$1*Table4[[#This Row],[OPEN]]+$M$2*B170</f>
        <v>237.86</v>
      </c>
      <c r="D171">
        <f>Table4[[#This Row],[OPEN]]-Table4[[#This Row],[y^]]</f>
        <v>4.1399999999999864</v>
      </c>
      <c r="E171">
        <f>Table4[[#This Row],[e]]*Table4[[#This Row],[e]]</f>
        <v>17.139599999999888</v>
      </c>
      <c r="F171">
        <f>ABS(Table4[[#This Row],[e]]/Table4[[#This Row],[OPEN]])*100</f>
        <v>1.7107438016528869</v>
      </c>
    </row>
    <row r="172" spans="1:6">
      <c r="A172" s="2">
        <v>42767</v>
      </c>
      <c r="B172">
        <v>260</v>
      </c>
      <c r="C172">
        <f>$M$1*Table4[[#This Row],[OPEN]]+$M$2*B171</f>
        <v>251.89999999999998</v>
      </c>
      <c r="D172">
        <f>Table4[[#This Row],[OPEN]]-Table4[[#This Row],[y^]]</f>
        <v>8.1000000000000227</v>
      </c>
      <c r="E172">
        <f>Table4[[#This Row],[e]]*Table4[[#This Row],[e]]</f>
        <v>65.610000000000369</v>
      </c>
      <c r="F172">
        <f>ABS(Table4[[#This Row],[e]]/Table4[[#This Row],[OPEN]])*100</f>
        <v>3.1153846153846239</v>
      </c>
    </row>
    <row r="173" spans="1:6">
      <c r="A173" s="2">
        <v>42795</v>
      </c>
      <c r="B173">
        <v>262.39999999999998</v>
      </c>
      <c r="C173">
        <f>$M$1*Table4[[#This Row],[OPEN]]+$M$2*B172</f>
        <v>261.32</v>
      </c>
      <c r="D173">
        <f>Table4[[#This Row],[OPEN]]-Table4[[#This Row],[y^]]</f>
        <v>1.0799999999999841</v>
      </c>
      <c r="E173">
        <f>Table4[[#This Row],[e]]*Table4[[#This Row],[e]]</f>
        <v>1.1663999999999657</v>
      </c>
      <c r="F173">
        <f>ABS(Table4[[#This Row],[e]]/Table4[[#This Row],[OPEN]])*100</f>
        <v>0.41158536585365246</v>
      </c>
    </row>
    <row r="174" spans="1:6">
      <c r="A174" s="2">
        <v>42826</v>
      </c>
      <c r="B174">
        <v>282.8</v>
      </c>
      <c r="C174">
        <f>$M$1*Table4[[#This Row],[OPEN]]+$M$2*B173</f>
        <v>273.62</v>
      </c>
      <c r="D174">
        <f>Table4[[#This Row],[OPEN]]-Table4[[#This Row],[y^]]</f>
        <v>9.1800000000000068</v>
      </c>
      <c r="E174">
        <f>Table4[[#This Row],[e]]*Table4[[#This Row],[e]]</f>
        <v>84.272400000000118</v>
      </c>
      <c r="F174">
        <f>ABS(Table4[[#This Row],[e]]/Table4[[#This Row],[OPEN]])*100</f>
        <v>3.2461103253182486</v>
      </c>
    </row>
    <row r="175" spans="1:6">
      <c r="A175" s="2">
        <v>42856</v>
      </c>
      <c r="B175">
        <v>280.5</v>
      </c>
      <c r="C175">
        <f>$M$1*Table4[[#This Row],[OPEN]]+$M$2*B174</f>
        <v>281.53499999999997</v>
      </c>
      <c r="D175">
        <f>Table4[[#This Row],[OPEN]]-Table4[[#This Row],[y^]]</f>
        <v>-1.0349999999999682</v>
      </c>
      <c r="E175">
        <f>Table4[[#This Row],[e]]*Table4[[#This Row],[e]]</f>
        <v>1.0712249999999341</v>
      </c>
      <c r="F175">
        <f>ABS(Table4[[#This Row],[e]]/Table4[[#This Row],[OPEN]])*100</f>
        <v>0.36898395721923999</v>
      </c>
    </row>
    <row r="176" spans="1:6">
      <c r="A176" s="2">
        <v>42887</v>
      </c>
      <c r="B176">
        <v>312</v>
      </c>
      <c r="C176">
        <f>$M$1*Table4[[#This Row],[OPEN]]+$M$2*B175</f>
        <v>297.82500000000005</v>
      </c>
      <c r="D176">
        <f>Table4[[#This Row],[OPEN]]-Table4[[#This Row],[y^]]</f>
        <v>14.174999999999955</v>
      </c>
      <c r="E176">
        <f>Table4[[#This Row],[e]]*Table4[[#This Row],[e]]</f>
        <v>200.93062499999871</v>
      </c>
      <c r="F176">
        <f>ABS(Table4[[#This Row],[e]]/Table4[[#This Row],[OPEN]])*100</f>
        <v>4.5432692307692157</v>
      </c>
    </row>
    <row r="177" spans="1:6">
      <c r="A177" s="2">
        <v>42917</v>
      </c>
      <c r="B177">
        <v>346</v>
      </c>
      <c r="C177">
        <f>$M$1*Table4[[#This Row],[OPEN]]+$M$2*B176</f>
        <v>330.7</v>
      </c>
      <c r="D177">
        <f>Table4[[#This Row],[OPEN]]-Table4[[#This Row],[y^]]</f>
        <v>15.300000000000011</v>
      </c>
      <c r="E177">
        <f>Table4[[#This Row],[e]]*Table4[[#This Row],[e]]</f>
        <v>234.09000000000034</v>
      </c>
      <c r="F177">
        <f>ABS(Table4[[#This Row],[e]]/Table4[[#This Row],[OPEN]])*100</f>
        <v>4.4219653179190788</v>
      </c>
    </row>
    <row r="178" spans="1:6">
      <c r="A178" s="2">
        <v>42948</v>
      </c>
      <c r="B178">
        <v>285.3</v>
      </c>
      <c r="C178">
        <f>$M$1*Table4[[#This Row],[OPEN]]+$M$2*B177</f>
        <v>312.61500000000001</v>
      </c>
      <c r="D178">
        <f>Table4[[#This Row],[OPEN]]-Table4[[#This Row],[y^]]</f>
        <v>-27.314999999999998</v>
      </c>
      <c r="E178">
        <f>Table4[[#This Row],[e]]*Table4[[#This Row],[e]]</f>
        <v>746.10922499999992</v>
      </c>
      <c r="F178">
        <f>ABS(Table4[[#This Row],[e]]/Table4[[#This Row],[OPEN]])*100</f>
        <v>9.5741324921135629</v>
      </c>
    </row>
    <row r="179" spans="1:6">
      <c r="A179" s="2">
        <v>42979</v>
      </c>
      <c r="B179">
        <v>282.2</v>
      </c>
      <c r="C179">
        <f>$M$1*Table4[[#This Row],[OPEN]]+$M$2*B178</f>
        <v>283.59500000000003</v>
      </c>
      <c r="D179">
        <f>Table4[[#This Row],[OPEN]]-Table4[[#This Row],[y^]]</f>
        <v>-1.3950000000000387</v>
      </c>
      <c r="E179">
        <f>Table4[[#This Row],[e]]*Table4[[#This Row],[e]]</f>
        <v>1.9460250000001078</v>
      </c>
      <c r="F179">
        <f>ABS(Table4[[#This Row],[e]]/Table4[[#This Row],[OPEN]])*100</f>
        <v>0.49433026222538579</v>
      </c>
    </row>
    <row r="180" spans="1:6">
      <c r="A180" s="2">
        <v>43009</v>
      </c>
      <c r="B180">
        <v>262.5</v>
      </c>
      <c r="C180">
        <f>$M$1*Table4[[#This Row],[OPEN]]+$M$2*B179</f>
        <v>271.36500000000001</v>
      </c>
      <c r="D180">
        <f>Table4[[#This Row],[OPEN]]-Table4[[#This Row],[y^]]</f>
        <v>-8.8650000000000091</v>
      </c>
      <c r="E180">
        <f>Table4[[#This Row],[e]]*Table4[[#This Row],[e]]</f>
        <v>78.588225000000165</v>
      </c>
      <c r="F180">
        <f>ABS(Table4[[#This Row],[e]]/Table4[[#This Row],[OPEN]])*100</f>
        <v>3.3771428571428603</v>
      </c>
    </row>
    <row r="181" spans="1:6">
      <c r="A181" s="2">
        <v>43040</v>
      </c>
      <c r="B181">
        <v>267</v>
      </c>
      <c r="C181">
        <f>$M$1*Table4[[#This Row],[OPEN]]+$M$2*B180</f>
        <v>264.97500000000002</v>
      </c>
      <c r="D181">
        <f>Table4[[#This Row],[OPEN]]-Table4[[#This Row],[y^]]</f>
        <v>2.0249999999999773</v>
      </c>
      <c r="E181">
        <f>Table4[[#This Row],[e]]*Table4[[#This Row],[e]]</f>
        <v>4.1006249999999076</v>
      </c>
      <c r="F181">
        <f>ABS(Table4[[#This Row],[e]]/Table4[[#This Row],[OPEN]])*100</f>
        <v>0.75842696629212636</v>
      </c>
    </row>
    <row r="182" spans="1:6">
      <c r="A182" s="2">
        <v>43070</v>
      </c>
      <c r="B182">
        <v>256.95</v>
      </c>
      <c r="C182">
        <f>$M$1*Table4[[#This Row],[OPEN]]+$M$2*B181</f>
        <v>261.47250000000003</v>
      </c>
      <c r="D182">
        <f>Table4[[#This Row],[OPEN]]-Table4[[#This Row],[y^]]</f>
        <v>-4.5225000000000364</v>
      </c>
      <c r="E182">
        <f>Table4[[#This Row],[e]]*Table4[[#This Row],[e]]</f>
        <v>20.453006250000328</v>
      </c>
      <c r="F182">
        <f>ABS(Table4[[#This Row],[e]]/Table4[[#This Row],[OPEN]])*100</f>
        <v>1.7600700525394186</v>
      </c>
    </row>
    <row r="183" spans="1:6">
      <c r="A183" s="2">
        <v>43101</v>
      </c>
      <c r="B183">
        <v>263.25</v>
      </c>
      <c r="C183">
        <f>$M$1*Table4[[#This Row],[OPEN]]+$M$2*B182</f>
        <v>260.41500000000002</v>
      </c>
      <c r="D183">
        <f>Table4[[#This Row],[OPEN]]-Table4[[#This Row],[y^]]</f>
        <v>2.8349999999999795</v>
      </c>
      <c r="E183">
        <f>Table4[[#This Row],[e]]*Table4[[#This Row],[e]]</f>
        <v>8.0372249999998839</v>
      </c>
      <c r="F183">
        <f>ABS(Table4[[#This Row],[e]]/Table4[[#This Row],[OPEN]])*100</f>
        <v>1.0769230769230691</v>
      </c>
    </row>
    <row r="184" spans="1:6">
      <c r="A184" s="2">
        <v>43132</v>
      </c>
      <c r="B184">
        <v>272</v>
      </c>
      <c r="C184">
        <f>$M$1*Table4[[#This Row],[OPEN]]+$M$2*B183</f>
        <v>268.0625</v>
      </c>
      <c r="D184">
        <f>Table4[[#This Row],[OPEN]]-Table4[[#This Row],[y^]]</f>
        <v>3.9375</v>
      </c>
      <c r="E184">
        <f>Table4[[#This Row],[e]]*Table4[[#This Row],[e]]</f>
        <v>15.50390625</v>
      </c>
      <c r="F184">
        <f>ABS(Table4[[#This Row],[e]]/Table4[[#This Row],[OPEN]])*100</f>
        <v>1.4476102941176472</v>
      </c>
    </row>
    <row r="185" spans="1:6">
      <c r="A185" s="2">
        <v>43160</v>
      </c>
      <c r="B185">
        <v>264.2</v>
      </c>
      <c r="C185">
        <f>$M$1*Table4[[#This Row],[OPEN]]+$M$2*B184</f>
        <v>267.70999999999998</v>
      </c>
      <c r="D185">
        <f>Table4[[#This Row],[OPEN]]-Table4[[#This Row],[y^]]</f>
        <v>-3.5099999999999909</v>
      </c>
      <c r="E185">
        <f>Table4[[#This Row],[e]]*Table4[[#This Row],[e]]</f>
        <v>12.320099999999936</v>
      </c>
      <c r="F185">
        <f>ABS(Table4[[#This Row],[e]]/Table4[[#This Row],[OPEN]])*100</f>
        <v>1.3285389856169534</v>
      </c>
    </row>
    <row r="186" spans="1:6">
      <c r="A186" s="2">
        <v>43191</v>
      </c>
      <c r="B186">
        <v>257</v>
      </c>
      <c r="C186">
        <f>$M$1*Table4[[#This Row],[OPEN]]+$M$2*B185</f>
        <v>260.24</v>
      </c>
      <c r="D186">
        <f>Table4[[#This Row],[OPEN]]-Table4[[#This Row],[y^]]</f>
        <v>-3.2400000000000091</v>
      </c>
      <c r="E186">
        <f>Table4[[#This Row],[e]]*Table4[[#This Row],[e]]</f>
        <v>10.497600000000059</v>
      </c>
      <c r="F186">
        <f>ABS(Table4[[#This Row],[e]]/Table4[[#This Row],[OPEN]])*100</f>
        <v>1.2607003891050619</v>
      </c>
    </row>
    <row r="187" spans="1:6">
      <c r="A187" s="2">
        <v>43221</v>
      </c>
      <c r="B187">
        <v>282.10000000000002</v>
      </c>
      <c r="C187">
        <f>$M$1*Table4[[#This Row],[OPEN]]+$M$2*B186</f>
        <v>270.80500000000001</v>
      </c>
      <c r="D187">
        <f>Table4[[#This Row],[OPEN]]-Table4[[#This Row],[y^]]</f>
        <v>11.295000000000016</v>
      </c>
      <c r="E187">
        <f>Table4[[#This Row],[e]]*Table4[[#This Row],[e]]</f>
        <v>127.57702500000036</v>
      </c>
      <c r="F187">
        <f>ABS(Table4[[#This Row],[e]]/Table4[[#This Row],[OPEN]])*100</f>
        <v>4.0038993264799769</v>
      </c>
    </row>
    <row r="188" spans="1:6">
      <c r="A188" s="2">
        <v>43252</v>
      </c>
      <c r="B188">
        <v>271.14999999999998</v>
      </c>
      <c r="C188">
        <f>$M$1*Table4[[#This Row],[OPEN]]+$M$2*B187</f>
        <v>276.07749999999999</v>
      </c>
      <c r="D188">
        <f>Table4[[#This Row],[OPEN]]-Table4[[#This Row],[y^]]</f>
        <v>-4.9275000000000091</v>
      </c>
      <c r="E188">
        <f>Table4[[#This Row],[e]]*Table4[[#This Row],[e]]</f>
        <v>24.28025625000009</v>
      </c>
      <c r="F188">
        <f>ABS(Table4[[#This Row],[e]]/Table4[[#This Row],[OPEN]])*100</f>
        <v>1.8172598192882206</v>
      </c>
    </row>
    <row r="189" spans="1:6">
      <c r="A189" s="2">
        <v>43282</v>
      </c>
      <c r="B189">
        <v>267</v>
      </c>
      <c r="C189">
        <f>$M$1*Table4[[#This Row],[OPEN]]+$M$2*B188</f>
        <v>268.86750000000001</v>
      </c>
      <c r="D189">
        <f>Table4[[#This Row],[OPEN]]-Table4[[#This Row],[y^]]</f>
        <v>-1.8675000000000068</v>
      </c>
      <c r="E189">
        <f>Table4[[#This Row],[e]]*Table4[[#This Row],[e]]</f>
        <v>3.4875562500000257</v>
      </c>
      <c r="F189">
        <f>ABS(Table4[[#This Row],[e]]/Table4[[#This Row],[OPEN]])*100</f>
        <v>0.69943820224719355</v>
      </c>
    </row>
    <row r="190" spans="1:6">
      <c r="A190" s="2">
        <v>43313</v>
      </c>
      <c r="B190">
        <v>298.05</v>
      </c>
      <c r="C190">
        <f>$M$1*Table4[[#This Row],[OPEN]]+$M$2*B189</f>
        <v>284.07749999999999</v>
      </c>
      <c r="D190">
        <f>Table4[[#This Row],[OPEN]]-Table4[[#This Row],[y^]]</f>
        <v>13.972500000000025</v>
      </c>
      <c r="E190">
        <f>Table4[[#This Row],[e]]*Table4[[#This Row],[e]]</f>
        <v>195.2307562500007</v>
      </c>
      <c r="F190">
        <f>ABS(Table4[[#This Row],[e]]/Table4[[#This Row],[OPEN]])*100</f>
        <v>4.6879718168092683</v>
      </c>
    </row>
    <row r="191" spans="1:6">
      <c r="A191" s="2">
        <v>43344</v>
      </c>
      <c r="B191">
        <v>322.95</v>
      </c>
      <c r="C191">
        <f>$M$1*Table4[[#This Row],[OPEN]]+$M$2*B190</f>
        <v>311.745</v>
      </c>
      <c r="D191">
        <f>Table4[[#This Row],[OPEN]]-Table4[[#This Row],[y^]]</f>
        <v>11.204999999999984</v>
      </c>
      <c r="E191">
        <f>Table4[[#This Row],[e]]*Table4[[#This Row],[e]]</f>
        <v>125.55202499999965</v>
      </c>
      <c r="F191">
        <f>ABS(Table4[[#This Row],[e]]/Table4[[#This Row],[OPEN]])*100</f>
        <v>3.469577333952619</v>
      </c>
    </row>
    <row r="192" spans="1:6">
      <c r="A192" s="2">
        <v>43374</v>
      </c>
      <c r="B192">
        <v>300.85000000000002</v>
      </c>
      <c r="C192">
        <f>$M$1*Table4[[#This Row],[OPEN]]+$M$2*B191</f>
        <v>310.79500000000002</v>
      </c>
      <c r="D192">
        <f>Table4[[#This Row],[OPEN]]-Table4[[#This Row],[y^]]</f>
        <v>-9.9449999999999932</v>
      </c>
      <c r="E192">
        <f>Table4[[#This Row],[e]]*Table4[[#This Row],[e]]</f>
        <v>98.903024999999857</v>
      </c>
      <c r="F192">
        <f>ABS(Table4[[#This Row],[e]]/Table4[[#This Row],[OPEN]])*100</f>
        <v>3.3056340368954604</v>
      </c>
    </row>
    <row r="193" spans="1:6">
      <c r="A193" s="2">
        <v>43405</v>
      </c>
      <c r="B193">
        <v>280</v>
      </c>
      <c r="C193">
        <f>$M$1*Table4[[#This Row],[OPEN]]+$M$2*B192</f>
        <v>289.38249999999999</v>
      </c>
      <c r="D193">
        <f>Table4[[#This Row],[OPEN]]-Table4[[#This Row],[y^]]</f>
        <v>-9.3824999999999932</v>
      </c>
      <c r="E193">
        <f>Table4[[#This Row],[e]]*Table4[[#This Row],[e]]</f>
        <v>88.031306249999872</v>
      </c>
      <c r="F193">
        <f>ABS(Table4[[#This Row],[e]]/Table4[[#This Row],[OPEN]])*100</f>
        <v>3.3508928571428545</v>
      </c>
    </row>
    <row r="194" spans="1:6">
      <c r="A194" s="2">
        <v>43435</v>
      </c>
      <c r="B194">
        <v>287.25</v>
      </c>
      <c r="C194">
        <f>$M$1*Table4[[#This Row],[OPEN]]+$M$2*B193</f>
        <v>283.98750000000001</v>
      </c>
      <c r="D194">
        <f>Table4[[#This Row],[OPEN]]-Table4[[#This Row],[y^]]</f>
        <v>3.2624999999999886</v>
      </c>
      <c r="E194">
        <f>Table4[[#This Row],[e]]*Table4[[#This Row],[e]]</f>
        <v>10.643906249999926</v>
      </c>
      <c r="F194">
        <f>ABS(Table4[[#This Row],[e]]/Table4[[#This Row],[OPEN]])*100</f>
        <v>1.1357702349869412</v>
      </c>
    </row>
    <row r="195" spans="1:6">
      <c r="A195" s="2">
        <v>43466</v>
      </c>
      <c r="B195">
        <v>282.2</v>
      </c>
      <c r="C195">
        <f>$M$1*Table4[[#This Row],[OPEN]]+$M$2*B194</f>
        <v>284.47249999999997</v>
      </c>
      <c r="D195">
        <f>Table4[[#This Row],[OPEN]]-Table4[[#This Row],[y^]]</f>
        <v>-2.2724999999999795</v>
      </c>
      <c r="E195">
        <f>Table4[[#This Row],[e]]*Table4[[#This Row],[e]]</f>
        <v>5.164256249999907</v>
      </c>
      <c r="F195">
        <f>ABS(Table4[[#This Row],[e]]/Table4[[#This Row],[OPEN]])*100</f>
        <v>0.8052799433026151</v>
      </c>
    </row>
    <row r="196" spans="1:6">
      <c r="A196" s="2">
        <v>43497</v>
      </c>
      <c r="B196">
        <v>280.64999999999998</v>
      </c>
      <c r="C196">
        <f>$M$1*Table4[[#This Row],[OPEN]]+$M$2*B195</f>
        <v>281.34749999999997</v>
      </c>
      <c r="D196">
        <f>Table4[[#This Row],[OPEN]]-Table4[[#This Row],[y^]]</f>
        <v>-0.69749999999999091</v>
      </c>
      <c r="E196">
        <f>Table4[[#This Row],[e]]*Table4[[#This Row],[e]]</f>
        <v>0.48650624999998732</v>
      </c>
      <c r="F196">
        <f>ABS(Table4[[#This Row],[e]]/Table4[[#This Row],[OPEN]])*100</f>
        <v>0.24853019775520788</v>
      </c>
    </row>
    <row r="197" spans="1:6">
      <c r="A197" s="2">
        <v>43525</v>
      </c>
      <c r="B197">
        <v>276.45</v>
      </c>
      <c r="C197">
        <f>$M$1*Table4[[#This Row],[OPEN]]+$M$2*B196</f>
        <v>278.33999999999997</v>
      </c>
      <c r="D197">
        <f>Table4[[#This Row],[OPEN]]-Table4[[#This Row],[y^]]</f>
        <v>-1.8899999999999864</v>
      </c>
      <c r="E197">
        <f>Table4[[#This Row],[e]]*Table4[[#This Row],[e]]</f>
        <v>3.5720999999999483</v>
      </c>
      <c r="F197">
        <f>ABS(Table4[[#This Row],[e]]/Table4[[#This Row],[OPEN]])*100</f>
        <v>0.68366793271838899</v>
      </c>
    </row>
    <row r="198" spans="1:6">
      <c r="A198" s="2">
        <v>43556</v>
      </c>
      <c r="B198">
        <v>297</v>
      </c>
      <c r="C198">
        <f>$M$1*Table4[[#This Row],[OPEN]]+$M$2*B197</f>
        <v>287.7525</v>
      </c>
      <c r="D198">
        <f>Table4[[#This Row],[OPEN]]-Table4[[#This Row],[y^]]</f>
        <v>9.2475000000000023</v>
      </c>
      <c r="E198">
        <f>Table4[[#This Row],[e]]*Table4[[#This Row],[e]]</f>
        <v>85.51625625000004</v>
      </c>
      <c r="F198">
        <f>ABS(Table4[[#This Row],[e]]/Table4[[#This Row],[OPEN]])*100</f>
        <v>3.1136363636363642</v>
      </c>
    </row>
    <row r="199" spans="1:6">
      <c r="A199" s="2">
        <v>43586</v>
      </c>
      <c r="B199">
        <v>301.10000000000002</v>
      </c>
      <c r="C199">
        <f>$M$1*Table4[[#This Row],[OPEN]]+$M$2*B198</f>
        <v>299.255</v>
      </c>
      <c r="D199">
        <f>Table4[[#This Row],[OPEN]]-Table4[[#This Row],[y^]]</f>
        <v>1.8450000000000273</v>
      </c>
      <c r="E199">
        <f>Table4[[#This Row],[e]]*Table4[[#This Row],[e]]</f>
        <v>3.4040250000001007</v>
      </c>
      <c r="F199">
        <f>ABS(Table4[[#This Row],[e]]/Table4[[#This Row],[OPEN]])*100</f>
        <v>0.61275323812687721</v>
      </c>
    </row>
    <row r="200" spans="1:6">
      <c r="A200" s="2">
        <v>43617</v>
      </c>
      <c r="B200">
        <v>281.39999999999998</v>
      </c>
      <c r="C200">
        <f>$M$1*Table4[[#This Row],[OPEN]]+$M$2*B199</f>
        <v>290.26499999999999</v>
      </c>
      <c r="D200">
        <f>Table4[[#This Row],[OPEN]]-Table4[[#This Row],[y^]]</f>
        <v>-8.8650000000000091</v>
      </c>
      <c r="E200">
        <f>Table4[[#This Row],[e]]*Table4[[#This Row],[e]]</f>
        <v>78.588225000000165</v>
      </c>
      <c r="F200">
        <f>ABS(Table4[[#This Row],[e]]/Table4[[#This Row],[OPEN]])*100</f>
        <v>3.1503198294243107</v>
      </c>
    </row>
    <row r="201" spans="1:6">
      <c r="A201" s="2">
        <v>43647</v>
      </c>
      <c r="B201">
        <v>274.39999999999998</v>
      </c>
      <c r="C201">
        <f>$M$1*Table4[[#This Row],[OPEN]]+$M$2*B200</f>
        <v>277.54999999999995</v>
      </c>
      <c r="D201">
        <f>Table4[[#This Row],[OPEN]]-Table4[[#This Row],[y^]]</f>
        <v>-3.1499999999999773</v>
      </c>
      <c r="E201">
        <f>Table4[[#This Row],[e]]*Table4[[#This Row],[e]]</f>
        <v>9.9224999999998573</v>
      </c>
      <c r="F201">
        <f>ABS(Table4[[#This Row],[e]]/Table4[[#This Row],[OPEN]])*100</f>
        <v>1.1479591836734611</v>
      </c>
    </row>
    <row r="202" spans="1:6">
      <c r="A202" s="2">
        <v>43678</v>
      </c>
      <c r="B202">
        <v>270.45</v>
      </c>
      <c r="C202">
        <f>$M$1*Table4[[#This Row],[OPEN]]+$M$2*B201</f>
        <v>272.22749999999996</v>
      </c>
      <c r="D202">
        <f>Table4[[#This Row],[OPEN]]-Table4[[#This Row],[y^]]</f>
        <v>-1.777499999999975</v>
      </c>
      <c r="E202">
        <f>Table4[[#This Row],[e]]*Table4[[#This Row],[e]]</f>
        <v>3.1595062499999109</v>
      </c>
      <c r="F202">
        <f>ABS(Table4[[#This Row],[e]]/Table4[[#This Row],[OPEN]])*100</f>
        <v>0.65723793677203735</v>
      </c>
    </row>
    <row r="203" spans="1:6">
      <c r="A203" s="2">
        <v>43709</v>
      </c>
      <c r="B203">
        <v>244.45</v>
      </c>
      <c r="C203">
        <f>$M$1*Table4[[#This Row],[OPEN]]+$M$2*B202</f>
        <v>256.14999999999998</v>
      </c>
      <c r="D203">
        <f>Table4[[#This Row],[OPEN]]-Table4[[#This Row],[y^]]</f>
        <v>-11.699999999999989</v>
      </c>
      <c r="E203">
        <f>Table4[[#This Row],[e]]*Table4[[#This Row],[e]]</f>
        <v>136.88999999999973</v>
      </c>
      <c r="F203">
        <f>ABS(Table4[[#This Row],[e]]/Table4[[#This Row],[OPEN]])*100</f>
        <v>4.7862548578441357</v>
      </c>
    </row>
    <row r="204" spans="1:6">
      <c r="A204" s="2">
        <v>43739</v>
      </c>
      <c r="B204">
        <v>259.10000000000002</v>
      </c>
      <c r="C204">
        <f>$M$1*Table4[[#This Row],[OPEN]]+$M$2*B203</f>
        <v>252.50749999999999</v>
      </c>
      <c r="D204">
        <f>Table4[[#This Row],[OPEN]]-Table4[[#This Row],[y^]]</f>
        <v>6.5925000000000296</v>
      </c>
      <c r="E204">
        <f>Table4[[#This Row],[e]]*Table4[[#This Row],[e]]</f>
        <v>43.461056250000389</v>
      </c>
      <c r="F204">
        <f>ABS(Table4[[#This Row],[e]]/Table4[[#This Row],[OPEN]])*100</f>
        <v>2.544384407564658</v>
      </c>
    </row>
    <row r="205" spans="1:6">
      <c r="A205" s="2">
        <v>43770</v>
      </c>
      <c r="B205">
        <v>259.35000000000002</v>
      </c>
      <c r="C205">
        <f>$M$1*Table4[[#This Row],[OPEN]]+$M$2*B204</f>
        <v>259.23750000000001</v>
      </c>
      <c r="D205">
        <f>Table4[[#This Row],[OPEN]]-Table4[[#This Row],[y^]]</f>
        <v>0.11250000000001137</v>
      </c>
      <c r="E205">
        <f>Table4[[#This Row],[e]]*Table4[[#This Row],[e]]</f>
        <v>1.2656250000002558E-2</v>
      </c>
      <c r="F205">
        <f>ABS(Table4[[#This Row],[e]]/Table4[[#This Row],[OPEN]])*100</f>
        <v>4.3377674956626706E-2</v>
      </c>
    </row>
    <row r="206" spans="1:6">
      <c r="A206" s="2">
        <v>43800</v>
      </c>
      <c r="B206">
        <v>246</v>
      </c>
      <c r="C206">
        <f>$M$1*Table4[[#This Row],[OPEN]]+$M$2*B205</f>
        <v>252.00749999999999</v>
      </c>
      <c r="D206">
        <f>Table4[[#This Row],[OPEN]]-Table4[[#This Row],[y^]]</f>
        <v>-6.0074999999999932</v>
      </c>
      <c r="E206">
        <f>Table4[[#This Row],[e]]*Table4[[#This Row],[e]]</f>
        <v>36.090056249999918</v>
      </c>
      <c r="F206">
        <f>ABS(Table4[[#This Row],[e]]/Table4[[#This Row],[OPEN]])*100</f>
        <v>2.4420731707317045</v>
      </c>
    </row>
    <row r="207" spans="1:6">
      <c r="A207" s="2">
        <v>43831</v>
      </c>
      <c r="B207">
        <v>238.6</v>
      </c>
      <c r="C207">
        <f>$M$1*Table4[[#This Row],[OPEN]]+$M$2*B206</f>
        <v>241.93</v>
      </c>
      <c r="D207">
        <f>Table4[[#This Row],[OPEN]]-Table4[[#This Row],[y^]]</f>
        <v>-3.3300000000000125</v>
      </c>
      <c r="E207">
        <f>Table4[[#This Row],[e]]*Table4[[#This Row],[e]]</f>
        <v>11.088900000000084</v>
      </c>
      <c r="F207">
        <f>ABS(Table4[[#This Row],[e]]/Table4[[#This Row],[OPEN]])*100</f>
        <v>1.3956412405699969</v>
      </c>
    </row>
    <row r="208" spans="1:6">
      <c r="A208" s="2">
        <v>43862</v>
      </c>
      <c r="B208">
        <v>236.9</v>
      </c>
      <c r="C208">
        <f>$M$1*Table4[[#This Row],[OPEN]]+$M$2*B207</f>
        <v>237.66500000000002</v>
      </c>
      <c r="D208">
        <f>Table4[[#This Row],[OPEN]]-Table4[[#This Row],[y^]]</f>
        <v>-0.76500000000001478</v>
      </c>
      <c r="E208">
        <f>Table4[[#This Row],[e]]*Table4[[#This Row],[e]]</f>
        <v>0.58522500000002264</v>
      </c>
      <c r="F208">
        <f>ABS(Table4[[#This Row],[e]]/Table4[[#This Row],[OPEN]])*100</f>
        <v>0.32292106373998086</v>
      </c>
    </row>
    <row r="209" spans="1:6">
      <c r="A209" s="2">
        <v>43891</v>
      </c>
      <c r="B209">
        <v>199.5</v>
      </c>
      <c r="C209">
        <f>$M$1*Table4[[#This Row],[OPEN]]+$M$2*B208</f>
        <v>216.32999999999998</v>
      </c>
      <c r="D209">
        <f>Table4[[#This Row],[OPEN]]-Table4[[#This Row],[y^]]</f>
        <v>-16.829999999999984</v>
      </c>
      <c r="E209">
        <f>Table4[[#This Row],[e]]*Table4[[#This Row],[e]]</f>
        <v>283.24889999999948</v>
      </c>
      <c r="F209">
        <f>ABS(Table4[[#This Row],[e]]/Table4[[#This Row],[OPEN]])*100</f>
        <v>8.4360902255639019</v>
      </c>
    </row>
    <row r="210" spans="1:6">
      <c r="A210" s="2">
        <v>43922</v>
      </c>
      <c r="B210">
        <v>171.7</v>
      </c>
      <c r="C210">
        <f>$M$1*Table4[[#This Row],[OPEN]]+$M$2*B209</f>
        <v>184.20999999999998</v>
      </c>
      <c r="D210">
        <f>Table4[[#This Row],[OPEN]]-Table4[[#This Row],[y^]]</f>
        <v>-12.509999999999991</v>
      </c>
      <c r="E210">
        <f>Table4[[#This Row],[e]]*Table4[[#This Row],[e]]</f>
        <v>156.50009999999978</v>
      </c>
      <c r="F210">
        <f>ABS(Table4[[#This Row],[e]]/Table4[[#This Row],[OPEN]])*100</f>
        <v>7.285963890506693</v>
      </c>
    </row>
    <row r="211" spans="1:6">
      <c r="A211" s="2">
        <v>43952</v>
      </c>
      <c r="B211">
        <v>181.75</v>
      </c>
      <c r="C211">
        <f>$M$1*Table4[[#This Row],[OPEN]]+$M$2*B210</f>
        <v>177.22749999999999</v>
      </c>
      <c r="D211">
        <f>Table4[[#This Row],[OPEN]]-Table4[[#This Row],[y^]]</f>
        <v>4.522500000000008</v>
      </c>
      <c r="E211">
        <f>Table4[[#This Row],[e]]*Table4[[#This Row],[e]]</f>
        <v>20.453006250000072</v>
      </c>
      <c r="F211">
        <f>ABS(Table4[[#This Row],[e]]/Table4[[#This Row],[OPEN]])*100</f>
        <v>2.4883081155433331</v>
      </c>
    </row>
    <row r="212" spans="1:6">
      <c r="A212" s="2">
        <v>43983</v>
      </c>
      <c r="B212">
        <v>201</v>
      </c>
      <c r="C212">
        <f>$M$1*Table4[[#This Row],[OPEN]]+$M$2*B211</f>
        <v>192.33750000000001</v>
      </c>
      <c r="D212">
        <f>Table4[[#This Row],[OPEN]]-Table4[[#This Row],[y^]]</f>
        <v>8.6624999999999943</v>
      </c>
      <c r="E212">
        <f>Table4[[#This Row],[e]]*Table4[[#This Row],[e]]</f>
        <v>75.038906249999897</v>
      </c>
      <c r="F212">
        <f>ABS(Table4[[#This Row],[e]]/Table4[[#This Row],[OPEN]])*100</f>
        <v>4.3097014925373109</v>
      </c>
    </row>
    <row r="213" spans="1:6">
      <c r="A213" s="2">
        <v>44013</v>
      </c>
      <c r="B213">
        <v>194.65</v>
      </c>
      <c r="C213">
        <f>$M$1*Table4[[#This Row],[OPEN]]+$M$2*B212</f>
        <v>197.50749999999999</v>
      </c>
      <c r="D213">
        <f>Table4[[#This Row],[OPEN]]-Table4[[#This Row],[y^]]</f>
        <v>-2.8574999999999875</v>
      </c>
      <c r="E213">
        <f>Table4[[#This Row],[e]]*Table4[[#This Row],[e]]</f>
        <v>8.1653062499999294</v>
      </c>
      <c r="F213">
        <f>ABS(Table4[[#This Row],[e]]/Table4[[#This Row],[OPEN]])*100</f>
        <v>1.4680195222193615</v>
      </c>
    </row>
    <row r="214" spans="1:6">
      <c r="A214" s="2">
        <v>44044</v>
      </c>
      <c r="B214">
        <v>194</v>
      </c>
      <c r="C214">
        <f>$M$1*Table4[[#This Row],[OPEN]]+$M$2*B213</f>
        <v>194.29249999999999</v>
      </c>
      <c r="D214">
        <f>Table4[[#This Row],[OPEN]]-Table4[[#This Row],[y^]]</f>
        <v>-0.29249999999998977</v>
      </c>
      <c r="E214">
        <f>Table4[[#This Row],[e]]*Table4[[#This Row],[e]]</f>
        <v>8.5556249999994019E-2</v>
      </c>
      <c r="F214">
        <f>ABS(Table4[[#This Row],[e]]/Table4[[#This Row],[OPEN]])*100</f>
        <v>0.15077319587628338</v>
      </c>
    </row>
    <row r="215" spans="1:6">
      <c r="A215" s="2">
        <v>44075</v>
      </c>
      <c r="B215">
        <v>191.1</v>
      </c>
      <c r="C215">
        <f>$M$1*Table4[[#This Row],[OPEN]]+$M$2*B214</f>
        <v>192.405</v>
      </c>
      <c r="D215">
        <f>Table4[[#This Row],[OPEN]]-Table4[[#This Row],[y^]]</f>
        <v>-1.3050000000000068</v>
      </c>
      <c r="E215">
        <f>Table4[[#This Row],[e]]*Table4[[#This Row],[e]]</f>
        <v>1.7030250000000178</v>
      </c>
      <c r="F215">
        <f>ABS(Table4[[#This Row],[e]]/Table4[[#This Row],[OPEN]])*100</f>
        <v>0.68288854003140076</v>
      </c>
    </row>
    <row r="216" spans="1:6">
      <c r="A216" s="2">
        <v>44105</v>
      </c>
      <c r="B216">
        <v>174.5</v>
      </c>
      <c r="C216">
        <f>$M$1*Table4[[#This Row],[OPEN]]+$M$2*B215</f>
        <v>181.97</v>
      </c>
      <c r="D216">
        <f>Table4[[#This Row],[OPEN]]-Table4[[#This Row],[y^]]</f>
        <v>-7.4699999999999989</v>
      </c>
      <c r="E216">
        <f>Table4[[#This Row],[e]]*Table4[[#This Row],[e]]</f>
        <v>55.800899999999984</v>
      </c>
      <c r="F216">
        <f>ABS(Table4[[#This Row],[e]]/Table4[[#This Row],[OPEN]])*100</f>
        <v>4.2808022922636093</v>
      </c>
    </row>
    <row r="217" spans="1:6">
      <c r="A217" s="2">
        <v>44136</v>
      </c>
      <c r="B217">
        <v>166.8</v>
      </c>
      <c r="C217">
        <f>$M$1*Table4[[#This Row],[OPEN]]+$M$2*B216</f>
        <v>170.26499999999999</v>
      </c>
      <c r="D217">
        <f>Table4[[#This Row],[OPEN]]-Table4[[#This Row],[y^]]</f>
        <v>-3.464999999999975</v>
      </c>
      <c r="E217">
        <f>Table4[[#This Row],[e]]*Table4[[#This Row],[e]]</f>
        <v>12.006224999999827</v>
      </c>
      <c r="F217">
        <f>ABS(Table4[[#This Row],[e]]/Table4[[#This Row],[OPEN]])*100</f>
        <v>2.0773381294963875</v>
      </c>
    </row>
    <row r="218" spans="1:6">
      <c r="A218" s="2">
        <v>44166</v>
      </c>
      <c r="B218">
        <v>195</v>
      </c>
      <c r="C218">
        <f>$M$1*Table4[[#This Row],[OPEN]]+$M$2*B217</f>
        <v>182.31</v>
      </c>
      <c r="D218">
        <f>Table4[[#This Row],[OPEN]]-Table4[[#This Row],[y^]]</f>
        <v>12.689999999999998</v>
      </c>
      <c r="E218">
        <f>Table4[[#This Row],[e]]*Table4[[#This Row],[e]]</f>
        <v>161.03609999999995</v>
      </c>
      <c r="F218">
        <f>ABS(Table4[[#This Row],[e]]/Table4[[#This Row],[OPEN]])*100</f>
        <v>6.5076923076923059</v>
      </c>
    </row>
    <row r="219" spans="1:6">
      <c r="A219" s="2">
        <v>44197</v>
      </c>
      <c r="B219">
        <v>209.9</v>
      </c>
      <c r="C219">
        <f>$M$1*Table4[[#This Row],[OPEN]]+$M$2*B218</f>
        <v>203.19499999999999</v>
      </c>
      <c r="D219">
        <f>Table4[[#This Row],[OPEN]]-Table4[[#This Row],[y^]]</f>
        <v>6.7050000000000125</v>
      </c>
      <c r="E219">
        <f>Table4[[#This Row],[e]]*Table4[[#This Row],[e]]</f>
        <v>44.957025000000165</v>
      </c>
      <c r="F219">
        <f>ABS(Table4[[#This Row],[e]]/Table4[[#This Row],[OPEN]])*100</f>
        <v>3.1943782753692291</v>
      </c>
    </row>
    <row r="220" spans="1:6">
      <c r="A220" s="2">
        <v>44228</v>
      </c>
      <c r="B220">
        <v>204</v>
      </c>
      <c r="C220">
        <f>$M$1*Table4[[#This Row],[OPEN]]+$M$2*B219</f>
        <v>206.655</v>
      </c>
      <c r="D220">
        <f>Table4[[#This Row],[OPEN]]-Table4[[#This Row],[y^]]</f>
        <v>-2.6550000000000011</v>
      </c>
      <c r="E220">
        <f>Table4[[#This Row],[e]]*Table4[[#This Row],[e]]</f>
        <v>7.0490250000000056</v>
      </c>
      <c r="F220">
        <f>ABS(Table4[[#This Row],[e]]/Table4[[#This Row],[OPEN]])*100</f>
        <v>1.3014705882352948</v>
      </c>
    </row>
    <row r="221" spans="1:6">
      <c r="A221" s="2">
        <v>44256</v>
      </c>
      <c r="B221">
        <v>205.45</v>
      </c>
      <c r="C221">
        <f>$M$1*Table4[[#This Row],[OPEN]]+$M$2*B220</f>
        <v>204.79750000000001</v>
      </c>
      <c r="D221">
        <f>Table4[[#This Row],[OPEN]]-Table4[[#This Row],[y^]]</f>
        <v>0.65249999999997499</v>
      </c>
      <c r="E221">
        <f>Table4[[#This Row],[e]]*Table4[[#This Row],[e]]</f>
        <v>0.42575624999996736</v>
      </c>
      <c r="F221">
        <f>ABS(Table4[[#This Row],[e]]/Table4[[#This Row],[OPEN]])*100</f>
        <v>0.31759552202481139</v>
      </c>
    </row>
    <row r="222" spans="1:6">
      <c r="A222" s="2">
        <v>44287</v>
      </c>
      <c r="B222">
        <v>220</v>
      </c>
      <c r="C222">
        <f>$M$1*Table4[[#This Row],[OPEN]]+$M$2*B221</f>
        <v>213.45249999999999</v>
      </c>
      <c r="D222">
        <f>Table4[[#This Row],[OPEN]]-Table4[[#This Row],[y^]]</f>
        <v>6.5475000000000136</v>
      </c>
      <c r="E222">
        <f>Table4[[#This Row],[e]]*Table4[[#This Row],[e]]</f>
        <v>42.869756250000179</v>
      </c>
      <c r="F222">
        <f>ABS(Table4[[#This Row],[e]]/Table4[[#This Row],[OPEN]])*100</f>
        <v>2.9761363636363698</v>
      </c>
    </row>
    <row r="223" spans="1:6">
      <c r="A223" s="2">
        <v>44317</v>
      </c>
      <c r="B223">
        <v>201.2</v>
      </c>
      <c r="C223">
        <f>$M$1*Table4[[#This Row],[OPEN]]+$M$2*B222</f>
        <v>209.65999999999997</v>
      </c>
      <c r="D223">
        <f>Table4[[#This Row],[OPEN]]-Table4[[#This Row],[y^]]</f>
        <v>-8.4599999999999795</v>
      </c>
      <c r="E223">
        <f>Table4[[#This Row],[e]]*Table4[[#This Row],[e]]</f>
        <v>71.571599999999648</v>
      </c>
      <c r="F223">
        <f>ABS(Table4[[#This Row],[e]]/Table4[[#This Row],[OPEN]])*100</f>
        <v>4.2047713717693735</v>
      </c>
    </row>
    <row r="224" spans="1:6">
      <c r="A224" s="2">
        <v>44348</v>
      </c>
      <c r="B224">
        <v>218</v>
      </c>
      <c r="C224">
        <f>$M$1*Table4[[#This Row],[OPEN]]+$M$2*B223</f>
        <v>210.44</v>
      </c>
      <c r="D224">
        <f>Table4[[#This Row],[OPEN]]-Table4[[#This Row],[y^]]</f>
        <v>7.5600000000000023</v>
      </c>
      <c r="E224">
        <f>Table4[[#This Row],[e]]*Table4[[#This Row],[e]]</f>
        <v>57.153600000000033</v>
      </c>
      <c r="F224">
        <f>ABS(Table4[[#This Row],[e]]/Table4[[#This Row],[OPEN]])*100</f>
        <v>3.4678899082568817</v>
      </c>
    </row>
    <row r="225" spans="1:6">
      <c r="A225" s="2">
        <v>44378</v>
      </c>
      <c r="B225">
        <v>202.9</v>
      </c>
      <c r="C225">
        <f>$M$1*Table4[[#This Row],[OPEN]]+$M$2*B224</f>
        <v>209.69499999999999</v>
      </c>
      <c r="D225">
        <f>Table4[[#This Row],[OPEN]]-Table4[[#This Row],[y^]]</f>
        <v>-6.7949999999999875</v>
      </c>
      <c r="E225">
        <f>Table4[[#This Row],[e]]*Table4[[#This Row],[e]]</f>
        <v>46.172024999999827</v>
      </c>
      <c r="F225">
        <f>ABS(Table4[[#This Row],[e]]/Table4[[#This Row],[OPEN]])*100</f>
        <v>3.3489403647116744</v>
      </c>
    </row>
    <row r="226" spans="1:6">
      <c r="A226" s="2">
        <v>44409</v>
      </c>
      <c r="B226">
        <v>206.45</v>
      </c>
      <c r="C226">
        <f>$M$1*Table4[[#This Row],[OPEN]]+$M$2*B225</f>
        <v>204.85249999999999</v>
      </c>
      <c r="D226">
        <f>Table4[[#This Row],[OPEN]]-Table4[[#This Row],[y^]]</f>
        <v>1.5974999999999966</v>
      </c>
      <c r="E226">
        <f>Table4[[#This Row],[e]]*Table4[[#This Row],[e]]</f>
        <v>2.5520062499999892</v>
      </c>
      <c r="F226">
        <f>ABS(Table4[[#This Row],[e]]/Table4[[#This Row],[OPEN]])*100</f>
        <v>0.77379510777427796</v>
      </c>
    </row>
    <row r="227" spans="1:6">
      <c r="A227" s="2">
        <v>44440</v>
      </c>
      <c r="B227">
        <v>211</v>
      </c>
      <c r="C227">
        <f>$M$1*Table4[[#This Row],[OPEN]]+$M$2*B226</f>
        <v>208.95249999999999</v>
      </c>
      <c r="D227">
        <f>Table4[[#This Row],[OPEN]]-Table4[[#This Row],[y^]]</f>
        <v>2.0475000000000136</v>
      </c>
      <c r="E227">
        <f>Table4[[#This Row],[e]]*Table4[[#This Row],[e]]</f>
        <v>4.1922562500000558</v>
      </c>
      <c r="F227">
        <f>ABS(Table4[[#This Row],[e]]/Table4[[#This Row],[OPEN]])*100</f>
        <v>0.97037914691943772</v>
      </c>
    </row>
    <row r="228" spans="1:6">
      <c r="A228" s="2">
        <v>44470</v>
      </c>
      <c r="B228">
        <v>235.2</v>
      </c>
      <c r="C228">
        <f>$M$1*Table4[[#This Row],[OPEN]]+$M$2*B227</f>
        <v>224.31</v>
      </c>
      <c r="D228">
        <f>Table4[[#This Row],[OPEN]]-Table4[[#This Row],[y^]]</f>
        <v>10.889999999999986</v>
      </c>
      <c r="E228">
        <f>Table4[[#This Row],[e]]*Table4[[#This Row],[e]]</f>
        <v>118.5920999999997</v>
      </c>
      <c r="F228">
        <f>ABS(Table4[[#This Row],[e]]/Table4[[#This Row],[OPEN]])*100</f>
        <v>4.6301020408163209</v>
      </c>
    </row>
    <row r="229" spans="1:6">
      <c r="A229" s="2">
        <v>44501</v>
      </c>
      <c r="B229">
        <v>224.15</v>
      </c>
      <c r="C229">
        <f>$M$1*Table4[[#This Row],[OPEN]]+$M$2*B228</f>
        <v>229.1225</v>
      </c>
      <c r="D229">
        <f>Table4[[#This Row],[OPEN]]-Table4[[#This Row],[y^]]</f>
        <v>-4.9724999999999966</v>
      </c>
      <c r="E229">
        <f>Table4[[#This Row],[e]]*Table4[[#This Row],[e]]</f>
        <v>24.725756249999964</v>
      </c>
      <c r="F229">
        <f>ABS(Table4[[#This Row],[e]]/Table4[[#This Row],[OPEN]])*100</f>
        <v>2.2183805487396819</v>
      </c>
    </row>
    <row r="230" spans="1:6">
      <c r="A230" s="2">
        <v>44531</v>
      </c>
      <c r="B230">
        <v>222</v>
      </c>
      <c r="C230">
        <f>$M$1*Table4[[#This Row],[OPEN]]+$M$2*B229</f>
        <v>222.9675</v>
      </c>
      <c r="D230">
        <f>Table4[[#This Row],[OPEN]]-Table4[[#This Row],[y^]]</f>
        <v>-0.96750000000000114</v>
      </c>
      <c r="E230">
        <f>Table4[[#This Row],[e]]*Table4[[#This Row],[e]]</f>
        <v>0.93605625000000225</v>
      </c>
      <c r="F230">
        <f>ABS(Table4[[#This Row],[e]]/Table4[[#This Row],[OPEN]])*100</f>
        <v>0.4358108108108113</v>
      </c>
    </row>
    <row r="231" spans="1:6">
      <c r="A231" s="2">
        <v>44562</v>
      </c>
      <c r="B231">
        <v>218.05</v>
      </c>
      <c r="C231">
        <f>$M$1*Table4[[#This Row],[OPEN]]+$M$2*B230</f>
        <v>219.82749999999999</v>
      </c>
      <c r="D231">
        <f>Table4[[#This Row],[OPEN]]-Table4[[#This Row],[y^]]</f>
        <v>-1.777499999999975</v>
      </c>
      <c r="E231">
        <f>Table4[[#This Row],[e]]*Table4[[#This Row],[e]]</f>
        <v>3.1595062499999109</v>
      </c>
      <c r="F231">
        <f>ABS(Table4[[#This Row],[e]]/Table4[[#This Row],[OPEN]])*100</f>
        <v>0.81518000458609252</v>
      </c>
    </row>
    <row r="232" spans="1:6">
      <c r="A232" s="2">
        <v>44593</v>
      </c>
      <c r="B232">
        <v>221</v>
      </c>
      <c r="C232">
        <f>$M$1*Table4[[#This Row],[OPEN]]+$M$2*B231</f>
        <v>219.67250000000001</v>
      </c>
      <c r="D232">
        <f>Table4[[#This Row],[OPEN]]-Table4[[#This Row],[y^]]</f>
        <v>1.3274999999999864</v>
      </c>
      <c r="E232">
        <f>Table4[[#This Row],[e]]*Table4[[#This Row],[e]]</f>
        <v>1.7622562499999639</v>
      </c>
      <c r="F232">
        <f>ABS(Table4[[#This Row],[e]]/Table4[[#This Row],[OPEN]])*100</f>
        <v>0.60067873303166808</v>
      </c>
    </row>
    <row r="233" spans="1:6">
      <c r="A233" s="2">
        <v>44621</v>
      </c>
      <c r="B233">
        <v>214.4</v>
      </c>
      <c r="C233">
        <f>$M$1*Table4[[#This Row],[OPEN]]+$M$2*B232</f>
        <v>217.37</v>
      </c>
      <c r="D233">
        <f>Table4[[#This Row],[OPEN]]-Table4[[#This Row],[y^]]</f>
        <v>-2.9699999999999989</v>
      </c>
      <c r="E233">
        <f>Table4[[#This Row],[e]]*Table4[[#This Row],[e]]</f>
        <v>8.8208999999999929</v>
      </c>
      <c r="F233">
        <f>ABS(Table4[[#This Row],[e]]/Table4[[#This Row],[OPEN]])*100</f>
        <v>1.38526119402985</v>
      </c>
    </row>
    <row r="234" spans="1:6">
      <c r="A234" s="2">
        <v>44652</v>
      </c>
      <c r="B234">
        <v>250</v>
      </c>
      <c r="C234">
        <f>$M$1*Table4[[#This Row],[OPEN]]+$M$2*B233</f>
        <v>233.98</v>
      </c>
      <c r="D234">
        <f>Table4[[#This Row],[OPEN]]-Table4[[#This Row],[y^]]</f>
        <v>16.02000000000001</v>
      </c>
      <c r="E234">
        <f>Table4[[#This Row],[e]]*Table4[[#This Row],[e]]</f>
        <v>256.64040000000034</v>
      </c>
      <c r="F234">
        <f>ABS(Table4[[#This Row],[e]]/Table4[[#This Row],[OPEN]])*100</f>
        <v>6.4080000000000039</v>
      </c>
    </row>
    <row r="235" spans="1:6">
      <c r="A235" s="2">
        <v>44682</v>
      </c>
      <c r="B235">
        <v>258</v>
      </c>
      <c r="C235">
        <f>$M$1*Table4[[#This Row],[OPEN]]+$M$2*B234</f>
        <v>254.39999999999998</v>
      </c>
      <c r="D235">
        <f>Table4[[#This Row],[OPEN]]-Table4[[#This Row],[y^]]</f>
        <v>3.6000000000000227</v>
      </c>
      <c r="E235">
        <f>Table4[[#This Row],[e]]*Table4[[#This Row],[e]]</f>
        <v>12.960000000000164</v>
      </c>
      <c r="F235">
        <f>ABS(Table4[[#This Row],[e]]/Table4[[#This Row],[OPEN]])*100</f>
        <v>1.3953488372093112</v>
      </c>
    </row>
    <row r="236" spans="1:6">
      <c r="A236" s="2">
        <v>44713</v>
      </c>
      <c r="B236">
        <v>270.64999999999998</v>
      </c>
      <c r="C236">
        <f>$M$1*Table4[[#This Row],[OPEN]]+$M$2*B235</f>
        <v>264.95749999999998</v>
      </c>
      <c r="D236">
        <f>Table4[[#This Row],[OPEN]]-Table4[[#This Row],[y^]]</f>
        <v>5.6924999999999955</v>
      </c>
      <c r="E236">
        <f>Table4[[#This Row],[e]]*Table4[[#This Row],[e]]</f>
        <v>32.404556249999949</v>
      </c>
      <c r="F236">
        <f>ABS(Table4[[#This Row],[e]]/Table4[[#This Row],[OPEN]])*100</f>
        <v>2.1032699057823745</v>
      </c>
    </row>
    <row r="237" spans="1:6">
      <c r="A237" s="2">
        <v>44743</v>
      </c>
      <c r="B237">
        <v>273.5</v>
      </c>
      <c r="C237">
        <f>$M$1*Table4[[#This Row],[OPEN]]+$M$2*B236</f>
        <v>272.21749999999997</v>
      </c>
      <c r="D237">
        <f>Table4[[#This Row],[OPEN]]-Table4[[#This Row],[y^]]</f>
        <v>1.2825000000000273</v>
      </c>
      <c r="E237">
        <f>Table4[[#This Row],[e]]*Table4[[#This Row],[e]]</f>
        <v>1.64480625000007</v>
      </c>
      <c r="F237">
        <f>ABS(Table4[[#This Row],[e]]/Table4[[#This Row],[OPEN]])*100</f>
        <v>0.46892138939671929</v>
      </c>
    </row>
    <row r="238" spans="1:6">
      <c r="A238" s="2">
        <v>44774</v>
      </c>
      <c r="B238">
        <v>304</v>
      </c>
      <c r="C238">
        <f>$M$1*Table4[[#This Row],[OPEN]]+$M$2*B237</f>
        <v>290.27499999999998</v>
      </c>
      <c r="D238">
        <f>Table4[[#This Row],[OPEN]]-Table4[[#This Row],[y^]]</f>
        <v>13.725000000000023</v>
      </c>
      <c r="E238">
        <f>Table4[[#This Row],[e]]*Table4[[#This Row],[e]]</f>
        <v>188.37562500000061</v>
      </c>
      <c r="F238">
        <f>ABS(Table4[[#This Row],[e]]/Table4[[#This Row],[OPEN]])*100</f>
        <v>4.5148026315789549</v>
      </c>
    </row>
    <row r="239" spans="1:6">
      <c r="A239" s="2">
        <v>44805</v>
      </c>
      <c r="B239">
        <v>319.5</v>
      </c>
      <c r="C239">
        <f>$M$1*Table4[[#This Row],[OPEN]]+$M$2*B238</f>
        <v>312.52499999999998</v>
      </c>
      <c r="D239">
        <f>Table4[[#This Row],[OPEN]]-Table4[[#This Row],[y^]]</f>
        <v>6.9750000000000227</v>
      </c>
      <c r="E239">
        <f>Table4[[#This Row],[e]]*Table4[[#This Row],[e]]</f>
        <v>48.650625000000318</v>
      </c>
      <c r="F239">
        <f>ABS(Table4[[#This Row],[e]]/Table4[[#This Row],[OPEN]])*100</f>
        <v>2.1830985915493031</v>
      </c>
    </row>
    <row r="240" spans="1:6">
      <c r="A240" s="2">
        <v>44835</v>
      </c>
      <c r="B240">
        <v>332.9</v>
      </c>
      <c r="C240">
        <f>$M$1*Table4[[#This Row],[OPEN]]+$M$2*B239</f>
        <v>326.87</v>
      </c>
      <c r="D240">
        <f>Table4[[#This Row],[OPEN]]-Table4[[#This Row],[y^]]</f>
        <v>6.0299999999999727</v>
      </c>
      <c r="E240">
        <f>Table4[[#This Row],[e]]*Table4[[#This Row],[e]]</f>
        <v>36.360899999999674</v>
      </c>
      <c r="F240">
        <f>ABS(Table4[[#This Row],[e]]/Table4[[#This Row],[OPEN]])*100</f>
        <v>1.8113547611895382</v>
      </c>
    </row>
    <row r="241" spans="1:6">
      <c r="A241" s="2">
        <v>44866</v>
      </c>
      <c r="B241">
        <v>349.25</v>
      </c>
      <c r="C241">
        <f>$M$1*Table4[[#This Row],[OPEN]]+$M$2*B240</f>
        <v>341.89249999999998</v>
      </c>
      <c r="D241">
        <f>Table4[[#This Row],[OPEN]]-Table4[[#This Row],[y^]]</f>
        <v>7.3575000000000159</v>
      </c>
      <c r="E241">
        <f>Table4[[#This Row],[e]]*Table4[[#This Row],[e]]</f>
        <v>54.132806250000236</v>
      </c>
      <c r="F241">
        <f>ABS(Table4[[#This Row],[e]]/Table4[[#This Row],[OPEN]])*100</f>
        <v>2.1066571224051587</v>
      </c>
    </row>
    <row r="242" spans="1:6">
      <c r="A242" s="2">
        <v>44896</v>
      </c>
      <c r="B242">
        <v>341.7</v>
      </c>
      <c r="C242">
        <f>$M$1*Table4[[#This Row],[OPEN]]+$M$2*B241</f>
        <v>345.09749999999997</v>
      </c>
      <c r="D242">
        <f>Table4[[#This Row],[OPEN]]-Table4[[#This Row],[y^]]</f>
        <v>-3.3974999999999795</v>
      </c>
      <c r="E242">
        <f>Table4[[#This Row],[e]]*Table4[[#This Row],[e]]</f>
        <v>11.543006249999861</v>
      </c>
      <c r="F242">
        <f>ABS(Table4[[#This Row],[e]]/Table4[[#This Row],[OPEN]])*100</f>
        <v>0.99429323968392735</v>
      </c>
    </row>
    <row r="243" spans="1:6">
      <c r="A243" s="2">
        <v>44927</v>
      </c>
      <c r="B243">
        <v>330.9</v>
      </c>
      <c r="C243">
        <f>$M$1*Table4[[#This Row],[OPEN]]+$M$2*B242</f>
        <v>335.76</v>
      </c>
      <c r="D243">
        <f>Table4[[#This Row],[OPEN]]-Table4[[#This Row],[y^]]</f>
        <v>-4.8600000000000136</v>
      </c>
      <c r="E243">
        <f>Table4[[#This Row],[e]]*Table4[[#This Row],[e]]</f>
        <v>23.619600000000133</v>
      </c>
      <c r="F243">
        <f>ABS(Table4[[#This Row],[e]]/Table4[[#This Row],[OPEN]])*100</f>
        <v>1.4687216681777016</v>
      </c>
    </row>
    <row r="244" spans="1:6">
      <c r="A244" s="2"/>
      <c r="B244">
        <f>COUNT(B3:B243)</f>
        <v>241</v>
      </c>
      <c r="E244">
        <f>SUM(E3:E243)</f>
        <v>6265.8200835000007</v>
      </c>
      <c r="F244">
        <f>SUM(F3:F243)</f>
        <v>614.82407427959151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E1E6-ED6C-480F-A821-6C552AAAE0D8}">
  <dimension ref="A1:O243"/>
  <sheetViews>
    <sheetView workbookViewId="0">
      <selection activeCell="H244" sqref="H244"/>
    </sheetView>
  </sheetViews>
  <sheetFormatPr defaultRowHeight="15"/>
  <cols>
    <col min="1" max="1" width="15.140625" customWidth="1"/>
    <col min="4" max="4" width="10.42578125" customWidth="1"/>
    <col min="7" max="7" width="12" bestFit="1" customWidth="1"/>
    <col min="11" max="11" width="11.42578125" customWidth="1"/>
    <col min="12" max="12" width="10.140625" bestFit="1" customWidth="1"/>
  </cols>
  <sheetData>
    <row r="1" spans="1:15">
      <c r="A1" s="4" t="s">
        <v>1143</v>
      </c>
      <c r="B1" s="6" t="s">
        <v>1144</v>
      </c>
      <c r="C1" s="4" t="s">
        <v>1168</v>
      </c>
      <c r="D1" s="4" t="s">
        <v>1169</v>
      </c>
      <c r="E1" s="4" t="s">
        <v>1170</v>
      </c>
      <c r="F1" s="4" t="s">
        <v>1147</v>
      </c>
      <c r="G1" s="4" t="s">
        <v>1171</v>
      </c>
      <c r="H1" s="4" t="s">
        <v>1172</v>
      </c>
      <c r="K1" s="4" t="s">
        <v>1173</v>
      </c>
      <c r="L1">
        <v>0.7</v>
      </c>
      <c r="N1" s="4" t="s">
        <v>1174</v>
      </c>
      <c r="O1">
        <v>0.3</v>
      </c>
    </row>
    <row r="2" spans="1:15">
      <c r="A2" s="2">
        <v>37622</v>
      </c>
      <c r="B2">
        <v>14.83</v>
      </c>
      <c r="K2" s="4" t="s">
        <v>1175</v>
      </c>
      <c r="L2">
        <v>0.4</v>
      </c>
      <c r="N2" s="4" t="s">
        <v>1176</v>
      </c>
      <c r="O2">
        <v>0.6</v>
      </c>
    </row>
    <row r="3" spans="1:15">
      <c r="A3" s="2">
        <v>37653</v>
      </c>
      <c r="B3">
        <v>14.29</v>
      </c>
      <c r="C3">
        <v>14.29</v>
      </c>
      <c r="D3">
        <f>B3-B2</f>
        <v>-0.54000000000000092</v>
      </c>
      <c r="K3" t="s">
        <v>1150</v>
      </c>
      <c r="L3">
        <v>240</v>
      </c>
    </row>
    <row r="4" spans="1:15">
      <c r="A4" s="2">
        <v>37681</v>
      </c>
      <c r="B4">
        <v>14.56</v>
      </c>
      <c r="C4">
        <f>$L$1*B4+$O$1*(C3+D3)</f>
        <v>14.317</v>
      </c>
      <c r="D4">
        <f>$L$2*(C4-C3)+$O$2*D3</f>
        <v>-0.31320000000000014</v>
      </c>
      <c r="E4">
        <f>C4+D4</f>
        <v>14.0038</v>
      </c>
      <c r="F4">
        <f>B4-E4</f>
        <v>0.55620000000000047</v>
      </c>
      <c r="G4">
        <f>F4*F4</f>
        <v>0.30935844000000051</v>
      </c>
      <c r="H4">
        <f>ABS(F4/B4)*100</f>
        <v>3.8200549450549479</v>
      </c>
      <c r="K4" s="4" t="s">
        <v>1177</v>
      </c>
      <c r="L4">
        <f>G243</f>
        <v>40462.849986440626</v>
      </c>
    </row>
    <row r="5" spans="1:15">
      <c r="A5" s="2">
        <v>37712</v>
      </c>
      <c r="B5">
        <v>13.98</v>
      </c>
      <c r="C5">
        <f>$L$1*B5+$O$1*C4+D4</f>
        <v>13.767899999999999</v>
      </c>
      <c r="D5">
        <f t="shared" ref="D5:D68" si="0">$L$2*(C5-C4)+$O$2*D4</f>
        <v>-0.40756000000000048</v>
      </c>
      <c r="E5">
        <f t="shared" ref="E5:E68" si="1">C5+D5</f>
        <v>13.360339999999999</v>
      </c>
      <c r="F5">
        <f t="shared" ref="F5:F68" si="2">B5-E5</f>
        <v>0.61966000000000143</v>
      </c>
      <c r="G5">
        <f t="shared" ref="G5:G68" si="3">F5*F5</f>
        <v>0.38397851560000179</v>
      </c>
      <c r="H5">
        <f t="shared" ref="H5:H68" si="4">ABS(F5/B5)*100</f>
        <v>4.4324749642346308</v>
      </c>
      <c r="K5" s="4" t="s">
        <v>1178</v>
      </c>
      <c r="L5">
        <f>H243</f>
        <v>1457.4685383153969</v>
      </c>
    </row>
    <row r="6" spans="1:15">
      <c r="A6" s="2">
        <v>37742</v>
      </c>
      <c r="B6">
        <v>15.17</v>
      </c>
      <c r="C6">
        <f t="shared" ref="C6:C69" si="5">$L$1*B6+$O$1*C5+D5</f>
        <v>14.341809999999999</v>
      </c>
      <c r="D6">
        <f t="shared" si="0"/>
        <v>-1.4972000000000402E-2</v>
      </c>
      <c r="E6">
        <f t="shared" si="1"/>
        <v>14.326837999999999</v>
      </c>
      <c r="F6">
        <f t="shared" si="2"/>
        <v>0.8431620000000013</v>
      </c>
      <c r="G6">
        <f t="shared" si="3"/>
        <v>0.71092215824400218</v>
      </c>
      <c r="H6">
        <f t="shared" si="4"/>
        <v>5.5580883322346821</v>
      </c>
    </row>
    <row r="7" spans="1:15">
      <c r="A7" s="2">
        <v>37773</v>
      </c>
      <c r="B7">
        <v>15.37</v>
      </c>
      <c r="C7">
        <f t="shared" si="5"/>
        <v>15.046570999999997</v>
      </c>
      <c r="D7">
        <f t="shared" si="0"/>
        <v>0.27292119999999886</v>
      </c>
      <c r="E7">
        <f t="shared" si="1"/>
        <v>15.319492199999996</v>
      </c>
      <c r="F7">
        <f t="shared" si="2"/>
        <v>5.0507800000003655E-2</v>
      </c>
      <c r="G7">
        <f t="shared" si="3"/>
        <v>2.5510378608403694E-3</v>
      </c>
      <c r="H7">
        <f t="shared" si="4"/>
        <v>0.32861288223815005</v>
      </c>
      <c r="K7" s="4" t="s">
        <v>1153</v>
      </c>
      <c r="L7">
        <f>L4/L3</f>
        <v>168.59520827683593</v>
      </c>
    </row>
    <row r="8" spans="1:15">
      <c r="A8" s="2">
        <v>37803</v>
      </c>
      <c r="B8">
        <v>17.09</v>
      </c>
      <c r="C8">
        <f t="shared" si="5"/>
        <v>16.749892499999998</v>
      </c>
      <c r="D8">
        <f t="shared" si="0"/>
        <v>0.8450813199999998</v>
      </c>
      <c r="E8">
        <f t="shared" si="1"/>
        <v>17.594973819999996</v>
      </c>
      <c r="F8">
        <f t="shared" si="2"/>
        <v>-0.50497381999999646</v>
      </c>
      <c r="G8">
        <f t="shared" si="3"/>
        <v>0.2549985588853888</v>
      </c>
      <c r="H8">
        <f t="shared" si="4"/>
        <v>2.9547912229373696</v>
      </c>
      <c r="K8" s="4" t="s">
        <v>1154</v>
      </c>
      <c r="L8">
        <f>SQRT(L7)</f>
        <v>12.9844217536568</v>
      </c>
    </row>
    <row r="9" spans="1:15">
      <c r="A9" s="2">
        <v>37834</v>
      </c>
      <c r="B9">
        <v>16.03</v>
      </c>
      <c r="C9">
        <f t="shared" si="5"/>
        <v>17.091049069999997</v>
      </c>
      <c r="D9">
        <f t="shared" si="0"/>
        <v>0.6435114199999995</v>
      </c>
      <c r="E9">
        <f t="shared" si="1"/>
        <v>17.734560489999996</v>
      </c>
      <c r="F9">
        <f t="shared" si="2"/>
        <v>-1.7045604899999951</v>
      </c>
      <c r="G9">
        <f t="shared" si="3"/>
        <v>2.9055264640690233</v>
      </c>
      <c r="H9">
        <f t="shared" si="4"/>
        <v>10.633565127885184</v>
      </c>
      <c r="K9" s="4" t="s">
        <v>1155</v>
      </c>
      <c r="L9">
        <f>L5/L3</f>
        <v>6.0727855763141543</v>
      </c>
    </row>
    <row r="10" spans="1:15">
      <c r="A10" s="2">
        <v>37865</v>
      </c>
      <c r="B10">
        <v>18.66</v>
      </c>
      <c r="C10">
        <f t="shared" si="5"/>
        <v>18.832826140999998</v>
      </c>
      <c r="D10">
        <f t="shared" si="0"/>
        <v>1.0828176804000003</v>
      </c>
      <c r="E10">
        <f t="shared" si="1"/>
        <v>19.9156438214</v>
      </c>
      <c r="F10">
        <f t="shared" si="2"/>
        <v>-1.2556438213999996</v>
      </c>
      <c r="G10">
        <f t="shared" si="3"/>
        <v>1.5766414062199943</v>
      </c>
      <c r="H10">
        <f t="shared" si="4"/>
        <v>6.7290665669882079</v>
      </c>
      <c r="K10" s="4" t="s">
        <v>1179</v>
      </c>
      <c r="L10">
        <f>100-L9</f>
        <v>93.92721442368584</v>
      </c>
    </row>
    <row r="11" spans="1:15">
      <c r="A11" s="2">
        <v>37895</v>
      </c>
      <c r="B11">
        <v>17.920000000000002</v>
      </c>
      <c r="C11">
        <f t="shared" si="5"/>
        <v>19.2766655227</v>
      </c>
      <c r="D11">
        <f t="shared" si="0"/>
        <v>0.8272263609200009</v>
      </c>
      <c r="E11">
        <f t="shared" si="1"/>
        <v>20.103891883620001</v>
      </c>
      <c r="F11">
        <f t="shared" si="2"/>
        <v>-2.1838918836199994</v>
      </c>
      <c r="G11">
        <f t="shared" si="3"/>
        <v>4.7693837593413093</v>
      </c>
      <c r="H11">
        <f t="shared" si="4"/>
        <v>12.186896671986602</v>
      </c>
    </row>
    <row r="12" spans="1:15">
      <c r="A12" s="2">
        <v>37926</v>
      </c>
      <c r="B12">
        <v>19.440000000000001</v>
      </c>
      <c r="C12">
        <f t="shared" si="5"/>
        <v>20.21822601773</v>
      </c>
      <c r="D12">
        <f t="shared" si="0"/>
        <v>0.87296001456400063</v>
      </c>
      <c r="E12">
        <f t="shared" si="1"/>
        <v>21.091186032294001</v>
      </c>
      <c r="F12">
        <f t="shared" si="2"/>
        <v>-1.6511860322939995</v>
      </c>
      <c r="G12">
        <f t="shared" si="3"/>
        <v>2.7264153132428008</v>
      </c>
      <c r="H12">
        <f t="shared" si="4"/>
        <v>8.4937553101543184</v>
      </c>
    </row>
    <row r="13" spans="1:15">
      <c r="A13" s="2">
        <v>37956</v>
      </c>
      <c r="B13">
        <v>19.309999999999999</v>
      </c>
      <c r="C13">
        <f t="shared" si="5"/>
        <v>20.455427819882999</v>
      </c>
      <c r="D13">
        <f t="shared" si="0"/>
        <v>0.61865672959959994</v>
      </c>
      <c r="E13">
        <f t="shared" si="1"/>
        <v>21.074084549482599</v>
      </c>
      <c r="F13">
        <f t="shared" si="2"/>
        <v>-1.7640845494826003</v>
      </c>
      <c r="G13">
        <f t="shared" si="3"/>
        <v>3.1119942977232289</v>
      </c>
      <c r="H13">
        <f t="shared" si="4"/>
        <v>9.1356009812667036</v>
      </c>
    </row>
    <row r="14" spans="1:15">
      <c r="A14" s="2">
        <v>37987</v>
      </c>
      <c r="B14">
        <v>22</v>
      </c>
      <c r="C14">
        <f t="shared" si="5"/>
        <v>22.1552850755645</v>
      </c>
      <c r="D14">
        <f t="shared" si="0"/>
        <v>1.0511369400323602</v>
      </c>
      <c r="E14">
        <f t="shared" si="1"/>
        <v>23.206422015596861</v>
      </c>
      <c r="F14">
        <f t="shared" si="2"/>
        <v>-1.2064220155968606</v>
      </c>
      <c r="G14">
        <f t="shared" si="3"/>
        <v>1.4554540797167916</v>
      </c>
      <c r="H14">
        <f t="shared" si="4"/>
        <v>5.4837364345311839</v>
      </c>
    </row>
    <row r="15" spans="1:15">
      <c r="A15" s="2">
        <v>38018</v>
      </c>
      <c r="B15">
        <v>22.66</v>
      </c>
      <c r="C15">
        <f t="shared" si="5"/>
        <v>23.559722462701711</v>
      </c>
      <c r="D15">
        <f t="shared" si="0"/>
        <v>1.1924571188743005</v>
      </c>
      <c r="E15">
        <f t="shared" si="1"/>
        <v>24.752179581576012</v>
      </c>
      <c r="F15">
        <f t="shared" si="2"/>
        <v>-2.092179581576012</v>
      </c>
      <c r="G15">
        <f t="shared" si="3"/>
        <v>4.3772154015635767</v>
      </c>
      <c r="H15">
        <f t="shared" si="4"/>
        <v>9.2329196009532755</v>
      </c>
    </row>
    <row r="16" spans="1:15">
      <c r="A16" s="2">
        <v>38047</v>
      </c>
      <c r="B16">
        <v>24.44</v>
      </c>
      <c r="C16">
        <f t="shared" si="5"/>
        <v>25.368373857684816</v>
      </c>
      <c r="D16">
        <f t="shared" si="0"/>
        <v>1.4389348293178224</v>
      </c>
      <c r="E16">
        <f t="shared" si="1"/>
        <v>26.807308687002639</v>
      </c>
      <c r="F16">
        <f t="shared" si="2"/>
        <v>-2.3673086870026374</v>
      </c>
      <c r="G16">
        <f t="shared" si="3"/>
        <v>5.6041504195581515</v>
      </c>
      <c r="H16">
        <f t="shared" si="4"/>
        <v>9.6862057569666007</v>
      </c>
    </row>
    <row r="17" spans="1:8">
      <c r="A17" s="2">
        <v>38078</v>
      </c>
      <c r="B17">
        <v>23.4</v>
      </c>
      <c r="C17">
        <f t="shared" si="5"/>
        <v>25.429446986623265</v>
      </c>
      <c r="D17">
        <f t="shared" si="0"/>
        <v>0.88779014916607324</v>
      </c>
      <c r="E17">
        <f t="shared" si="1"/>
        <v>26.317237135789338</v>
      </c>
      <c r="F17">
        <f t="shared" si="2"/>
        <v>-2.917237135789339</v>
      </c>
      <c r="G17">
        <f t="shared" si="3"/>
        <v>8.510272506428386</v>
      </c>
      <c r="H17">
        <f t="shared" si="4"/>
        <v>12.466825366621109</v>
      </c>
    </row>
    <row r="18" spans="1:8">
      <c r="A18" s="2">
        <v>38108</v>
      </c>
      <c r="B18">
        <v>23.82</v>
      </c>
      <c r="C18">
        <f t="shared" si="5"/>
        <v>25.190624245153053</v>
      </c>
      <c r="D18">
        <f t="shared" si="0"/>
        <v>0.437144992911559</v>
      </c>
      <c r="E18">
        <f t="shared" si="1"/>
        <v>25.627769238064612</v>
      </c>
      <c r="F18">
        <f t="shared" si="2"/>
        <v>-1.807769238064612</v>
      </c>
      <c r="G18">
        <f t="shared" si="3"/>
        <v>3.2680296180927075</v>
      </c>
      <c r="H18">
        <f t="shared" si="4"/>
        <v>7.5892915116062634</v>
      </c>
    </row>
    <row r="19" spans="1:8">
      <c r="A19" s="2">
        <v>38139</v>
      </c>
      <c r="B19">
        <v>19.78</v>
      </c>
      <c r="C19">
        <f t="shared" si="5"/>
        <v>21.840332266457477</v>
      </c>
      <c r="D19">
        <f t="shared" si="0"/>
        <v>-1.0778297957312952</v>
      </c>
      <c r="E19">
        <f t="shared" si="1"/>
        <v>20.762502470726183</v>
      </c>
      <c r="F19">
        <f t="shared" si="2"/>
        <v>-0.9825024707261818</v>
      </c>
      <c r="G19">
        <f t="shared" si="3"/>
        <v>0.96531110498305173</v>
      </c>
      <c r="H19">
        <f t="shared" si="4"/>
        <v>4.9671510147936386</v>
      </c>
    </row>
    <row r="20" spans="1:8">
      <c r="A20" s="2">
        <v>38169</v>
      </c>
      <c r="B20">
        <v>19.670000000000002</v>
      </c>
      <c r="C20">
        <f t="shared" si="5"/>
        <v>19.243269884205947</v>
      </c>
      <c r="D20">
        <f t="shared" si="0"/>
        <v>-1.685522830339389</v>
      </c>
      <c r="E20">
        <f t="shared" si="1"/>
        <v>17.557747053866557</v>
      </c>
      <c r="F20">
        <f t="shared" si="2"/>
        <v>2.1122529461334452</v>
      </c>
      <c r="G20">
        <f t="shared" si="3"/>
        <v>4.4616125084494191</v>
      </c>
      <c r="H20">
        <f t="shared" si="4"/>
        <v>10.738449141502009</v>
      </c>
    </row>
    <row r="21" spans="1:8">
      <c r="A21" s="2">
        <v>38200</v>
      </c>
      <c r="B21">
        <v>23.04</v>
      </c>
      <c r="C21">
        <f t="shared" si="5"/>
        <v>20.215458134922393</v>
      </c>
      <c r="D21">
        <f t="shared" si="0"/>
        <v>-0.62243839791705491</v>
      </c>
      <c r="E21">
        <f t="shared" si="1"/>
        <v>19.593019737005338</v>
      </c>
      <c r="F21">
        <f t="shared" si="2"/>
        <v>3.4469802629946606</v>
      </c>
      <c r="G21">
        <f t="shared" si="3"/>
        <v>11.881672933474739</v>
      </c>
      <c r="H21">
        <f t="shared" si="4"/>
        <v>14.960851835914326</v>
      </c>
    </row>
    <row r="22" spans="1:8">
      <c r="A22" s="2">
        <v>38231</v>
      </c>
      <c r="B22">
        <v>23.33</v>
      </c>
      <c r="C22">
        <f t="shared" si="5"/>
        <v>21.773199042559664</v>
      </c>
      <c r="D22">
        <f t="shared" si="0"/>
        <v>0.2496333243046755</v>
      </c>
      <c r="E22">
        <f t="shared" si="1"/>
        <v>22.022832366864339</v>
      </c>
      <c r="F22">
        <f t="shared" si="2"/>
        <v>1.3071676331356592</v>
      </c>
      <c r="G22">
        <f t="shared" si="3"/>
        <v>1.7086872211174813</v>
      </c>
      <c r="H22">
        <f t="shared" si="4"/>
        <v>5.602947420212856</v>
      </c>
    </row>
    <row r="23" spans="1:8">
      <c r="A23" s="2">
        <v>38261</v>
      </c>
      <c r="B23">
        <v>25.44</v>
      </c>
      <c r="C23">
        <f t="shared" si="5"/>
        <v>24.589593037072575</v>
      </c>
      <c r="D23">
        <f t="shared" si="0"/>
        <v>1.2763375923879696</v>
      </c>
      <c r="E23">
        <f t="shared" si="1"/>
        <v>25.865930629460543</v>
      </c>
      <c r="F23">
        <f t="shared" si="2"/>
        <v>-0.42593062946054161</v>
      </c>
      <c r="G23">
        <f t="shared" si="3"/>
        <v>0.18141690111265318</v>
      </c>
      <c r="H23">
        <f t="shared" si="4"/>
        <v>1.6742556189486699</v>
      </c>
    </row>
    <row r="24" spans="1:8">
      <c r="A24" s="2">
        <v>38292</v>
      </c>
      <c r="B24">
        <v>24.33</v>
      </c>
      <c r="C24">
        <f t="shared" si="5"/>
        <v>25.684215503509741</v>
      </c>
      <c r="D24">
        <f t="shared" si="0"/>
        <v>1.2036515420076479</v>
      </c>
      <c r="E24">
        <f t="shared" si="1"/>
        <v>26.887867045517389</v>
      </c>
      <c r="F24">
        <f t="shared" si="2"/>
        <v>-2.5578670455173906</v>
      </c>
      <c r="G24">
        <f t="shared" si="3"/>
        <v>6.5426838225438653</v>
      </c>
      <c r="H24">
        <f t="shared" si="4"/>
        <v>10.51322254631069</v>
      </c>
    </row>
    <row r="25" spans="1:8">
      <c r="A25" s="2">
        <v>38322</v>
      </c>
      <c r="B25">
        <v>28.56</v>
      </c>
      <c r="C25">
        <f t="shared" si="5"/>
        <v>28.900916193060567</v>
      </c>
      <c r="D25">
        <f t="shared" si="0"/>
        <v>2.0088712010249195</v>
      </c>
      <c r="E25">
        <f t="shared" si="1"/>
        <v>30.909787394085487</v>
      </c>
      <c r="F25">
        <f t="shared" si="2"/>
        <v>-2.3497873940854888</v>
      </c>
      <c r="G25">
        <f t="shared" si="3"/>
        <v>5.5215007974030721</v>
      </c>
      <c r="H25">
        <f t="shared" si="4"/>
        <v>8.2275468980584332</v>
      </c>
    </row>
    <row r="26" spans="1:8">
      <c r="A26" s="2">
        <v>38353</v>
      </c>
      <c r="B26">
        <v>29.31</v>
      </c>
      <c r="C26">
        <f t="shared" si="5"/>
        <v>31.196146058943089</v>
      </c>
      <c r="D26">
        <f t="shared" si="0"/>
        <v>2.1234146669679603</v>
      </c>
      <c r="E26">
        <f t="shared" si="1"/>
        <v>33.319560725911046</v>
      </c>
      <c r="F26">
        <f t="shared" si="2"/>
        <v>-4.0095607259110473</v>
      </c>
      <c r="G26">
        <f t="shared" si="3"/>
        <v>16.076577214768324</v>
      </c>
      <c r="H26">
        <f t="shared" si="4"/>
        <v>13.67983871003428</v>
      </c>
    </row>
    <row r="27" spans="1:8">
      <c r="A27" s="2">
        <v>38384</v>
      </c>
      <c r="B27">
        <v>29.58</v>
      </c>
      <c r="C27">
        <f t="shared" si="5"/>
        <v>32.188258484650881</v>
      </c>
      <c r="D27">
        <f t="shared" si="0"/>
        <v>1.6708937704638926</v>
      </c>
      <c r="E27">
        <f t="shared" si="1"/>
        <v>33.859152255114772</v>
      </c>
      <c r="F27">
        <f t="shared" si="2"/>
        <v>-4.2791522551147736</v>
      </c>
      <c r="G27">
        <f t="shared" si="3"/>
        <v>18.311144022453853</v>
      </c>
      <c r="H27">
        <f t="shared" si="4"/>
        <v>14.466370030813975</v>
      </c>
    </row>
    <row r="28" spans="1:8">
      <c r="A28" s="2">
        <v>38412</v>
      </c>
      <c r="B28">
        <v>28.5</v>
      </c>
      <c r="C28">
        <f t="shared" si="5"/>
        <v>31.277371315859156</v>
      </c>
      <c r="D28">
        <f t="shared" si="0"/>
        <v>0.63818139476164581</v>
      </c>
      <c r="E28">
        <f t="shared" si="1"/>
        <v>31.915552710620801</v>
      </c>
      <c r="F28">
        <f t="shared" si="2"/>
        <v>-3.4155527106208012</v>
      </c>
      <c r="G28">
        <f t="shared" si="3"/>
        <v>11.666000319029102</v>
      </c>
      <c r="H28">
        <f t="shared" si="4"/>
        <v>11.984395475862462</v>
      </c>
    </row>
    <row r="29" spans="1:8">
      <c r="A29" s="2">
        <v>38443</v>
      </c>
      <c r="B29">
        <v>29.66</v>
      </c>
      <c r="C29">
        <f t="shared" si="5"/>
        <v>30.78339278951939</v>
      </c>
      <c r="D29">
        <f t="shared" si="0"/>
        <v>0.18531742632108078</v>
      </c>
      <c r="E29">
        <f t="shared" si="1"/>
        <v>30.968710215840471</v>
      </c>
      <c r="F29">
        <f t="shared" si="2"/>
        <v>-1.3087102158404704</v>
      </c>
      <c r="G29">
        <f t="shared" si="3"/>
        <v>1.7127224290452108</v>
      </c>
      <c r="H29">
        <f t="shared" si="4"/>
        <v>4.4123742948094087</v>
      </c>
    </row>
    <row r="30" spans="1:8">
      <c r="A30" s="2">
        <v>38473</v>
      </c>
      <c r="B30">
        <v>32</v>
      </c>
      <c r="C30">
        <f t="shared" si="5"/>
        <v>31.820335263176897</v>
      </c>
      <c r="D30">
        <f t="shared" si="0"/>
        <v>0.52596744525565153</v>
      </c>
      <c r="E30">
        <f t="shared" si="1"/>
        <v>32.346302708432546</v>
      </c>
      <c r="F30">
        <f t="shared" si="2"/>
        <v>-0.34630270843254607</v>
      </c>
      <c r="G30">
        <f t="shared" si="3"/>
        <v>0.11992556586771702</v>
      </c>
      <c r="H30">
        <f t="shared" si="4"/>
        <v>1.0821959638517065</v>
      </c>
    </row>
    <row r="31" spans="1:8">
      <c r="A31" s="2">
        <v>38504</v>
      </c>
      <c r="B31">
        <v>35.56</v>
      </c>
      <c r="C31">
        <f t="shared" si="5"/>
        <v>34.964068024208721</v>
      </c>
      <c r="D31">
        <f t="shared" si="0"/>
        <v>1.5730735715661206</v>
      </c>
      <c r="E31">
        <f t="shared" si="1"/>
        <v>36.537141595774841</v>
      </c>
      <c r="F31">
        <f t="shared" si="2"/>
        <v>-0.97714159577483883</v>
      </c>
      <c r="G31">
        <f t="shared" si="3"/>
        <v>0.95480569819339856</v>
      </c>
      <c r="H31">
        <f t="shared" si="4"/>
        <v>2.7478672547098952</v>
      </c>
    </row>
    <row r="32" spans="1:8">
      <c r="A32" s="2">
        <v>38534</v>
      </c>
      <c r="B32">
        <v>36.659999999999997</v>
      </c>
      <c r="C32">
        <f t="shared" si="5"/>
        <v>37.724293978828733</v>
      </c>
      <c r="D32">
        <f t="shared" si="0"/>
        <v>2.047934524787677</v>
      </c>
      <c r="E32">
        <f t="shared" si="1"/>
        <v>39.772228503616411</v>
      </c>
      <c r="F32">
        <f t="shared" si="2"/>
        <v>-3.1122285036164143</v>
      </c>
      <c r="G32">
        <f t="shared" si="3"/>
        <v>9.6859662587224662</v>
      </c>
      <c r="H32">
        <f t="shared" si="4"/>
        <v>8.48943945339993</v>
      </c>
    </row>
    <row r="33" spans="1:8">
      <c r="A33" s="2">
        <v>38565</v>
      </c>
      <c r="B33">
        <v>37.56</v>
      </c>
      <c r="C33">
        <f t="shared" si="5"/>
        <v>39.657222718436302</v>
      </c>
      <c r="D33">
        <f t="shared" si="0"/>
        <v>2.0019322107156334</v>
      </c>
      <c r="E33">
        <f t="shared" si="1"/>
        <v>41.659154929151939</v>
      </c>
      <c r="F33">
        <f t="shared" si="2"/>
        <v>-4.0991549291519362</v>
      </c>
      <c r="G33">
        <f t="shared" si="3"/>
        <v>16.803071133190617</v>
      </c>
      <c r="H33">
        <f t="shared" si="4"/>
        <v>10.913618022236252</v>
      </c>
    </row>
    <row r="34" spans="1:8">
      <c r="A34" s="2">
        <v>38596</v>
      </c>
      <c r="B34">
        <v>38.56</v>
      </c>
      <c r="C34">
        <f t="shared" si="5"/>
        <v>40.891099026246522</v>
      </c>
      <c r="D34">
        <f t="shared" si="0"/>
        <v>1.6947098495534683</v>
      </c>
      <c r="E34">
        <f t="shared" si="1"/>
        <v>42.585808875799991</v>
      </c>
      <c r="F34">
        <f t="shared" si="2"/>
        <v>-4.0258088757999886</v>
      </c>
      <c r="G34">
        <f t="shared" si="3"/>
        <v>16.207137104469968</v>
      </c>
      <c r="H34">
        <f t="shared" si="4"/>
        <v>10.440375715248933</v>
      </c>
    </row>
    <row r="35" spans="1:8">
      <c r="A35" s="2">
        <v>38626</v>
      </c>
      <c r="B35">
        <v>45.42</v>
      </c>
      <c r="C35">
        <f t="shared" si="5"/>
        <v>45.756039557427428</v>
      </c>
      <c r="D35">
        <f t="shared" si="0"/>
        <v>2.9628021222044434</v>
      </c>
      <c r="E35">
        <f t="shared" si="1"/>
        <v>48.718841679631872</v>
      </c>
      <c r="F35">
        <f t="shared" si="2"/>
        <v>-3.2988416796318702</v>
      </c>
      <c r="G35">
        <f t="shared" si="3"/>
        <v>10.882356427276418</v>
      </c>
      <c r="H35">
        <f t="shared" si="4"/>
        <v>7.2629715535708277</v>
      </c>
    </row>
    <row r="36" spans="1:8">
      <c r="A36" s="2">
        <v>38657</v>
      </c>
      <c r="B36">
        <v>40.799999999999997</v>
      </c>
      <c r="C36">
        <f t="shared" si="5"/>
        <v>45.249613989432667</v>
      </c>
      <c r="D36">
        <f t="shared" si="0"/>
        <v>1.5751110461247615</v>
      </c>
      <c r="E36">
        <f t="shared" si="1"/>
        <v>46.824725035557428</v>
      </c>
      <c r="F36">
        <f t="shared" si="2"/>
        <v>-6.0247250355574309</v>
      </c>
      <c r="G36">
        <f t="shared" si="3"/>
        <v>36.297311754072489</v>
      </c>
      <c r="H36">
        <f t="shared" si="4"/>
        <v>14.766482930287822</v>
      </c>
    </row>
    <row r="37" spans="1:8">
      <c r="A37" s="2">
        <v>38687</v>
      </c>
      <c r="B37">
        <v>45</v>
      </c>
      <c r="C37">
        <f t="shared" si="5"/>
        <v>46.64999524295456</v>
      </c>
      <c r="D37">
        <f t="shared" si="0"/>
        <v>1.5052191290836139</v>
      </c>
      <c r="E37">
        <f t="shared" si="1"/>
        <v>48.155214372038174</v>
      </c>
      <c r="F37">
        <f t="shared" si="2"/>
        <v>-3.1552143720381736</v>
      </c>
      <c r="G37">
        <f t="shared" si="3"/>
        <v>9.9553777335162454</v>
      </c>
      <c r="H37">
        <f t="shared" si="4"/>
        <v>7.0115874934181628</v>
      </c>
    </row>
    <row r="38" spans="1:8">
      <c r="A38" s="2">
        <v>38718</v>
      </c>
      <c r="B38">
        <v>47.33</v>
      </c>
      <c r="C38">
        <f t="shared" si="5"/>
        <v>48.63121770196998</v>
      </c>
      <c r="D38">
        <f t="shared" si="0"/>
        <v>1.6956204610563366</v>
      </c>
      <c r="E38">
        <f t="shared" si="1"/>
        <v>50.326838163026316</v>
      </c>
      <c r="F38">
        <f t="shared" si="2"/>
        <v>-2.9968381630263181</v>
      </c>
      <c r="G38">
        <f t="shared" si="3"/>
        <v>8.9810389753709572</v>
      </c>
      <c r="H38">
        <f t="shared" si="4"/>
        <v>6.3317941327410061</v>
      </c>
    </row>
    <row r="39" spans="1:8">
      <c r="A39" s="2">
        <v>38749</v>
      </c>
      <c r="B39">
        <v>51.66</v>
      </c>
      <c r="C39">
        <f t="shared" si="5"/>
        <v>52.44698577164732</v>
      </c>
      <c r="D39">
        <f t="shared" si="0"/>
        <v>2.5436795045047376</v>
      </c>
      <c r="E39">
        <f t="shared" si="1"/>
        <v>54.990665276152058</v>
      </c>
      <c r="F39">
        <f t="shared" si="2"/>
        <v>-3.330665276152061</v>
      </c>
      <c r="G39">
        <f t="shared" si="3"/>
        <v>11.093331181765084</v>
      </c>
      <c r="H39">
        <f t="shared" si="4"/>
        <v>6.4472808287883492</v>
      </c>
    </row>
    <row r="40" spans="1:8">
      <c r="A40" s="2">
        <v>38777</v>
      </c>
      <c r="B40">
        <v>57.49</v>
      </c>
      <c r="C40">
        <f t="shared" si="5"/>
        <v>58.520775235998933</v>
      </c>
      <c r="D40">
        <f t="shared" si="0"/>
        <v>3.9557234884434878</v>
      </c>
      <c r="E40">
        <f t="shared" si="1"/>
        <v>62.476498724442422</v>
      </c>
      <c r="F40">
        <f t="shared" si="2"/>
        <v>-4.9864987244424199</v>
      </c>
      <c r="G40">
        <f t="shared" si="3"/>
        <v>24.865169528865881</v>
      </c>
      <c r="H40">
        <f t="shared" si="4"/>
        <v>8.6736801607973906</v>
      </c>
    </row>
    <row r="41" spans="1:8">
      <c r="A41" s="2">
        <v>38808</v>
      </c>
      <c r="B41">
        <v>65.209999999999994</v>
      </c>
      <c r="C41">
        <f t="shared" si="5"/>
        <v>67.158956059243152</v>
      </c>
      <c r="D41">
        <f t="shared" si="0"/>
        <v>5.8287064223637808</v>
      </c>
      <c r="E41">
        <f t="shared" si="1"/>
        <v>72.987662481606932</v>
      </c>
      <c r="F41">
        <f t="shared" si="2"/>
        <v>-7.7776624816069386</v>
      </c>
      <c r="G41">
        <f t="shared" si="3"/>
        <v>60.492033677796201</v>
      </c>
      <c r="H41">
        <f t="shared" si="4"/>
        <v>11.927100876563317</v>
      </c>
    </row>
    <row r="42" spans="1:8">
      <c r="A42" s="2">
        <v>38838</v>
      </c>
      <c r="B42">
        <v>68.16</v>
      </c>
      <c r="C42">
        <f t="shared" si="5"/>
        <v>73.688393240136719</v>
      </c>
      <c r="D42">
        <f t="shared" si="0"/>
        <v>6.1089987257756952</v>
      </c>
      <c r="E42">
        <f t="shared" si="1"/>
        <v>79.797391965912411</v>
      </c>
      <c r="F42">
        <f t="shared" si="2"/>
        <v>-11.637391965912414</v>
      </c>
      <c r="G42">
        <f t="shared" si="3"/>
        <v>135.4288917682828</v>
      </c>
      <c r="H42">
        <f t="shared" si="4"/>
        <v>17.073638447641454</v>
      </c>
    </row>
    <row r="43" spans="1:8">
      <c r="A43" s="2">
        <v>38869</v>
      </c>
      <c r="B43">
        <v>55.99</v>
      </c>
      <c r="C43">
        <f t="shared" si="5"/>
        <v>67.408516697816708</v>
      </c>
      <c r="D43">
        <f t="shared" si="0"/>
        <v>1.1534486185374124</v>
      </c>
      <c r="E43">
        <f t="shared" si="1"/>
        <v>68.561965316354119</v>
      </c>
      <c r="F43">
        <f t="shared" si="2"/>
        <v>-12.571965316354117</v>
      </c>
      <c r="G43">
        <f t="shared" si="3"/>
        <v>158.05431191561087</v>
      </c>
      <c r="H43">
        <f t="shared" si="4"/>
        <v>22.453947698435641</v>
      </c>
    </row>
    <row r="44" spans="1:8">
      <c r="A44" s="2">
        <v>38899</v>
      </c>
      <c r="B44">
        <v>60.99</v>
      </c>
      <c r="C44">
        <f t="shared" si="5"/>
        <v>64.069003627882424</v>
      </c>
      <c r="D44">
        <f t="shared" si="0"/>
        <v>-0.64373605685126634</v>
      </c>
      <c r="E44">
        <f t="shared" si="1"/>
        <v>63.425267571031156</v>
      </c>
      <c r="F44">
        <f t="shared" si="2"/>
        <v>-2.4352675710311544</v>
      </c>
      <c r="G44">
        <f t="shared" si="3"/>
        <v>5.9305281425159784</v>
      </c>
      <c r="H44">
        <f t="shared" si="4"/>
        <v>3.992896492918764</v>
      </c>
    </row>
    <row r="45" spans="1:8">
      <c r="A45" s="2">
        <v>38930</v>
      </c>
      <c r="B45">
        <v>55.89</v>
      </c>
      <c r="C45">
        <f t="shared" si="5"/>
        <v>57.699965031513457</v>
      </c>
      <c r="D45">
        <f t="shared" si="0"/>
        <v>-2.9338570726583466</v>
      </c>
      <c r="E45">
        <f t="shared" si="1"/>
        <v>54.766107958855109</v>
      </c>
      <c r="F45">
        <f t="shared" si="2"/>
        <v>1.1238920411448916</v>
      </c>
      <c r="G45">
        <f t="shared" si="3"/>
        <v>1.2631333201488306</v>
      </c>
      <c r="H45">
        <f t="shared" si="4"/>
        <v>2.0109000557253385</v>
      </c>
    </row>
    <row r="46" spans="1:8">
      <c r="A46" s="2">
        <v>38961</v>
      </c>
      <c r="B46">
        <v>63.53</v>
      </c>
      <c r="C46">
        <f t="shared" si="5"/>
        <v>58.847132436795683</v>
      </c>
      <c r="D46">
        <f t="shared" si="0"/>
        <v>-1.3014472814821179</v>
      </c>
      <c r="E46">
        <f t="shared" si="1"/>
        <v>57.545685155313564</v>
      </c>
      <c r="F46">
        <f t="shared" si="2"/>
        <v>5.9843148446864376</v>
      </c>
      <c r="G46">
        <f t="shared" si="3"/>
        <v>35.81202416033446</v>
      </c>
      <c r="H46">
        <f t="shared" si="4"/>
        <v>9.4196676289728281</v>
      </c>
    </row>
    <row r="47" spans="1:8">
      <c r="A47" s="2">
        <v>38991</v>
      </c>
      <c r="B47">
        <v>61.99</v>
      </c>
      <c r="C47">
        <f t="shared" si="5"/>
        <v>59.745692449556586</v>
      </c>
      <c r="D47">
        <f t="shared" si="0"/>
        <v>-0.42144436378490935</v>
      </c>
      <c r="E47">
        <f t="shared" si="1"/>
        <v>59.324248085771679</v>
      </c>
      <c r="F47">
        <f t="shared" si="2"/>
        <v>2.6657519142283235</v>
      </c>
      <c r="G47">
        <f t="shared" si="3"/>
        <v>7.1062332682119704</v>
      </c>
      <c r="H47">
        <f t="shared" si="4"/>
        <v>4.300293457377518</v>
      </c>
    </row>
    <row r="48" spans="1:8">
      <c r="A48" s="2">
        <v>39022</v>
      </c>
      <c r="B48">
        <v>63.66</v>
      </c>
      <c r="C48">
        <f t="shared" si="5"/>
        <v>62.06426337108207</v>
      </c>
      <c r="D48">
        <f t="shared" si="0"/>
        <v>0.67456175033924826</v>
      </c>
      <c r="E48">
        <f t="shared" si="1"/>
        <v>62.738825121421321</v>
      </c>
      <c r="F48">
        <f t="shared" si="2"/>
        <v>0.9211748785786753</v>
      </c>
      <c r="G48">
        <f t="shared" si="3"/>
        <v>0.84856315692443718</v>
      </c>
      <c r="H48">
        <f t="shared" si="4"/>
        <v>1.4470230577736025</v>
      </c>
    </row>
    <row r="49" spans="1:8">
      <c r="A49" s="2">
        <v>39052</v>
      </c>
      <c r="B49">
        <v>61.99</v>
      </c>
      <c r="C49">
        <f t="shared" si="5"/>
        <v>62.686840761663873</v>
      </c>
      <c r="D49">
        <f t="shared" si="0"/>
        <v>0.6537680064362702</v>
      </c>
      <c r="E49">
        <f t="shared" si="1"/>
        <v>63.340608768100147</v>
      </c>
      <c r="F49">
        <f t="shared" si="2"/>
        <v>-1.3506087681001446</v>
      </c>
      <c r="G49">
        <f t="shared" si="3"/>
        <v>1.8241440444689903</v>
      </c>
      <c r="H49">
        <f t="shared" si="4"/>
        <v>2.178752650589038</v>
      </c>
    </row>
    <row r="50" spans="1:8">
      <c r="A50" s="2">
        <v>39083</v>
      </c>
      <c r="B50">
        <v>58.83</v>
      </c>
      <c r="C50">
        <f t="shared" si="5"/>
        <v>60.640820234935433</v>
      </c>
      <c r="D50">
        <f t="shared" si="0"/>
        <v>-0.42614740682961427</v>
      </c>
      <c r="E50">
        <f t="shared" si="1"/>
        <v>60.214672828105819</v>
      </c>
      <c r="F50">
        <f t="shared" si="2"/>
        <v>-1.3846728281058205</v>
      </c>
      <c r="G50">
        <f t="shared" si="3"/>
        <v>1.9173188408945712</v>
      </c>
      <c r="H50">
        <f t="shared" si="4"/>
        <v>2.3536849024406266</v>
      </c>
    </row>
    <row r="51" spans="1:8">
      <c r="A51" s="2">
        <v>39114</v>
      </c>
      <c r="B51">
        <v>57.69</v>
      </c>
      <c r="C51">
        <f t="shared" si="5"/>
        <v>58.14909866365101</v>
      </c>
      <c r="D51">
        <f t="shared" si="0"/>
        <v>-1.2523770726115375</v>
      </c>
      <c r="E51">
        <f t="shared" si="1"/>
        <v>56.896721591039473</v>
      </c>
      <c r="F51">
        <f t="shared" si="2"/>
        <v>0.79327840896052493</v>
      </c>
      <c r="G51">
        <f t="shared" si="3"/>
        <v>0.62929063412294184</v>
      </c>
      <c r="H51">
        <f t="shared" si="4"/>
        <v>1.375070911701378</v>
      </c>
    </row>
    <row r="52" spans="1:8">
      <c r="A52" s="2">
        <v>39142</v>
      </c>
      <c r="B52">
        <v>57.56</v>
      </c>
      <c r="C52">
        <f t="shared" si="5"/>
        <v>56.484352526483768</v>
      </c>
      <c r="D52">
        <f t="shared" si="0"/>
        <v>-1.4173246984338195</v>
      </c>
      <c r="E52">
        <f t="shared" si="1"/>
        <v>55.067027828049952</v>
      </c>
      <c r="F52">
        <f t="shared" si="2"/>
        <v>2.4929721719500506</v>
      </c>
      <c r="G52">
        <f t="shared" si="3"/>
        <v>6.2149102501173523</v>
      </c>
      <c r="H52">
        <f t="shared" si="4"/>
        <v>4.3310843849027982</v>
      </c>
    </row>
    <row r="53" spans="1:8">
      <c r="A53" s="2">
        <v>39173</v>
      </c>
      <c r="B53">
        <v>50.39</v>
      </c>
      <c r="C53">
        <f t="shared" si="5"/>
        <v>50.800981059511308</v>
      </c>
      <c r="D53">
        <f t="shared" si="0"/>
        <v>-3.1237434058492757</v>
      </c>
      <c r="E53">
        <f t="shared" si="1"/>
        <v>47.677237653662033</v>
      </c>
      <c r="F53">
        <f t="shared" si="2"/>
        <v>2.7127623463379678</v>
      </c>
      <c r="G53">
        <f t="shared" si="3"/>
        <v>7.3590795477090758</v>
      </c>
      <c r="H53">
        <f t="shared" si="4"/>
        <v>5.3835331342289496</v>
      </c>
    </row>
    <row r="54" spans="1:8">
      <c r="A54" s="2">
        <v>39203</v>
      </c>
      <c r="B54">
        <v>53.89</v>
      </c>
      <c r="C54">
        <f t="shared" si="5"/>
        <v>49.839550912004114</v>
      </c>
      <c r="D54">
        <f t="shared" si="0"/>
        <v>-2.2588181025124427</v>
      </c>
      <c r="E54">
        <f t="shared" si="1"/>
        <v>47.580732809491671</v>
      </c>
      <c r="F54">
        <f t="shared" si="2"/>
        <v>6.3092671905083293</v>
      </c>
      <c r="G54">
        <f t="shared" si="3"/>
        <v>39.806852481224865</v>
      </c>
      <c r="H54">
        <f t="shared" si="4"/>
        <v>11.707677102446333</v>
      </c>
    </row>
    <row r="55" spans="1:8">
      <c r="A55" s="2">
        <v>39234</v>
      </c>
      <c r="B55">
        <v>54.19</v>
      </c>
      <c r="C55">
        <f t="shared" si="5"/>
        <v>50.626047171088786</v>
      </c>
      <c r="D55">
        <f t="shared" si="0"/>
        <v>-1.0406923578735969</v>
      </c>
      <c r="E55">
        <f t="shared" si="1"/>
        <v>49.58535481321519</v>
      </c>
      <c r="F55">
        <f t="shared" si="2"/>
        <v>4.6046451867848077</v>
      </c>
      <c r="G55">
        <f t="shared" si="3"/>
        <v>21.202757296180497</v>
      </c>
      <c r="H55">
        <f t="shared" si="4"/>
        <v>8.4972230795069361</v>
      </c>
    </row>
    <row r="56" spans="1:8">
      <c r="A56" s="2">
        <v>39264</v>
      </c>
      <c r="B56">
        <v>51.66</v>
      </c>
      <c r="C56">
        <f t="shared" si="5"/>
        <v>50.309121793453031</v>
      </c>
      <c r="D56">
        <f t="shared" si="0"/>
        <v>-0.75118556577846018</v>
      </c>
      <c r="E56">
        <f t="shared" si="1"/>
        <v>49.557936227674567</v>
      </c>
      <c r="F56">
        <f t="shared" si="2"/>
        <v>2.1020637723254296</v>
      </c>
      <c r="G56">
        <f t="shared" si="3"/>
        <v>4.4186721029230158</v>
      </c>
      <c r="H56">
        <f t="shared" si="4"/>
        <v>4.069035563928435</v>
      </c>
    </row>
    <row r="57" spans="1:8">
      <c r="A57" s="2">
        <v>39295</v>
      </c>
      <c r="B57">
        <v>56.83</v>
      </c>
      <c r="C57">
        <f t="shared" si="5"/>
        <v>54.122550972257443</v>
      </c>
      <c r="D57">
        <f t="shared" si="0"/>
        <v>1.074660332054689</v>
      </c>
      <c r="E57">
        <f t="shared" si="1"/>
        <v>55.197211304312134</v>
      </c>
      <c r="F57">
        <f t="shared" si="2"/>
        <v>1.6327886956878643</v>
      </c>
      <c r="G57">
        <f t="shared" si="3"/>
        <v>2.6659989247660771</v>
      </c>
      <c r="H57">
        <f t="shared" si="4"/>
        <v>2.8731104974271764</v>
      </c>
    </row>
    <row r="58" spans="1:8">
      <c r="A58" s="2">
        <v>39326</v>
      </c>
      <c r="B58">
        <v>56.88</v>
      </c>
      <c r="C58">
        <f t="shared" si="5"/>
        <v>57.127425623731924</v>
      </c>
      <c r="D58">
        <f t="shared" si="0"/>
        <v>1.8467460598226055</v>
      </c>
      <c r="E58">
        <f t="shared" si="1"/>
        <v>58.97417168355453</v>
      </c>
      <c r="F58">
        <f t="shared" si="2"/>
        <v>-2.0941716835545279</v>
      </c>
      <c r="G58">
        <f t="shared" si="3"/>
        <v>4.3855550402016057</v>
      </c>
      <c r="H58">
        <f t="shared" si="4"/>
        <v>3.6817364338159768</v>
      </c>
    </row>
    <row r="59" spans="1:8">
      <c r="A59" s="2">
        <v>39356</v>
      </c>
      <c r="B59">
        <v>63.58</v>
      </c>
      <c r="C59">
        <f t="shared" si="5"/>
        <v>63.490973746942174</v>
      </c>
      <c r="D59">
        <f t="shared" si="0"/>
        <v>3.6534668851776635</v>
      </c>
      <c r="E59">
        <f t="shared" si="1"/>
        <v>67.144440632119839</v>
      </c>
      <c r="F59">
        <f t="shared" si="2"/>
        <v>-3.5644406321198403</v>
      </c>
      <c r="G59">
        <f t="shared" si="3"/>
        <v>12.705237019906887</v>
      </c>
      <c r="H59">
        <f t="shared" si="4"/>
        <v>5.606229367914187</v>
      </c>
    </row>
    <row r="60" spans="1:8">
      <c r="A60" s="2">
        <v>39387</v>
      </c>
      <c r="B60">
        <v>59.39</v>
      </c>
      <c r="C60">
        <f t="shared" si="5"/>
        <v>64.273759009260317</v>
      </c>
      <c r="D60">
        <f t="shared" si="0"/>
        <v>2.505194236033855</v>
      </c>
      <c r="E60">
        <f t="shared" si="1"/>
        <v>66.778953245294176</v>
      </c>
      <c r="F60">
        <f t="shared" si="2"/>
        <v>-7.3889532452941751</v>
      </c>
      <c r="G60">
        <f t="shared" si="3"/>
        <v>54.596630061143323</v>
      </c>
      <c r="H60">
        <f t="shared" si="4"/>
        <v>12.441409741192414</v>
      </c>
    </row>
    <row r="61" spans="1:8">
      <c r="A61" s="2">
        <v>39417</v>
      </c>
      <c r="B61">
        <v>63.63</v>
      </c>
      <c r="C61">
        <f t="shared" si="5"/>
        <v>66.328321938811953</v>
      </c>
      <c r="D61">
        <f t="shared" si="0"/>
        <v>2.3249417134409676</v>
      </c>
      <c r="E61">
        <f t="shared" si="1"/>
        <v>68.653263652252917</v>
      </c>
      <c r="F61">
        <f t="shared" si="2"/>
        <v>-5.0232636522529148</v>
      </c>
      <c r="G61">
        <f t="shared" si="3"/>
        <v>25.233177720045294</v>
      </c>
      <c r="H61">
        <f t="shared" si="4"/>
        <v>7.8944894739162583</v>
      </c>
    </row>
    <row r="62" spans="1:8">
      <c r="A62" s="2">
        <v>39448</v>
      </c>
      <c r="B62">
        <v>70.66</v>
      </c>
      <c r="C62">
        <f t="shared" si="5"/>
        <v>71.685438295084552</v>
      </c>
      <c r="D62">
        <f t="shared" si="0"/>
        <v>3.5378115705736199</v>
      </c>
      <c r="E62">
        <f t="shared" si="1"/>
        <v>75.223249865658175</v>
      </c>
      <c r="F62">
        <f t="shared" si="2"/>
        <v>-4.5632498656581788</v>
      </c>
      <c r="G62">
        <f t="shared" si="3"/>
        <v>20.823249336429388</v>
      </c>
      <c r="H62">
        <f t="shared" si="4"/>
        <v>6.4580383040732796</v>
      </c>
    </row>
    <row r="63" spans="1:8">
      <c r="A63" s="2">
        <v>39479</v>
      </c>
      <c r="B63">
        <v>64.08</v>
      </c>
      <c r="C63">
        <f t="shared" si="5"/>
        <v>69.899443059098985</v>
      </c>
      <c r="D63">
        <f t="shared" si="0"/>
        <v>1.4082888479499451</v>
      </c>
      <c r="E63">
        <f t="shared" si="1"/>
        <v>71.307731907048932</v>
      </c>
      <c r="F63">
        <f t="shared" si="2"/>
        <v>-7.2277319070489341</v>
      </c>
      <c r="G63">
        <f t="shared" si="3"/>
        <v>52.240108520173223</v>
      </c>
      <c r="H63">
        <f t="shared" si="4"/>
        <v>11.279232064683105</v>
      </c>
    </row>
    <row r="64" spans="1:8">
      <c r="A64" s="2">
        <v>39508</v>
      </c>
      <c r="B64">
        <v>66.09</v>
      </c>
      <c r="C64">
        <f t="shared" si="5"/>
        <v>68.641121765679642</v>
      </c>
      <c r="D64">
        <f t="shared" si="0"/>
        <v>0.34164479140222992</v>
      </c>
      <c r="E64">
        <f t="shared" si="1"/>
        <v>68.982766557081874</v>
      </c>
      <c r="F64">
        <f t="shared" si="2"/>
        <v>-2.8927665570818704</v>
      </c>
      <c r="G64">
        <f t="shared" si="3"/>
        <v>8.3680983537712983</v>
      </c>
      <c r="H64">
        <f t="shared" si="4"/>
        <v>4.3770109806050383</v>
      </c>
    </row>
    <row r="65" spans="1:8">
      <c r="A65" s="2">
        <v>39539</v>
      </c>
      <c r="B65">
        <v>69.33</v>
      </c>
      <c r="C65">
        <f t="shared" si="5"/>
        <v>69.464981321106123</v>
      </c>
      <c r="D65">
        <f t="shared" si="0"/>
        <v>0.53453069701193012</v>
      </c>
      <c r="E65">
        <f t="shared" si="1"/>
        <v>69.999512018118054</v>
      </c>
      <c r="F65">
        <f t="shared" si="2"/>
        <v>-0.66951201811805561</v>
      </c>
      <c r="G65">
        <f t="shared" si="3"/>
        <v>0.44824634240451161</v>
      </c>
      <c r="H65">
        <f t="shared" si="4"/>
        <v>0.96568876116840574</v>
      </c>
    </row>
    <row r="66" spans="1:8">
      <c r="A66" s="2">
        <v>39569</v>
      </c>
      <c r="B66">
        <v>74.03</v>
      </c>
      <c r="C66">
        <f t="shared" si="5"/>
        <v>73.195025093343773</v>
      </c>
      <c r="D66">
        <f t="shared" si="0"/>
        <v>1.8127359271022181</v>
      </c>
      <c r="E66">
        <f t="shared" si="1"/>
        <v>75.007761020445997</v>
      </c>
      <c r="F66">
        <f t="shared" si="2"/>
        <v>-0.97776102044599611</v>
      </c>
      <c r="G66">
        <f t="shared" si="3"/>
        <v>0.95601661310359565</v>
      </c>
      <c r="H66">
        <f t="shared" si="4"/>
        <v>1.3207632317249711</v>
      </c>
    </row>
    <row r="67" spans="1:8">
      <c r="A67" s="2">
        <v>39600</v>
      </c>
      <c r="B67">
        <v>73.06</v>
      </c>
      <c r="C67">
        <f t="shared" si="5"/>
        <v>74.913243455105359</v>
      </c>
      <c r="D67">
        <f t="shared" si="0"/>
        <v>1.7749289009659655</v>
      </c>
      <c r="E67">
        <f t="shared" si="1"/>
        <v>76.68817235607132</v>
      </c>
      <c r="F67">
        <f t="shared" si="2"/>
        <v>-3.6281723560713175</v>
      </c>
      <c r="G67">
        <f t="shared" si="3"/>
        <v>13.163634645360094</v>
      </c>
      <c r="H67">
        <f t="shared" si="4"/>
        <v>4.9660174597198434</v>
      </c>
    </row>
    <row r="68" spans="1:8">
      <c r="A68" s="2">
        <v>39630</v>
      </c>
      <c r="B68">
        <v>62.19</v>
      </c>
      <c r="C68">
        <f t="shared" si="5"/>
        <v>67.781901937497565</v>
      </c>
      <c r="D68">
        <f t="shared" si="0"/>
        <v>-1.7875792664635386</v>
      </c>
      <c r="E68">
        <f t="shared" si="1"/>
        <v>65.994322671034027</v>
      </c>
      <c r="F68">
        <f t="shared" si="2"/>
        <v>-3.8043226710340292</v>
      </c>
      <c r="G68">
        <f t="shared" si="3"/>
        <v>14.472870985343491</v>
      </c>
      <c r="H68">
        <f t="shared" si="4"/>
        <v>6.1172578727030542</v>
      </c>
    </row>
    <row r="69" spans="1:8">
      <c r="A69" s="2">
        <v>39661</v>
      </c>
      <c r="B69">
        <v>62.35</v>
      </c>
      <c r="C69">
        <f t="shared" si="5"/>
        <v>62.191991314785724</v>
      </c>
      <c r="D69">
        <f t="shared" ref="D69:D132" si="6">$L$2*(C69-C68)+$O$2*D68</f>
        <v>-3.3085118089628596</v>
      </c>
      <c r="E69">
        <f t="shared" ref="E69:E132" si="7">C69+D69</f>
        <v>58.883479505822862</v>
      </c>
      <c r="F69">
        <f t="shared" ref="F69:F132" si="8">B69-E69</f>
        <v>3.4665204941771393</v>
      </c>
      <c r="G69">
        <f t="shared" ref="G69:G132" si="9">F69*F69</f>
        <v>12.016764336550118</v>
      </c>
      <c r="H69">
        <f t="shared" ref="H69:H132" si="10">ABS(F69/B69)*100</f>
        <v>5.5597762536922843</v>
      </c>
    </row>
    <row r="70" spans="1:8">
      <c r="A70" s="2">
        <v>39692</v>
      </c>
      <c r="B70">
        <v>62.66</v>
      </c>
      <c r="C70">
        <f t="shared" ref="C70:C133" si="11">$L$1*B70+$O$1*C69+D69</f>
        <v>59.211085585472844</v>
      </c>
      <c r="D70">
        <f t="shared" si="6"/>
        <v>-3.1774693771028679</v>
      </c>
      <c r="E70">
        <f t="shared" si="7"/>
        <v>56.033616208369978</v>
      </c>
      <c r="F70">
        <f t="shared" si="8"/>
        <v>6.626383791630019</v>
      </c>
      <c r="G70">
        <f t="shared" si="9"/>
        <v>43.908962153977029</v>
      </c>
      <c r="H70">
        <f t="shared" si="10"/>
        <v>10.575141703846185</v>
      </c>
    </row>
    <row r="71" spans="1:8">
      <c r="A71" s="2">
        <v>39722</v>
      </c>
      <c r="B71">
        <v>63.33</v>
      </c>
      <c r="C71">
        <f t="shared" si="11"/>
        <v>58.916856298538981</v>
      </c>
      <c r="D71">
        <f t="shared" si="6"/>
        <v>-2.0241733410352656</v>
      </c>
      <c r="E71">
        <f t="shared" si="7"/>
        <v>56.892682957503716</v>
      </c>
      <c r="F71">
        <f t="shared" si="8"/>
        <v>6.4373170424962822</v>
      </c>
      <c r="G71">
        <f t="shared" si="9"/>
        <v>41.439050705613084</v>
      </c>
      <c r="H71">
        <f t="shared" si="10"/>
        <v>10.164719789193562</v>
      </c>
    </row>
    <row r="72" spans="1:8">
      <c r="A72" s="2">
        <v>39753</v>
      </c>
      <c r="B72">
        <v>52.55</v>
      </c>
      <c r="C72">
        <f t="shared" si="11"/>
        <v>52.435883548526427</v>
      </c>
      <c r="D72">
        <f t="shared" si="6"/>
        <v>-3.8068931046261811</v>
      </c>
      <c r="E72">
        <f t="shared" si="7"/>
        <v>48.628990443900243</v>
      </c>
      <c r="F72">
        <f t="shared" si="8"/>
        <v>3.9210095560997544</v>
      </c>
      <c r="G72">
        <f t="shared" si="9"/>
        <v>15.374315939025593</v>
      </c>
      <c r="H72">
        <f t="shared" si="10"/>
        <v>7.4614834559462508</v>
      </c>
    </row>
    <row r="73" spans="1:8">
      <c r="A73" s="2">
        <v>39783</v>
      </c>
      <c r="B73">
        <v>57.63</v>
      </c>
      <c r="C73">
        <f t="shared" si="11"/>
        <v>52.264871959931746</v>
      </c>
      <c r="D73">
        <f t="shared" si="6"/>
        <v>-2.3525404982135809</v>
      </c>
      <c r="E73">
        <f t="shared" si="7"/>
        <v>49.912331461718168</v>
      </c>
      <c r="F73">
        <f t="shared" si="8"/>
        <v>7.7176685382818349</v>
      </c>
      <c r="G73">
        <f t="shared" si="9"/>
        <v>59.562407666785276</v>
      </c>
      <c r="H73">
        <f t="shared" si="10"/>
        <v>13.391755228668808</v>
      </c>
    </row>
    <row r="74" spans="1:8">
      <c r="A74" s="2">
        <v>39814</v>
      </c>
      <c r="B74">
        <v>57.43</v>
      </c>
      <c r="C74">
        <f t="shared" si="11"/>
        <v>53.527921089765947</v>
      </c>
      <c r="D74">
        <f t="shared" si="6"/>
        <v>-0.90630464699446811</v>
      </c>
      <c r="E74">
        <f t="shared" si="7"/>
        <v>52.621616442771476</v>
      </c>
      <c r="F74">
        <f t="shared" si="8"/>
        <v>4.8083835572285238</v>
      </c>
      <c r="G74">
        <f t="shared" si="9"/>
        <v>23.120552433425633</v>
      </c>
      <c r="H74">
        <f t="shared" si="10"/>
        <v>8.3725989155990312</v>
      </c>
    </row>
    <row r="75" spans="1:8">
      <c r="A75" s="2">
        <v>39845</v>
      </c>
      <c r="B75">
        <v>59.36</v>
      </c>
      <c r="C75">
        <f t="shared" si="11"/>
        <v>56.704071679935311</v>
      </c>
      <c r="D75">
        <f t="shared" si="6"/>
        <v>0.72667744787106492</v>
      </c>
      <c r="E75">
        <f t="shared" si="7"/>
        <v>57.430749127806372</v>
      </c>
      <c r="F75">
        <f t="shared" si="8"/>
        <v>1.9292508721936272</v>
      </c>
      <c r="G75">
        <f t="shared" si="9"/>
        <v>3.7220089278598714</v>
      </c>
      <c r="H75">
        <f t="shared" si="10"/>
        <v>3.2500857011348168</v>
      </c>
    </row>
    <row r="76" spans="1:8">
      <c r="A76" s="2">
        <v>39873</v>
      </c>
      <c r="B76">
        <v>60.36</v>
      </c>
      <c r="C76">
        <f t="shared" si="11"/>
        <v>59.98989895185165</v>
      </c>
      <c r="D76">
        <f t="shared" si="6"/>
        <v>1.7503373774891746</v>
      </c>
      <c r="E76">
        <f t="shared" si="7"/>
        <v>61.740236329340824</v>
      </c>
      <c r="F76">
        <f t="shared" si="8"/>
        <v>-1.3802363293408249</v>
      </c>
      <c r="G76">
        <f t="shared" si="9"/>
        <v>1.905052324832234</v>
      </c>
      <c r="H76">
        <f t="shared" si="10"/>
        <v>2.2866738391995112</v>
      </c>
    </row>
    <row r="77" spans="1:8">
      <c r="A77" s="2">
        <v>39904</v>
      </c>
      <c r="B77">
        <v>61.69</v>
      </c>
      <c r="C77">
        <f t="shared" si="11"/>
        <v>62.930307063044665</v>
      </c>
      <c r="D77">
        <f t="shared" si="6"/>
        <v>2.2263656709707109</v>
      </c>
      <c r="E77">
        <f t="shared" si="7"/>
        <v>65.156672734015373</v>
      </c>
      <c r="F77">
        <f t="shared" si="8"/>
        <v>-3.4666727340153756</v>
      </c>
      <c r="G77">
        <f t="shared" si="9"/>
        <v>12.017819844765638</v>
      </c>
      <c r="H77">
        <f t="shared" si="10"/>
        <v>5.6195051613152467</v>
      </c>
    </row>
    <row r="78" spans="1:8">
      <c r="A78" s="2">
        <v>39934</v>
      </c>
      <c r="B78">
        <v>63.36</v>
      </c>
      <c r="C78">
        <f t="shared" si="11"/>
        <v>65.457457789884103</v>
      </c>
      <c r="D78">
        <f t="shared" si="6"/>
        <v>2.3466796933182015</v>
      </c>
      <c r="E78">
        <f t="shared" si="7"/>
        <v>67.804137483202311</v>
      </c>
      <c r="F78">
        <f t="shared" si="8"/>
        <v>-4.4441374832023115</v>
      </c>
      <c r="G78">
        <f t="shared" si="9"/>
        <v>19.750357969603776</v>
      </c>
      <c r="H78">
        <f t="shared" si="10"/>
        <v>7.0141058762662745</v>
      </c>
    </row>
    <row r="79" spans="1:8">
      <c r="A79" s="2">
        <v>39965</v>
      </c>
      <c r="B79">
        <v>61.66</v>
      </c>
      <c r="C79">
        <f t="shared" si="11"/>
        <v>65.145917030283428</v>
      </c>
      <c r="D79">
        <f t="shared" si="6"/>
        <v>1.2833915121506509</v>
      </c>
      <c r="E79">
        <f t="shared" si="7"/>
        <v>66.429308542434086</v>
      </c>
      <c r="F79">
        <f t="shared" si="8"/>
        <v>-4.7693085424340893</v>
      </c>
      <c r="G79">
        <f t="shared" si="9"/>
        <v>22.746303972934779</v>
      </c>
      <c r="H79">
        <f t="shared" si="10"/>
        <v>7.7348500526015078</v>
      </c>
    </row>
    <row r="80" spans="1:8">
      <c r="A80" s="2">
        <v>39995</v>
      </c>
      <c r="B80">
        <v>63.43</v>
      </c>
      <c r="C80">
        <f t="shared" si="11"/>
        <v>65.228166621235687</v>
      </c>
      <c r="D80">
        <f t="shared" si="6"/>
        <v>0.80293474367129403</v>
      </c>
      <c r="E80">
        <f t="shared" si="7"/>
        <v>66.031101364906988</v>
      </c>
      <c r="F80">
        <f t="shared" si="8"/>
        <v>-2.6011013649069881</v>
      </c>
      <c r="G80">
        <f t="shared" si="9"/>
        <v>6.7657283105209967</v>
      </c>
      <c r="H80">
        <f t="shared" si="10"/>
        <v>4.1007431261343026</v>
      </c>
    </row>
    <row r="81" spans="1:8">
      <c r="A81" s="2">
        <v>40026</v>
      </c>
      <c r="B81">
        <v>84.32</v>
      </c>
      <c r="C81">
        <f t="shared" si="11"/>
        <v>79.395384730041997</v>
      </c>
      <c r="D81">
        <f t="shared" si="6"/>
        <v>6.1486480897253006</v>
      </c>
      <c r="E81">
        <f t="shared" si="7"/>
        <v>85.544032819767295</v>
      </c>
      <c r="F81">
        <f t="shared" si="8"/>
        <v>-1.2240328197673023</v>
      </c>
      <c r="G81">
        <f t="shared" si="9"/>
        <v>1.4982563438674932</v>
      </c>
      <c r="H81">
        <f t="shared" si="10"/>
        <v>1.451651826099742</v>
      </c>
    </row>
    <row r="82" spans="1:8">
      <c r="A82" s="2">
        <v>40057</v>
      </c>
      <c r="B82">
        <v>77.66</v>
      </c>
      <c r="C82">
        <f t="shared" si="11"/>
        <v>84.329263508737895</v>
      </c>
      <c r="D82">
        <f t="shared" si="6"/>
        <v>5.6627403653135397</v>
      </c>
      <c r="E82">
        <f t="shared" si="7"/>
        <v>89.992003874051434</v>
      </c>
      <c r="F82">
        <f t="shared" si="8"/>
        <v>-12.332003874051438</v>
      </c>
      <c r="G82">
        <f t="shared" si="9"/>
        <v>152.07831954961966</v>
      </c>
      <c r="H82">
        <f t="shared" si="10"/>
        <v>15.879479621492967</v>
      </c>
    </row>
    <row r="83" spans="1:8">
      <c r="A83" s="2">
        <v>40087</v>
      </c>
      <c r="B83">
        <v>77.56</v>
      </c>
      <c r="C83">
        <f t="shared" si="11"/>
        <v>85.253519417934911</v>
      </c>
      <c r="D83">
        <f t="shared" si="6"/>
        <v>3.7673465828669297</v>
      </c>
      <c r="E83">
        <f t="shared" si="7"/>
        <v>89.020866000801846</v>
      </c>
      <c r="F83">
        <f t="shared" si="8"/>
        <v>-11.460866000801843</v>
      </c>
      <c r="G83">
        <f t="shared" si="9"/>
        <v>131.35144948833565</v>
      </c>
      <c r="H83">
        <f t="shared" si="10"/>
        <v>14.776774111400004</v>
      </c>
    </row>
    <row r="84" spans="1:8">
      <c r="A84" s="2">
        <v>40118</v>
      </c>
      <c r="B84">
        <v>84.11</v>
      </c>
      <c r="C84">
        <f t="shared" si="11"/>
        <v>88.220402408247395</v>
      </c>
      <c r="D84">
        <f t="shared" si="6"/>
        <v>3.4471611458451514</v>
      </c>
      <c r="E84">
        <f t="shared" si="7"/>
        <v>91.667563554092553</v>
      </c>
      <c r="F84">
        <f t="shared" si="8"/>
        <v>-7.5575635540925532</v>
      </c>
      <c r="G84">
        <f t="shared" si="9"/>
        <v>57.116766874148063</v>
      </c>
      <c r="H84">
        <f t="shared" si="10"/>
        <v>8.9853329617079449</v>
      </c>
    </row>
    <row r="85" spans="1:8">
      <c r="A85" s="2">
        <v>40148</v>
      </c>
      <c r="B85">
        <v>85.99</v>
      </c>
      <c r="C85">
        <f t="shared" si="11"/>
        <v>90.106281868319371</v>
      </c>
      <c r="D85">
        <f t="shared" si="6"/>
        <v>2.8226484715358815</v>
      </c>
      <c r="E85">
        <f t="shared" si="7"/>
        <v>92.928930339855256</v>
      </c>
      <c r="F85">
        <f t="shared" si="8"/>
        <v>-6.9389303398552613</v>
      </c>
      <c r="G85">
        <f t="shared" si="9"/>
        <v>48.148754261363855</v>
      </c>
      <c r="H85">
        <f t="shared" si="10"/>
        <v>8.0694619605247837</v>
      </c>
    </row>
    <row r="86" spans="1:8">
      <c r="A86" s="2">
        <v>40179</v>
      </c>
      <c r="B86">
        <v>84.32</v>
      </c>
      <c r="C86">
        <f t="shared" si="11"/>
        <v>88.878533032031683</v>
      </c>
      <c r="D86">
        <f t="shared" si="6"/>
        <v>1.2024895484064535</v>
      </c>
      <c r="E86">
        <f t="shared" si="7"/>
        <v>90.08102258043813</v>
      </c>
      <c r="F86">
        <f t="shared" si="8"/>
        <v>-5.7610225804381372</v>
      </c>
      <c r="G86">
        <f t="shared" si="9"/>
        <v>33.189381172318093</v>
      </c>
      <c r="H86">
        <f t="shared" si="10"/>
        <v>6.8323322823032937</v>
      </c>
    </row>
    <row r="87" spans="1:8">
      <c r="A87" s="2">
        <v>40210</v>
      </c>
      <c r="B87">
        <v>83.33</v>
      </c>
      <c r="C87">
        <f t="shared" si="11"/>
        <v>86.197049458015954</v>
      </c>
      <c r="D87">
        <f t="shared" si="6"/>
        <v>-0.35109970056241968</v>
      </c>
      <c r="E87">
        <f t="shared" si="7"/>
        <v>85.845949757453539</v>
      </c>
      <c r="F87">
        <f t="shared" si="8"/>
        <v>-2.5159497574535408</v>
      </c>
      <c r="G87">
        <f t="shared" si="9"/>
        <v>6.3300031820305307</v>
      </c>
      <c r="H87">
        <f t="shared" si="10"/>
        <v>3.0192604793634237</v>
      </c>
    </row>
    <row r="88" spans="1:8">
      <c r="A88" s="2">
        <v>40238</v>
      </c>
      <c r="B88">
        <v>78.36</v>
      </c>
      <c r="C88">
        <f t="shared" si="11"/>
        <v>80.360015136842364</v>
      </c>
      <c r="D88">
        <f t="shared" si="6"/>
        <v>-2.5454735488068878</v>
      </c>
      <c r="E88">
        <f t="shared" si="7"/>
        <v>77.814541588035482</v>
      </c>
      <c r="F88">
        <f t="shared" si="8"/>
        <v>0.54545841196451761</v>
      </c>
      <c r="G88">
        <f t="shared" si="9"/>
        <v>0.29752487918285342</v>
      </c>
      <c r="H88">
        <f t="shared" si="10"/>
        <v>0.69609291981178867</v>
      </c>
    </row>
    <row r="89" spans="1:8">
      <c r="A89" s="2">
        <v>40269</v>
      </c>
      <c r="B89">
        <v>87.99</v>
      </c>
      <c r="C89">
        <f t="shared" si="11"/>
        <v>83.155530992245815</v>
      </c>
      <c r="D89">
        <f t="shared" si="6"/>
        <v>-0.409077787122752</v>
      </c>
      <c r="E89">
        <f t="shared" si="7"/>
        <v>82.746453205123061</v>
      </c>
      <c r="F89">
        <f t="shared" si="8"/>
        <v>5.2435467948769343</v>
      </c>
      <c r="G89">
        <f t="shared" si="9"/>
        <v>27.49478299006417</v>
      </c>
      <c r="H89">
        <f t="shared" si="10"/>
        <v>5.9592530911205071</v>
      </c>
    </row>
    <row r="90" spans="1:8">
      <c r="A90" s="2">
        <v>40299</v>
      </c>
      <c r="B90">
        <v>87.08</v>
      </c>
      <c r="C90">
        <f t="shared" si="11"/>
        <v>85.493581510550982</v>
      </c>
      <c r="D90">
        <f t="shared" si="6"/>
        <v>0.68977353504841554</v>
      </c>
      <c r="E90">
        <f t="shared" si="7"/>
        <v>86.183355045599399</v>
      </c>
      <c r="F90">
        <f t="shared" si="8"/>
        <v>0.89664495440059966</v>
      </c>
      <c r="G90">
        <f t="shared" si="9"/>
        <v>0.80397217425205347</v>
      </c>
      <c r="H90">
        <f t="shared" si="10"/>
        <v>1.0296795525960034</v>
      </c>
    </row>
    <row r="91" spans="1:8">
      <c r="A91" s="2">
        <v>40330</v>
      </c>
      <c r="B91">
        <v>95.12</v>
      </c>
      <c r="C91">
        <f t="shared" si="11"/>
        <v>92.921847988213713</v>
      </c>
      <c r="D91">
        <f t="shared" si="6"/>
        <v>3.3851707120941419</v>
      </c>
      <c r="E91">
        <f t="shared" si="7"/>
        <v>96.30701870030785</v>
      </c>
      <c r="F91">
        <f t="shared" si="8"/>
        <v>-1.1870187003078456</v>
      </c>
      <c r="G91">
        <f t="shared" si="9"/>
        <v>1.409013394880527</v>
      </c>
      <c r="H91">
        <f t="shared" si="10"/>
        <v>1.2479170524682985</v>
      </c>
    </row>
    <row r="92" spans="1:8">
      <c r="A92" s="2">
        <v>40360</v>
      </c>
      <c r="B92">
        <v>101.59</v>
      </c>
      <c r="C92">
        <f t="shared" si="11"/>
        <v>102.37472510855825</v>
      </c>
      <c r="D92">
        <f t="shared" si="6"/>
        <v>5.8122532753943013</v>
      </c>
      <c r="E92">
        <f t="shared" si="7"/>
        <v>108.18697838395255</v>
      </c>
      <c r="F92">
        <f t="shared" si="8"/>
        <v>-6.5969783839525462</v>
      </c>
      <c r="G92">
        <f t="shared" si="9"/>
        <v>43.520123798337146</v>
      </c>
      <c r="H92">
        <f t="shared" si="10"/>
        <v>6.4937281070504431</v>
      </c>
    </row>
    <row r="93" spans="1:8">
      <c r="A93" s="2">
        <v>40391</v>
      </c>
      <c r="B93">
        <v>103.02</v>
      </c>
      <c r="C93">
        <f t="shared" si="11"/>
        <v>108.63867080796176</v>
      </c>
      <c r="D93">
        <f t="shared" si="6"/>
        <v>5.992930244997984</v>
      </c>
      <c r="E93">
        <f t="shared" si="7"/>
        <v>114.63160105295974</v>
      </c>
      <c r="F93">
        <f t="shared" si="8"/>
        <v>-11.611601052959742</v>
      </c>
      <c r="G93">
        <f t="shared" si="9"/>
        <v>134.82927901309577</v>
      </c>
      <c r="H93">
        <f t="shared" si="10"/>
        <v>11.271210495981112</v>
      </c>
    </row>
    <row r="94" spans="1:8">
      <c r="A94" s="2">
        <v>40422</v>
      </c>
      <c r="B94">
        <v>109.49</v>
      </c>
      <c r="C94">
        <f t="shared" si="11"/>
        <v>115.2275314873865</v>
      </c>
      <c r="D94">
        <f t="shared" si="6"/>
        <v>6.2313024187686867</v>
      </c>
      <c r="E94">
        <f t="shared" si="7"/>
        <v>121.45883390615519</v>
      </c>
      <c r="F94">
        <f t="shared" si="8"/>
        <v>-11.968833906155197</v>
      </c>
      <c r="G94">
        <f t="shared" si="9"/>
        <v>143.25298507313028</v>
      </c>
      <c r="H94">
        <f t="shared" si="10"/>
        <v>10.9314402284731</v>
      </c>
    </row>
    <row r="95" spans="1:8">
      <c r="A95" s="2">
        <v>40452</v>
      </c>
      <c r="B95">
        <v>119.25</v>
      </c>
      <c r="C95">
        <f t="shared" si="11"/>
        <v>124.27456186498463</v>
      </c>
      <c r="D95">
        <f t="shared" si="6"/>
        <v>7.3575936023004651</v>
      </c>
      <c r="E95">
        <f t="shared" si="7"/>
        <v>131.63215546728509</v>
      </c>
      <c r="F95">
        <f t="shared" si="8"/>
        <v>-12.382155467285088</v>
      </c>
      <c r="G95">
        <f t="shared" si="9"/>
        <v>153.31777401601801</v>
      </c>
      <c r="H95">
        <f t="shared" si="10"/>
        <v>10.38335888241936</v>
      </c>
    </row>
    <row r="96" spans="1:8">
      <c r="A96" s="2">
        <v>40483</v>
      </c>
      <c r="B96">
        <v>114.99</v>
      </c>
      <c r="C96">
        <f t="shared" si="11"/>
        <v>125.13296216179585</v>
      </c>
      <c r="D96">
        <f t="shared" si="6"/>
        <v>4.7579162801047641</v>
      </c>
      <c r="E96">
        <f t="shared" si="7"/>
        <v>129.89087844190061</v>
      </c>
      <c r="F96">
        <f t="shared" si="8"/>
        <v>-14.900878441900616</v>
      </c>
      <c r="G96">
        <f t="shared" si="9"/>
        <v>222.03617834029853</v>
      </c>
      <c r="H96">
        <f t="shared" si="10"/>
        <v>12.958412420124024</v>
      </c>
    </row>
    <row r="97" spans="1:8">
      <c r="A97" s="2">
        <v>40513</v>
      </c>
      <c r="B97">
        <v>114.99</v>
      </c>
      <c r="C97">
        <f t="shared" si="11"/>
        <v>122.79080492864351</v>
      </c>
      <c r="D97">
        <f t="shared" si="6"/>
        <v>1.917886874801924</v>
      </c>
      <c r="E97">
        <f t="shared" si="7"/>
        <v>124.70869180344543</v>
      </c>
      <c r="F97">
        <f t="shared" si="8"/>
        <v>-9.7186918034454379</v>
      </c>
      <c r="G97">
        <f t="shared" si="9"/>
        <v>94.452970370357534</v>
      </c>
      <c r="H97">
        <f t="shared" si="10"/>
        <v>8.4517712874558111</v>
      </c>
    </row>
    <row r="98" spans="1:8">
      <c r="A98" s="2">
        <v>40544</v>
      </c>
      <c r="B98">
        <v>117.29</v>
      </c>
      <c r="C98">
        <f t="shared" si="11"/>
        <v>120.85812835339496</v>
      </c>
      <c r="D98">
        <f t="shared" si="6"/>
        <v>0.37766149478173439</v>
      </c>
      <c r="E98">
        <f t="shared" si="7"/>
        <v>121.23578984817669</v>
      </c>
      <c r="F98">
        <f t="shared" si="8"/>
        <v>-3.9457898481766875</v>
      </c>
      <c r="G98">
        <f t="shared" si="9"/>
        <v>15.569257525974207</v>
      </c>
      <c r="H98">
        <f t="shared" si="10"/>
        <v>3.3641315100832867</v>
      </c>
    </row>
    <row r="99" spans="1:8">
      <c r="A99" s="2">
        <v>40575</v>
      </c>
      <c r="B99">
        <v>109.09</v>
      </c>
      <c r="C99">
        <f t="shared" si="11"/>
        <v>112.99810000080022</v>
      </c>
      <c r="D99">
        <f t="shared" si="6"/>
        <v>-2.917414444168855</v>
      </c>
      <c r="E99">
        <f t="shared" si="7"/>
        <v>110.08068555663137</v>
      </c>
      <c r="F99">
        <f t="shared" si="8"/>
        <v>-0.99068555663136237</v>
      </c>
      <c r="G99">
        <f t="shared" si="9"/>
        <v>0.98145787211799229</v>
      </c>
      <c r="H99">
        <f t="shared" si="10"/>
        <v>0.9081359947120381</v>
      </c>
    </row>
    <row r="100" spans="1:8">
      <c r="A100" s="2">
        <v>40603</v>
      </c>
      <c r="B100">
        <v>113.86</v>
      </c>
      <c r="C100">
        <f t="shared" si="11"/>
        <v>110.68401555607122</v>
      </c>
      <c r="D100">
        <f t="shared" si="6"/>
        <v>-2.676082444392915</v>
      </c>
      <c r="E100">
        <f t="shared" si="7"/>
        <v>108.0079331116783</v>
      </c>
      <c r="F100">
        <f t="shared" si="8"/>
        <v>5.8520668883217013</v>
      </c>
      <c r="G100">
        <f t="shared" si="9"/>
        <v>34.24668686539124</v>
      </c>
      <c r="H100">
        <f t="shared" si="10"/>
        <v>5.1397039243998783</v>
      </c>
    </row>
    <row r="101" spans="1:8">
      <c r="A101" s="2">
        <v>40634</v>
      </c>
      <c r="B101">
        <v>121.35</v>
      </c>
      <c r="C101">
        <f t="shared" si="11"/>
        <v>115.47412222242845</v>
      </c>
      <c r="D101">
        <f t="shared" si="6"/>
        <v>0.31039319990714387</v>
      </c>
      <c r="E101">
        <f t="shared" si="7"/>
        <v>115.78451542233559</v>
      </c>
      <c r="F101">
        <f t="shared" si="8"/>
        <v>5.5654845776644066</v>
      </c>
      <c r="G101">
        <f t="shared" si="9"/>
        <v>30.974618584220359</v>
      </c>
      <c r="H101">
        <f t="shared" si="10"/>
        <v>4.5863078513921769</v>
      </c>
    </row>
    <row r="102" spans="1:8">
      <c r="A102" s="2">
        <v>40664</v>
      </c>
      <c r="B102">
        <v>128.65</v>
      </c>
      <c r="C102">
        <f t="shared" si="11"/>
        <v>125.00762986663567</v>
      </c>
      <c r="D102">
        <f t="shared" si="6"/>
        <v>3.9996389776271744</v>
      </c>
      <c r="E102">
        <f t="shared" si="7"/>
        <v>129.00726884426285</v>
      </c>
      <c r="F102">
        <f t="shared" si="8"/>
        <v>-0.35726884426284755</v>
      </c>
      <c r="G102">
        <f t="shared" si="9"/>
        <v>0.12764102708091082</v>
      </c>
      <c r="H102">
        <f t="shared" si="10"/>
        <v>0.27770605850201907</v>
      </c>
    </row>
    <row r="103" spans="1:8">
      <c r="A103" s="2">
        <v>40695</v>
      </c>
      <c r="B103">
        <v>129.99</v>
      </c>
      <c r="C103">
        <f t="shared" si="11"/>
        <v>132.49492793761786</v>
      </c>
      <c r="D103">
        <f t="shared" si="6"/>
        <v>5.3947026149691819</v>
      </c>
      <c r="E103">
        <f t="shared" si="7"/>
        <v>137.88963055258705</v>
      </c>
      <c r="F103">
        <f t="shared" si="8"/>
        <v>-7.8996305525870412</v>
      </c>
      <c r="G103">
        <f t="shared" si="9"/>
        <v>62.404162867366644</v>
      </c>
      <c r="H103">
        <f t="shared" si="10"/>
        <v>6.0771063563251335</v>
      </c>
    </row>
    <row r="104" spans="1:8">
      <c r="A104" s="2">
        <v>40725</v>
      </c>
      <c r="B104">
        <v>137.65</v>
      </c>
      <c r="C104">
        <f t="shared" si="11"/>
        <v>141.49818099625455</v>
      </c>
      <c r="D104">
        <f t="shared" si="6"/>
        <v>6.8381227924361845</v>
      </c>
      <c r="E104">
        <f t="shared" si="7"/>
        <v>148.33630378869074</v>
      </c>
      <c r="F104">
        <f t="shared" si="8"/>
        <v>-10.686303788690736</v>
      </c>
      <c r="G104">
        <f t="shared" si="9"/>
        <v>114.19708866418598</v>
      </c>
      <c r="H104">
        <f t="shared" si="10"/>
        <v>7.7633881501567279</v>
      </c>
    </row>
    <row r="105" spans="1:8">
      <c r="A105" s="2">
        <v>40756</v>
      </c>
      <c r="B105">
        <v>139.99</v>
      </c>
      <c r="C105">
        <f t="shared" si="11"/>
        <v>147.28057709131255</v>
      </c>
      <c r="D105">
        <f t="shared" si="6"/>
        <v>6.4158321134849121</v>
      </c>
      <c r="E105">
        <f t="shared" si="7"/>
        <v>153.69640920479748</v>
      </c>
      <c r="F105">
        <f t="shared" si="8"/>
        <v>-13.706409204797467</v>
      </c>
      <c r="G105">
        <f t="shared" si="9"/>
        <v>187.86565328935671</v>
      </c>
      <c r="H105">
        <f t="shared" si="10"/>
        <v>9.7909916456871677</v>
      </c>
    </row>
    <row r="106" spans="1:8">
      <c r="A106" s="2">
        <v>40787</v>
      </c>
      <c r="B106">
        <v>137.32</v>
      </c>
      <c r="C106">
        <f t="shared" si="11"/>
        <v>146.72400524087868</v>
      </c>
      <c r="D106">
        <f t="shared" si="6"/>
        <v>3.6268705279173994</v>
      </c>
      <c r="E106">
        <f t="shared" si="7"/>
        <v>150.35087576879607</v>
      </c>
      <c r="F106">
        <f t="shared" si="8"/>
        <v>-13.030875768796079</v>
      </c>
      <c r="G106">
        <f t="shared" si="9"/>
        <v>169.80372330179682</v>
      </c>
      <c r="H106">
        <f t="shared" si="10"/>
        <v>9.4894230766065242</v>
      </c>
    </row>
    <row r="107" spans="1:8">
      <c r="A107" s="2">
        <v>40817</v>
      </c>
      <c r="B107">
        <v>130.19</v>
      </c>
      <c r="C107">
        <f t="shared" si="11"/>
        <v>138.77707210018099</v>
      </c>
      <c r="D107">
        <f t="shared" si="6"/>
        <v>-1.0026509395286385</v>
      </c>
      <c r="E107">
        <f t="shared" si="7"/>
        <v>137.77442116065234</v>
      </c>
      <c r="F107">
        <f t="shared" si="8"/>
        <v>-7.5844211606523402</v>
      </c>
      <c r="G107">
        <f t="shared" si="9"/>
        <v>57.523444342150988</v>
      </c>
      <c r="H107">
        <f t="shared" si="10"/>
        <v>5.8256557037040784</v>
      </c>
    </row>
    <row r="108" spans="1:8">
      <c r="A108" s="2">
        <v>40848</v>
      </c>
      <c r="B108">
        <v>140.99</v>
      </c>
      <c r="C108">
        <f t="shared" si="11"/>
        <v>139.32347069052565</v>
      </c>
      <c r="D108">
        <f t="shared" si="6"/>
        <v>-0.3830311275793169</v>
      </c>
      <c r="E108">
        <f t="shared" si="7"/>
        <v>138.94043956294632</v>
      </c>
      <c r="F108">
        <f t="shared" si="8"/>
        <v>2.0495604370536853</v>
      </c>
      <c r="G108">
        <f t="shared" si="9"/>
        <v>4.2006979851356938</v>
      </c>
      <c r="H108">
        <f t="shared" si="10"/>
        <v>1.4536920611771651</v>
      </c>
    </row>
    <row r="109" spans="1:8">
      <c r="A109" s="2">
        <v>40878</v>
      </c>
      <c r="B109">
        <v>135.99</v>
      </c>
      <c r="C109">
        <f t="shared" si="11"/>
        <v>136.60701007957837</v>
      </c>
      <c r="D109">
        <f t="shared" si="6"/>
        <v>-1.3164029209265022</v>
      </c>
      <c r="E109">
        <f t="shared" si="7"/>
        <v>135.29060715865188</v>
      </c>
      <c r="F109">
        <f t="shared" si="8"/>
        <v>0.69939284134812851</v>
      </c>
      <c r="G109">
        <f t="shared" si="9"/>
        <v>0.48915034652900846</v>
      </c>
      <c r="H109">
        <f t="shared" si="10"/>
        <v>0.51429725814260496</v>
      </c>
    </row>
    <row r="110" spans="1:8">
      <c r="A110" s="2">
        <v>40909</v>
      </c>
      <c r="B110">
        <v>134.55000000000001</v>
      </c>
      <c r="C110">
        <f t="shared" si="11"/>
        <v>133.85070010294703</v>
      </c>
      <c r="D110">
        <f t="shared" si="6"/>
        <v>-1.8923657432084386</v>
      </c>
      <c r="E110">
        <f t="shared" si="7"/>
        <v>131.95833435973859</v>
      </c>
      <c r="F110">
        <f t="shared" si="8"/>
        <v>2.5916656402614251</v>
      </c>
      <c r="G110">
        <f t="shared" si="9"/>
        <v>6.7167307909116625</v>
      </c>
      <c r="H110">
        <f t="shared" si="10"/>
        <v>1.9261729024611109</v>
      </c>
    </row>
    <row r="111" spans="1:8">
      <c r="A111" s="2">
        <v>40940</v>
      </c>
      <c r="B111">
        <v>135.55000000000001</v>
      </c>
      <c r="C111">
        <f t="shared" si="11"/>
        <v>133.14784428767567</v>
      </c>
      <c r="D111">
        <f t="shared" si="6"/>
        <v>-1.4165617720336083</v>
      </c>
      <c r="E111">
        <f t="shared" si="7"/>
        <v>131.73128251564205</v>
      </c>
      <c r="F111">
        <f t="shared" si="8"/>
        <v>3.8187174843579612</v>
      </c>
      <c r="G111">
        <f t="shared" si="9"/>
        <v>14.582603225341195</v>
      </c>
      <c r="H111">
        <f t="shared" si="10"/>
        <v>2.8172021278922621</v>
      </c>
    </row>
    <row r="112" spans="1:8">
      <c r="A112" s="2">
        <v>40969</v>
      </c>
      <c r="B112">
        <v>138.38999999999999</v>
      </c>
      <c r="C112">
        <f t="shared" si="11"/>
        <v>135.40079151426909</v>
      </c>
      <c r="D112">
        <f t="shared" si="6"/>
        <v>5.1241827417203178E-2</v>
      </c>
      <c r="E112">
        <f t="shared" si="7"/>
        <v>135.4520333416863</v>
      </c>
      <c r="F112">
        <f t="shared" si="8"/>
        <v>2.9379666583136839</v>
      </c>
      <c r="G112">
        <f t="shared" si="9"/>
        <v>8.6316480853628743</v>
      </c>
      <c r="H112">
        <f t="shared" si="10"/>
        <v>2.1229616723128002</v>
      </c>
    </row>
    <row r="113" spans="1:8">
      <c r="A113" s="2">
        <v>41000</v>
      </c>
      <c r="B113">
        <v>151.58000000000001</v>
      </c>
      <c r="C113">
        <f t="shared" si="11"/>
        <v>146.77747928169796</v>
      </c>
      <c r="D113">
        <f t="shared" si="6"/>
        <v>4.5814202034218727</v>
      </c>
      <c r="E113">
        <f t="shared" si="7"/>
        <v>151.35889948511985</v>
      </c>
      <c r="F113">
        <f t="shared" si="8"/>
        <v>0.22110051488016325</v>
      </c>
      <c r="G113">
        <f t="shared" si="9"/>
        <v>4.8885437680273286E-2</v>
      </c>
      <c r="H113">
        <f t="shared" si="10"/>
        <v>0.14586391006739888</v>
      </c>
    </row>
    <row r="114" spans="1:8">
      <c r="A114" s="2">
        <v>41030</v>
      </c>
      <c r="B114">
        <v>163.68</v>
      </c>
      <c r="C114">
        <f t="shared" si="11"/>
        <v>163.19066398793126</v>
      </c>
      <c r="D114">
        <f t="shared" si="6"/>
        <v>9.3141260045464414</v>
      </c>
      <c r="E114">
        <f t="shared" si="7"/>
        <v>172.5047899924777</v>
      </c>
      <c r="F114">
        <f t="shared" si="8"/>
        <v>-8.8247899924776902</v>
      </c>
      <c r="G114">
        <f t="shared" si="9"/>
        <v>77.876918411334387</v>
      </c>
      <c r="H114">
        <f t="shared" si="10"/>
        <v>5.3914894870953622</v>
      </c>
    </row>
    <row r="115" spans="1:8">
      <c r="A115" s="2">
        <v>41061</v>
      </c>
      <c r="B115">
        <v>152.58000000000001</v>
      </c>
      <c r="C115">
        <f t="shared" si="11"/>
        <v>165.07732520092583</v>
      </c>
      <c r="D115">
        <f t="shared" si="6"/>
        <v>6.3431400879256916</v>
      </c>
      <c r="E115">
        <f t="shared" si="7"/>
        <v>171.42046528885152</v>
      </c>
      <c r="F115">
        <f t="shared" si="8"/>
        <v>-18.840465288851505</v>
      </c>
      <c r="G115">
        <f t="shared" si="9"/>
        <v>354.96313230041841</v>
      </c>
      <c r="H115">
        <f t="shared" si="10"/>
        <v>12.347925867644188</v>
      </c>
    </row>
    <row r="116" spans="1:8">
      <c r="A116" s="2">
        <v>41091</v>
      </c>
      <c r="B116">
        <v>172.75</v>
      </c>
      <c r="C116">
        <f t="shared" si="11"/>
        <v>176.79133764820344</v>
      </c>
      <c r="D116">
        <f t="shared" si="6"/>
        <v>8.4914890316664593</v>
      </c>
      <c r="E116">
        <f t="shared" si="7"/>
        <v>185.28282667986988</v>
      </c>
      <c r="F116">
        <f t="shared" si="8"/>
        <v>-12.532826679869885</v>
      </c>
      <c r="G116">
        <f t="shared" si="9"/>
        <v>157.0717445876584</v>
      </c>
      <c r="H116">
        <f t="shared" si="10"/>
        <v>7.2548924340780809</v>
      </c>
    </row>
    <row r="117" spans="1:8">
      <c r="A117" s="2">
        <v>41122</v>
      </c>
      <c r="B117">
        <v>171.95</v>
      </c>
      <c r="C117">
        <f t="shared" si="11"/>
        <v>181.89389032612746</v>
      </c>
      <c r="D117">
        <f t="shared" si="6"/>
        <v>7.1359144901694851</v>
      </c>
      <c r="E117">
        <f t="shared" si="7"/>
        <v>189.02980481629695</v>
      </c>
      <c r="F117">
        <f t="shared" si="8"/>
        <v>-17.079804816296956</v>
      </c>
      <c r="G117">
        <f t="shared" si="9"/>
        <v>291.71973256280069</v>
      </c>
      <c r="H117">
        <f t="shared" si="10"/>
        <v>9.9330065811555439</v>
      </c>
    </row>
    <row r="118" spans="1:8">
      <c r="A118" s="2">
        <v>41153</v>
      </c>
      <c r="B118">
        <v>179.32</v>
      </c>
      <c r="C118">
        <f t="shared" si="11"/>
        <v>187.22808158800771</v>
      </c>
      <c r="D118">
        <f t="shared" si="6"/>
        <v>6.4152251988537907</v>
      </c>
      <c r="E118">
        <f t="shared" si="7"/>
        <v>193.6433067868615</v>
      </c>
      <c r="F118">
        <f t="shared" si="8"/>
        <v>-14.323306786861508</v>
      </c>
      <c r="G118">
        <f t="shared" si="9"/>
        <v>205.15711731055293</v>
      </c>
      <c r="H118">
        <f t="shared" si="10"/>
        <v>7.98756791593883</v>
      </c>
    </row>
    <row r="119" spans="1:8">
      <c r="A119" s="2">
        <v>41183</v>
      </c>
      <c r="B119">
        <v>180.98</v>
      </c>
      <c r="C119">
        <f t="shared" si="11"/>
        <v>189.26964967525609</v>
      </c>
      <c r="D119">
        <f t="shared" si="6"/>
        <v>4.6657623542116262</v>
      </c>
      <c r="E119">
        <f t="shared" si="7"/>
        <v>193.93541202946773</v>
      </c>
      <c r="F119">
        <f t="shared" si="8"/>
        <v>-12.955412029467738</v>
      </c>
      <c r="G119">
        <f t="shared" si="9"/>
        <v>167.84270085327736</v>
      </c>
      <c r="H119">
        <f t="shared" si="10"/>
        <v>7.1584771960811908</v>
      </c>
    </row>
    <row r="120" spans="1:8">
      <c r="A120" s="2">
        <v>41214</v>
      </c>
      <c r="B120">
        <v>188.01</v>
      </c>
      <c r="C120">
        <f t="shared" si="11"/>
        <v>193.05365725678845</v>
      </c>
      <c r="D120">
        <f t="shared" si="6"/>
        <v>4.3130604451399215</v>
      </c>
      <c r="E120">
        <f t="shared" si="7"/>
        <v>197.36671770192837</v>
      </c>
      <c r="F120">
        <f t="shared" si="8"/>
        <v>-9.3567177019283747</v>
      </c>
      <c r="G120">
        <f t="shared" si="9"/>
        <v>87.5481661535798</v>
      </c>
      <c r="H120">
        <f t="shared" si="10"/>
        <v>4.9767127822607176</v>
      </c>
    </row>
    <row r="121" spans="1:8">
      <c r="A121" s="2">
        <v>41244</v>
      </c>
      <c r="B121">
        <v>198.31</v>
      </c>
      <c r="C121">
        <f t="shared" si="11"/>
        <v>201.04615762217642</v>
      </c>
      <c r="D121">
        <f t="shared" si="6"/>
        <v>5.784836413239141</v>
      </c>
      <c r="E121">
        <f t="shared" si="7"/>
        <v>206.83099403541556</v>
      </c>
      <c r="F121">
        <f t="shared" si="8"/>
        <v>-8.5209940354155549</v>
      </c>
      <c r="G121">
        <f t="shared" si="9"/>
        <v>72.607339351587456</v>
      </c>
      <c r="H121">
        <f t="shared" si="10"/>
        <v>4.2968050201278576</v>
      </c>
    </row>
    <row r="122" spans="1:8">
      <c r="A122" s="2">
        <v>41275</v>
      </c>
      <c r="B122">
        <v>191.55</v>
      </c>
      <c r="C122">
        <f t="shared" si="11"/>
        <v>200.18368369989207</v>
      </c>
      <c r="D122">
        <f t="shared" si="6"/>
        <v>3.1259122790297438</v>
      </c>
      <c r="E122">
        <f t="shared" si="7"/>
        <v>203.30959597892181</v>
      </c>
      <c r="F122">
        <f t="shared" si="8"/>
        <v>-11.759595978921794</v>
      </c>
      <c r="G122">
        <f t="shared" si="9"/>
        <v>138.28809758747363</v>
      </c>
      <c r="H122">
        <f t="shared" si="10"/>
        <v>6.1391782714287624</v>
      </c>
    </row>
    <row r="123" spans="1:8">
      <c r="A123" s="2">
        <v>41306</v>
      </c>
      <c r="B123">
        <v>205.15</v>
      </c>
      <c r="C123">
        <f t="shared" si="11"/>
        <v>206.78601738899735</v>
      </c>
      <c r="D123">
        <f t="shared" si="6"/>
        <v>4.5164808430599583</v>
      </c>
      <c r="E123">
        <f t="shared" si="7"/>
        <v>211.3024982320573</v>
      </c>
      <c r="F123">
        <f t="shared" si="8"/>
        <v>-6.1524982320572974</v>
      </c>
      <c r="G123">
        <f t="shared" si="9"/>
        <v>37.853234495468172</v>
      </c>
      <c r="H123">
        <f t="shared" si="10"/>
        <v>2.9990242418022408</v>
      </c>
    </row>
    <row r="124" spans="1:8">
      <c r="A124" s="2">
        <v>41334</v>
      </c>
      <c r="B124">
        <v>196.65</v>
      </c>
      <c r="C124">
        <f t="shared" si="11"/>
        <v>204.20728605975916</v>
      </c>
      <c r="D124">
        <f t="shared" si="6"/>
        <v>1.6783959741406966</v>
      </c>
      <c r="E124">
        <f t="shared" si="7"/>
        <v>205.88568203389985</v>
      </c>
      <c r="F124">
        <f t="shared" si="8"/>
        <v>-9.2356820338998489</v>
      </c>
      <c r="G124">
        <f t="shared" si="9"/>
        <v>85.297822631300448</v>
      </c>
      <c r="H124">
        <f t="shared" si="10"/>
        <v>4.696507517874319</v>
      </c>
    </row>
    <row r="125" spans="1:8">
      <c r="A125" s="2">
        <v>41365</v>
      </c>
      <c r="B125">
        <v>205.98</v>
      </c>
      <c r="C125">
        <f t="shared" si="11"/>
        <v>207.12658179206841</v>
      </c>
      <c r="D125">
        <f t="shared" si="6"/>
        <v>2.1747558774081188</v>
      </c>
      <c r="E125">
        <f t="shared" si="7"/>
        <v>209.30133766947654</v>
      </c>
      <c r="F125">
        <f t="shared" si="8"/>
        <v>-3.3213376694765486</v>
      </c>
      <c r="G125">
        <f t="shared" si="9"/>
        <v>11.031283914683911</v>
      </c>
      <c r="H125">
        <f t="shared" si="10"/>
        <v>1.6124563887156755</v>
      </c>
    </row>
    <row r="126" spans="1:8">
      <c r="A126" s="2">
        <v>41395</v>
      </c>
      <c r="B126">
        <v>218.34</v>
      </c>
      <c r="C126">
        <f t="shared" si="11"/>
        <v>217.15073041502865</v>
      </c>
      <c r="D126">
        <f t="shared" si="6"/>
        <v>5.3145129756289675</v>
      </c>
      <c r="E126">
        <f t="shared" si="7"/>
        <v>222.46524339065761</v>
      </c>
      <c r="F126">
        <f t="shared" si="8"/>
        <v>-4.1252433906576016</v>
      </c>
      <c r="G126">
        <f t="shared" si="9"/>
        <v>17.017633032164227</v>
      </c>
      <c r="H126">
        <f t="shared" si="10"/>
        <v>1.8893667631481184</v>
      </c>
    </row>
    <row r="127" spans="1:8">
      <c r="A127" s="2">
        <v>41426</v>
      </c>
      <c r="B127">
        <v>227.08</v>
      </c>
      <c r="C127">
        <f t="shared" si="11"/>
        <v>229.41573210013755</v>
      </c>
      <c r="D127">
        <f t="shared" si="6"/>
        <v>8.0947084594209411</v>
      </c>
      <c r="E127">
        <f t="shared" si="7"/>
        <v>237.51044055955848</v>
      </c>
      <c r="F127">
        <f t="shared" si="8"/>
        <v>-10.430440559558463</v>
      </c>
      <c r="G127">
        <f t="shared" si="9"/>
        <v>108.79409026648226</v>
      </c>
      <c r="H127">
        <f t="shared" si="10"/>
        <v>4.5932889552397667</v>
      </c>
    </row>
    <row r="128" spans="1:8">
      <c r="A128" s="2">
        <v>41456</v>
      </c>
      <c r="B128">
        <v>216.65</v>
      </c>
      <c r="C128">
        <f t="shared" si="11"/>
        <v>228.57442808946217</v>
      </c>
      <c r="D128">
        <f t="shared" si="6"/>
        <v>4.5203034713824159</v>
      </c>
      <c r="E128">
        <f t="shared" si="7"/>
        <v>233.09473156084459</v>
      </c>
      <c r="F128">
        <f t="shared" si="8"/>
        <v>-16.444731560844588</v>
      </c>
      <c r="G128">
        <f t="shared" si="9"/>
        <v>270.42919610823805</v>
      </c>
      <c r="H128">
        <f t="shared" si="10"/>
        <v>7.590459986542621</v>
      </c>
    </row>
    <row r="129" spans="1:8">
      <c r="A129" s="2">
        <v>41487</v>
      </c>
      <c r="B129">
        <v>228.98</v>
      </c>
      <c r="C129">
        <f t="shared" si="11"/>
        <v>233.37863189822104</v>
      </c>
      <c r="D129">
        <f t="shared" si="6"/>
        <v>4.6338636063329979</v>
      </c>
      <c r="E129">
        <f t="shared" si="7"/>
        <v>238.01249550455404</v>
      </c>
      <c r="F129">
        <f t="shared" si="8"/>
        <v>-9.0324955045540491</v>
      </c>
      <c r="G129">
        <f t="shared" si="9"/>
        <v>81.585975039789105</v>
      </c>
      <c r="H129">
        <f t="shared" si="10"/>
        <v>3.9446656933155952</v>
      </c>
    </row>
    <row r="130" spans="1:8">
      <c r="A130" s="2">
        <v>41518</v>
      </c>
      <c r="B130">
        <v>206.65</v>
      </c>
      <c r="C130">
        <f t="shared" si="11"/>
        <v>219.30245317579929</v>
      </c>
      <c r="D130">
        <f t="shared" si="6"/>
        <v>-2.8501533251689053</v>
      </c>
      <c r="E130">
        <f t="shared" si="7"/>
        <v>216.45229985063037</v>
      </c>
      <c r="F130">
        <f t="shared" si="8"/>
        <v>-9.8022998506303622</v>
      </c>
      <c r="G130">
        <f t="shared" si="9"/>
        <v>96.085082361668029</v>
      </c>
      <c r="H130">
        <f t="shared" si="10"/>
        <v>4.7434308495670754</v>
      </c>
    </row>
    <row r="131" spans="1:8">
      <c r="A131" s="2">
        <v>41548</v>
      </c>
      <c r="B131">
        <v>226.88</v>
      </c>
      <c r="C131">
        <f t="shared" si="11"/>
        <v>221.75658262757085</v>
      </c>
      <c r="D131">
        <f t="shared" si="6"/>
        <v>-0.72844021439271744</v>
      </c>
      <c r="E131">
        <f t="shared" si="7"/>
        <v>221.02814241317813</v>
      </c>
      <c r="F131">
        <f t="shared" si="8"/>
        <v>5.8518575868218647</v>
      </c>
      <c r="G131">
        <f t="shared" si="9"/>
        <v>34.244237216444617</v>
      </c>
      <c r="H131">
        <f t="shared" si="10"/>
        <v>2.5792743242338969</v>
      </c>
    </row>
    <row r="132" spans="1:8">
      <c r="A132" s="2">
        <v>41579</v>
      </c>
      <c r="B132">
        <v>222.08</v>
      </c>
      <c r="C132">
        <f t="shared" si="11"/>
        <v>221.25453457387852</v>
      </c>
      <c r="D132">
        <f t="shared" si="6"/>
        <v>-0.63788335011256425</v>
      </c>
      <c r="E132">
        <f t="shared" si="7"/>
        <v>220.61665122376596</v>
      </c>
      <c r="F132">
        <f t="shared" si="8"/>
        <v>1.4633487762340565</v>
      </c>
      <c r="G132">
        <f t="shared" si="9"/>
        <v>2.1413896409057105</v>
      </c>
      <c r="H132">
        <f t="shared" si="10"/>
        <v>0.65892866365006142</v>
      </c>
    </row>
    <row r="133" spans="1:8">
      <c r="A133" s="2">
        <v>41609</v>
      </c>
      <c r="B133">
        <v>213.95</v>
      </c>
      <c r="C133">
        <f t="shared" si="11"/>
        <v>215.50347702205099</v>
      </c>
      <c r="D133">
        <f t="shared" ref="D133:D196" si="12">$L$2*(C133-C132)+$O$2*D132</f>
        <v>-2.6831530307985498</v>
      </c>
      <c r="E133">
        <f t="shared" ref="E133:E196" si="13">C133+D133</f>
        <v>212.82032399125245</v>
      </c>
      <c r="F133">
        <f t="shared" ref="F133:F196" si="14">B133-E133</f>
        <v>1.1296760087475377</v>
      </c>
      <c r="G133">
        <f t="shared" ref="G133:G196" si="15">F133*F133</f>
        <v>1.2761678847397668</v>
      </c>
      <c r="H133">
        <f t="shared" ref="H133:H196" si="16">ABS(F133/B133)*100</f>
        <v>0.52800935206708943</v>
      </c>
    </row>
    <row r="134" spans="1:8">
      <c r="A134" s="2">
        <v>41640</v>
      </c>
      <c r="B134">
        <v>214.85</v>
      </c>
      <c r="C134">
        <f t="shared" ref="C134:C197" si="17">$L$1*B134+$O$1*C133+D133</f>
        <v>212.36289007581675</v>
      </c>
      <c r="D134">
        <f t="shared" si="12"/>
        <v>-2.8661265969728245</v>
      </c>
      <c r="E134">
        <f t="shared" si="13"/>
        <v>209.49676347884392</v>
      </c>
      <c r="F134">
        <f t="shared" si="14"/>
        <v>5.3532365211560773</v>
      </c>
      <c r="G134">
        <f t="shared" si="15"/>
        <v>28.657141251439221</v>
      </c>
      <c r="H134">
        <f t="shared" si="16"/>
        <v>2.4916157882969876</v>
      </c>
    </row>
    <row r="135" spans="1:8">
      <c r="A135" s="2">
        <v>41671</v>
      </c>
      <c r="B135">
        <v>215.08</v>
      </c>
      <c r="C135">
        <f t="shared" si="17"/>
        <v>211.39874042577219</v>
      </c>
      <c r="D135">
        <f t="shared" si="12"/>
        <v>-2.1053358182015192</v>
      </c>
      <c r="E135">
        <f t="shared" si="13"/>
        <v>209.29340460757066</v>
      </c>
      <c r="F135">
        <f t="shared" si="14"/>
        <v>5.7865953924293478</v>
      </c>
      <c r="G135">
        <f t="shared" si="15"/>
        <v>33.484686235684556</v>
      </c>
      <c r="H135">
        <f t="shared" si="16"/>
        <v>2.6904386239675224</v>
      </c>
    </row>
    <row r="136" spans="1:8">
      <c r="A136" s="2">
        <v>41699</v>
      </c>
      <c r="B136">
        <v>218.51</v>
      </c>
      <c r="C136">
        <f t="shared" si="17"/>
        <v>214.27128630953013</v>
      </c>
      <c r="D136">
        <f t="shared" si="12"/>
        <v>-0.11418313741773667</v>
      </c>
      <c r="E136">
        <f t="shared" si="13"/>
        <v>214.15710317211239</v>
      </c>
      <c r="F136">
        <f t="shared" si="14"/>
        <v>4.352896827887605</v>
      </c>
      <c r="G136">
        <f t="shared" si="15"/>
        <v>18.947710794233974</v>
      </c>
      <c r="H136">
        <f t="shared" si="16"/>
        <v>1.9920812905073477</v>
      </c>
    </row>
    <row r="137" spans="1:8">
      <c r="A137" s="2">
        <v>41730</v>
      </c>
      <c r="B137">
        <v>235.64</v>
      </c>
      <c r="C137">
        <f t="shared" si="17"/>
        <v>229.11520275544126</v>
      </c>
      <c r="D137">
        <f t="shared" si="12"/>
        <v>5.8690566959138115</v>
      </c>
      <c r="E137">
        <f t="shared" si="13"/>
        <v>234.98425945135506</v>
      </c>
      <c r="F137">
        <f t="shared" si="14"/>
        <v>0.65574054864492837</v>
      </c>
      <c r="G137">
        <f t="shared" si="15"/>
        <v>0.42999566713715165</v>
      </c>
      <c r="H137">
        <f t="shared" si="16"/>
        <v>0.27828066060300816</v>
      </c>
    </row>
    <row r="138" spans="1:8">
      <c r="A138" s="2">
        <v>41760</v>
      </c>
      <c r="B138">
        <v>227.38</v>
      </c>
      <c r="C138">
        <f t="shared" si="17"/>
        <v>233.76961752254618</v>
      </c>
      <c r="D138">
        <f t="shared" si="12"/>
        <v>5.3831999243902571</v>
      </c>
      <c r="E138">
        <f t="shared" si="13"/>
        <v>239.15281744693644</v>
      </c>
      <c r="F138">
        <f t="shared" si="14"/>
        <v>-11.772817446936443</v>
      </c>
      <c r="G138">
        <f t="shared" si="15"/>
        <v>138.5992306388911</v>
      </c>
      <c r="H138">
        <f t="shared" si="16"/>
        <v>5.1775958514101692</v>
      </c>
    </row>
    <row r="139" spans="1:8">
      <c r="A139" s="2">
        <v>41791</v>
      </c>
      <c r="B139">
        <v>227.98</v>
      </c>
      <c r="C139">
        <f t="shared" si="17"/>
        <v>235.10008518115407</v>
      </c>
      <c r="D139">
        <f t="shared" si="12"/>
        <v>3.7621070180773089</v>
      </c>
      <c r="E139">
        <f t="shared" si="13"/>
        <v>238.86219219923137</v>
      </c>
      <c r="F139">
        <f t="shared" si="14"/>
        <v>-10.882192199231383</v>
      </c>
      <c r="G139">
        <f t="shared" si="15"/>
        <v>118.42210706101237</v>
      </c>
      <c r="H139">
        <f t="shared" si="16"/>
        <v>4.7733100268582263</v>
      </c>
    </row>
    <row r="140" spans="1:8">
      <c r="A140" s="2">
        <v>41821</v>
      </c>
      <c r="B140">
        <v>218.38</v>
      </c>
      <c r="C140">
        <f t="shared" si="17"/>
        <v>227.15813257242351</v>
      </c>
      <c r="D140">
        <f t="shared" si="12"/>
        <v>-0.91951683264583872</v>
      </c>
      <c r="E140">
        <f t="shared" si="13"/>
        <v>226.23861573977769</v>
      </c>
      <c r="F140">
        <f t="shared" si="14"/>
        <v>-7.8586157397776901</v>
      </c>
      <c r="G140">
        <f t="shared" si="15"/>
        <v>61.757841345481651</v>
      </c>
      <c r="H140">
        <f t="shared" si="16"/>
        <v>3.5985968219515025</v>
      </c>
    </row>
    <row r="141" spans="1:8">
      <c r="A141" s="2">
        <v>41852</v>
      </c>
      <c r="B141">
        <v>237.31</v>
      </c>
      <c r="C141">
        <f t="shared" si="17"/>
        <v>233.34492293908121</v>
      </c>
      <c r="D141">
        <f t="shared" si="12"/>
        <v>1.9230060470755785</v>
      </c>
      <c r="E141">
        <f t="shared" si="13"/>
        <v>235.26792898615679</v>
      </c>
      <c r="F141">
        <f t="shared" si="14"/>
        <v>2.0420710138432128</v>
      </c>
      <c r="G141">
        <f t="shared" si="15"/>
        <v>4.1700540255786471</v>
      </c>
      <c r="H141">
        <f t="shared" si="16"/>
        <v>0.86050778047415311</v>
      </c>
    </row>
    <row r="142" spans="1:8">
      <c r="A142" s="2">
        <v>41883</v>
      </c>
      <c r="B142">
        <v>238.64</v>
      </c>
      <c r="C142">
        <f t="shared" si="17"/>
        <v>238.97448292879992</v>
      </c>
      <c r="D142">
        <f t="shared" si="12"/>
        <v>3.4056276241328272</v>
      </c>
      <c r="E142">
        <f t="shared" si="13"/>
        <v>242.38011055293273</v>
      </c>
      <c r="F142">
        <f t="shared" si="14"/>
        <v>-3.7401105529327481</v>
      </c>
      <c r="G142">
        <f t="shared" si="15"/>
        <v>13.988426948158907</v>
      </c>
      <c r="H142">
        <f t="shared" si="16"/>
        <v>1.5672605401159687</v>
      </c>
    </row>
    <row r="143" spans="1:8">
      <c r="A143" s="2">
        <v>41913</v>
      </c>
      <c r="B143">
        <v>246.64</v>
      </c>
      <c r="C143">
        <f t="shared" si="17"/>
        <v>247.74597250277276</v>
      </c>
      <c r="D143">
        <f t="shared" si="12"/>
        <v>5.5519724040688336</v>
      </c>
      <c r="E143">
        <f t="shared" si="13"/>
        <v>253.29794490684159</v>
      </c>
      <c r="F143">
        <f t="shared" si="14"/>
        <v>-6.6579449068416068</v>
      </c>
      <c r="G143">
        <f t="shared" si="15"/>
        <v>44.328230382538095</v>
      </c>
      <c r="H143">
        <f t="shared" si="16"/>
        <v>2.6994586874965973</v>
      </c>
    </row>
    <row r="144" spans="1:8">
      <c r="A144" s="2">
        <v>41944</v>
      </c>
      <c r="B144">
        <v>237.91</v>
      </c>
      <c r="C144">
        <f t="shared" si="17"/>
        <v>246.41276415490066</v>
      </c>
      <c r="D144">
        <f t="shared" si="12"/>
        <v>2.7979001032924593</v>
      </c>
      <c r="E144">
        <f t="shared" si="13"/>
        <v>249.21066425819311</v>
      </c>
      <c r="F144">
        <f t="shared" si="14"/>
        <v>-11.300664258193109</v>
      </c>
      <c r="G144">
        <f t="shared" si="15"/>
        <v>127.70501267640321</v>
      </c>
      <c r="H144">
        <f t="shared" si="16"/>
        <v>4.7499744685776593</v>
      </c>
    </row>
    <row r="145" spans="1:8">
      <c r="A145" s="2">
        <v>41974</v>
      </c>
      <c r="B145">
        <v>241.41</v>
      </c>
      <c r="C145">
        <f t="shared" si="17"/>
        <v>245.70872934976265</v>
      </c>
      <c r="D145">
        <f t="shared" si="12"/>
        <v>1.3971261399202723</v>
      </c>
      <c r="E145">
        <f t="shared" si="13"/>
        <v>247.10585548968291</v>
      </c>
      <c r="F145">
        <f t="shared" si="14"/>
        <v>-5.6958554896829128</v>
      </c>
      <c r="G145">
        <f t="shared" si="15"/>
        <v>32.442769759350973</v>
      </c>
      <c r="H145">
        <f t="shared" si="16"/>
        <v>2.3594115776823301</v>
      </c>
    </row>
    <row r="146" spans="1:8">
      <c r="A146" s="2">
        <v>42005</v>
      </c>
      <c r="B146">
        <v>245.04</v>
      </c>
      <c r="C146">
        <f t="shared" si="17"/>
        <v>246.63774494484903</v>
      </c>
      <c r="D146">
        <f t="shared" si="12"/>
        <v>1.2098819219867167</v>
      </c>
      <c r="E146">
        <f t="shared" si="13"/>
        <v>247.84762686683575</v>
      </c>
      <c r="F146">
        <f t="shared" si="14"/>
        <v>-2.8076268668357613</v>
      </c>
      <c r="G146">
        <f t="shared" si="15"/>
        <v>7.8827686233779941</v>
      </c>
      <c r="H146">
        <f t="shared" si="16"/>
        <v>1.1457830831030695</v>
      </c>
    </row>
    <row r="147" spans="1:8">
      <c r="A147" s="2">
        <v>42036</v>
      </c>
      <c r="B147">
        <v>244.64</v>
      </c>
      <c r="C147">
        <f t="shared" si="17"/>
        <v>246.44920540544143</v>
      </c>
      <c r="D147">
        <f t="shared" si="12"/>
        <v>0.65051333742898998</v>
      </c>
      <c r="E147">
        <f t="shared" si="13"/>
        <v>247.09971874287044</v>
      </c>
      <c r="F147">
        <f t="shared" si="14"/>
        <v>-2.4597187428704501</v>
      </c>
      <c r="G147">
        <f t="shared" si="15"/>
        <v>6.0502162940281874</v>
      </c>
      <c r="H147">
        <f t="shared" si="16"/>
        <v>1.0054442212518191</v>
      </c>
    </row>
    <row r="148" spans="1:8">
      <c r="A148" s="2">
        <v>42064</v>
      </c>
      <c r="B148">
        <v>238.64</v>
      </c>
      <c r="C148">
        <f t="shared" si="17"/>
        <v>241.6332749590614</v>
      </c>
      <c r="D148">
        <f t="shared" si="12"/>
        <v>-1.5360641760946208</v>
      </c>
      <c r="E148">
        <f t="shared" si="13"/>
        <v>240.09721078296678</v>
      </c>
      <c r="F148">
        <f t="shared" si="14"/>
        <v>-1.4572107829667971</v>
      </c>
      <c r="G148">
        <f t="shared" si="15"/>
        <v>2.1234632659947059</v>
      </c>
      <c r="H148">
        <f t="shared" si="16"/>
        <v>0.61063140419326067</v>
      </c>
    </row>
    <row r="149" spans="1:8">
      <c r="A149" s="2">
        <v>42095</v>
      </c>
      <c r="B149">
        <v>217.21</v>
      </c>
      <c r="C149">
        <f t="shared" si="17"/>
        <v>223.00091831162382</v>
      </c>
      <c r="D149">
        <f t="shared" si="12"/>
        <v>-8.3745811646318025</v>
      </c>
      <c r="E149">
        <f t="shared" si="13"/>
        <v>214.62633714699203</v>
      </c>
      <c r="F149">
        <f t="shared" si="14"/>
        <v>2.5836628530079793</v>
      </c>
      <c r="G149">
        <f t="shared" si="15"/>
        <v>6.6753137380133314</v>
      </c>
      <c r="H149">
        <f t="shared" si="16"/>
        <v>1.1894769361484183</v>
      </c>
    </row>
    <row r="150" spans="1:8">
      <c r="A150" s="2">
        <v>42125</v>
      </c>
      <c r="B150">
        <v>215.58</v>
      </c>
      <c r="C150">
        <f t="shared" si="17"/>
        <v>209.43169432885534</v>
      </c>
      <c r="D150">
        <f t="shared" si="12"/>
        <v>-10.452438291886473</v>
      </c>
      <c r="E150">
        <f t="shared" si="13"/>
        <v>198.97925603696888</v>
      </c>
      <c r="F150">
        <f t="shared" si="14"/>
        <v>16.600743963031135</v>
      </c>
      <c r="G150">
        <f t="shared" si="15"/>
        <v>275.58470012611468</v>
      </c>
      <c r="H150">
        <f t="shared" si="16"/>
        <v>7.7005028124274677</v>
      </c>
    </row>
    <row r="151" spans="1:8">
      <c r="A151" s="2">
        <v>42156</v>
      </c>
      <c r="B151">
        <v>216.98</v>
      </c>
      <c r="C151">
        <f t="shared" si="17"/>
        <v>204.26307000677014</v>
      </c>
      <c r="D151">
        <f t="shared" si="12"/>
        <v>-8.338912703965967</v>
      </c>
      <c r="E151">
        <f t="shared" si="13"/>
        <v>195.92415730280416</v>
      </c>
      <c r="F151">
        <f t="shared" si="14"/>
        <v>21.055842697195828</v>
      </c>
      <c r="G151">
        <f t="shared" si="15"/>
        <v>443.34851168905487</v>
      </c>
      <c r="H151">
        <f t="shared" si="16"/>
        <v>9.7040476989565061</v>
      </c>
    </row>
    <row r="152" spans="1:8">
      <c r="A152" s="2">
        <v>42186</v>
      </c>
      <c r="B152">
        <v>210.15</v>
      </c>
      <c r="C152">
        <f t="shared" si="17"/>
        <v>200.04500829806506</v>
      </c>
      <c r="D152">
        <f t="shared" si="12"/>
        <v>-6.6905723058616111</v>
      </c>
      <c r="E152">
        <f t="shared" si="13"/>
        <v>193.35443599220343</v>
      </c>
      <c r="F152">
        <f t="shared" si="14"/>
        <v>16.795564007796571</v>
      </c>
      <c r="G152">
        <f t="shared" si="15"/>
        <v>282.0909703399916</v>
      </c>
      <c r="H152">
        <f t="shared" si="16"/>
        <v>7.9921789235291794</v>
      </c>
    </row>
    <row r="153" spans="1:8">
      <c r="A153" s="2">
        <v>42217</v>
      </c>
      <c r="B153">
        <v>217.31</v>
      </c>
      <c r="C153">
        <f t="shared" si="17"/>
        <v>205.43993018355789</v>
      </c>
      <c r="D153">
        <f t="shared" si="12"/>
        <v>-1.8563746293198329</v>
      </c>
      <c r="E153">
        <f t="shared" si="13"/>
        <v>203.58355555423805</v>
      </c>
      <c r="F153">
        <f t="shared" si="14"/>
        <v>13.726444445761956</v>
      </c>
      <c r="G153">
        <f t="shared" si="15"/>
        <v>188.41527712258926</v>
      </c>
      <c r="H153">
        <f t="shared" si="16"/>
        <v>6.3165268260834546</v>
      </c>
    </row>
    <row r="154" spans="1:8">
      <c r="A154" s="2">
        <v>42248</v>
      </c>
      <c r="B154">
        <v>214.98</v>
      </c>
      <c r="C154">
        <f t="shared" si="17"/>
        <v>210.26160442574749</v>
      </c>
      <c r="D154">
        <f t="shared" si="12"/>
        <v>0.81484491928394109</v>
      </c>
      <c r="E154">
        <f t="shared" si="13"/>
        <v>211.07644934503142</v>
      </c>
      <c r="F154">
        <f t="shared" si="14"/>
        <v>3.9035506549685692</v>
      </c>
      <c r="G154">
        <f t="shared" si="15"/>
        <v>15.237707715905547</v>
      </c>
      <c r="H154">
        <f t="shared" si="16"/>
        <v>1.8157738649960782</v>
      </c>
    </row>
    <row r="155" spans="1:8">
      <c r="A155" s="2">
        <v>42278</v>
      </c>
      <c r="B155">
        <v>218.01</v>
      </c>
      <c r="C155">
        <f t="shared" si="17"/>
        <v>216.50032624700816</v>
      </c>
      <c r="D155">
        <f t="shared" si="12"/>
        <v>2.9843956800746323</v>
      </c>
      <c r="E155">
        <f t="shared" si="13"/>
        <v>219.4847219270828</v>
      </c>
      <c r="F155">
        <f t="shared" si="14"/>
        <v>-1.4747219270828111</v>
      </c>
      <c r="G155">
        <f t="shared" si="15"/>
        <v>2.17480476221884</v>
      </c>
      <c r="H155">
        <f t="shared" si="16"/>
        <v>0.67644691852796257</v>
      </c>
    </row>
    <row r="156" spans="1:8">
      <c r="A156" s="2">
        <v>42309</v>
      </c>
      <c r="B156">
        <v>221.98</v>
      </c>
      <c r="C156">
        <f t="shared" si="17"/>
        <v>223.32049355417709</v>
      </c>
      <c r="D156">
        <f t="shared" si="12"/>
        <v>4.5187043309123514</v>
      </c>
      <c r="E156">
        <f t="shared" si="13"/>
        <v>227.83919788508945</v>
      </c>
      <c r="F156">
        <f t="shared" si="14"/>
        <v>-5.8591978850894577</v>
      </c>
      <c r="G156">
        <f t="shared" si="15"/>
        <v>34.330199856636774</v>
      </c>
      <c r="H156">
        <f t="shared" si="16"/>
        <v>2.6395161208619955</v>
      </c>
    </row>
    <row r="157" spans="1:8">
      <c r="A157" s="2">
        <v>42339</v>
      </c>
      <c r="B157">
        <v>230.11</v>
      </c>
      <c r="C157">
        <f t="shared" si="17"/>
        <v>232.59185239716547</v>
      </c>
      <c r="D157">
        <f t="shared" si="12"/>
        <v>6.419766135742762</v>
      </c>
      <c r="E157">
        <f t="shared" si="13"/>
        <v>239.01161853290824</v>
      </c>
      <c r="F157">
        <f t="shared" si="14"/>
        <v>-8.9016185329082305</v>
      </c>
      <c r="G157">
        <f t="shared" si="15"/>
        <v>79.238812505415282</v>
      </c>
      <c r="H157">
        <f t="shared" si="16"/>
        <v>3.8684188140055751</v>
      </c>
    </row>
    <row r="158" spans="1:8">
      <c r="A158" s="2">
        <v>42370</v>
      </c>
      <c r="B158">
        <v>218.38</v>
      </c>
      <c r="C158">
        <f t="shared" si="17"/>
        <v>229.06332185489237</v>
      </c>
      <c r="D158">
        <f t="shared" si="12"/>
        <v>2.4404474645364158</v>
      </c>
      <c r="E158">
        <f t="shared" si="13"/>
        <v>231.50376931942878</v>
      </c>
      <c r="F158">
        <f t="shared" si="14"/>
        <v>-13.123769319428789</v>
      </c>
      <c r="G158">
        <f t="shared" si="15"/>
        <v>172.23332114958038</v>
      </c>
      <c r="H158">
        <f t="shared" si="16"/>
        <v>6.0096022160586084</v>
      </c>
    </row>
    <row r="159" spans="1:8">
      <c r="A159" s="2">
        <v>42401</v>
      </c>
      <c r="B159">
        <v>212.41</v>
      </c>
      <c r="C159">
        <f t="shared" si="17"/>
        <v>219.84644402100412</v>
      </c>
      <c r="D159">
        <f t="shared" si="12"/>
        <v>-2.22248265483345</v>
      </c>
      <c r="E159">
        <f t="shared" si="13"/>
        <v>217.62396136617068</v>
      </c>
      <c r="F159">
        <f t="shared" si="14"/>
        <v>-5.213961366170679</v>
      </c>
      <c r="G159">
        <f t="shared" si="15"/>
        <v>27.185393127920413</v>
      </c>
      <c r="H159">
        <f t="shared" si="16"/>
        <v>2.45466850250491</v>
      </c>
    </row>
    <row r="160" spans="1:8">
      <c r="A160" s="2">
        <v>42430</v>
      </c>
      <c r="B160">
        <v>203.31</v>
      </c>
      <c r="C160">
        <f t="shared" si="17"/>
        <v>206.04845055146777</v>
      </c>
      <c r="D160">
        <f t="shared" si="12"/>
        <v>-6.8526869807146102</v>
      </c>
      <c r="E160">
        <f t="shared" si="13"/>
        <v>199.19576357075314</v>
      </c>
      <c r="F160">
        <f t="shared" si="14"/>
        <v>4.1142364292468585</v>
      </c>
      <c r="G160">
        <f t="shared" si="15"/>
        <v>16.926941395741942</v>
      </c>
      <c r="H160">
        <f t="shared" si="16"/>
        <v>2.0236271847163732</v>
      </c>
    </row>
    <row r="161" spans="1:8">
      <c r="A161" s="2">
        <v>42461</v>
      </c>
      <c r="B161">
        <v>217.38</v>
      </c>
      <c r="C161">
        <f t="shared" si="17"/>
        <v>207.12784818472571</v>
      </c>
      <c r="D161">
        <f t="shared" si="12"/>
        <v>-3.6798531351255899</v>
      </c>
      <c r="E161">
        <f t="shared" si="13"/>
        <v>203.44799504960011</v>
      </c>
      <c r="F161">
        <f t="shared" si="14"/>
        <v>13.932004950399886</v>
      </c>
      <c r="G161">
        <f t="shared" si="15"/>
        <v>194.10076193796692</v>
      </c>
      <c r="H161">
        <f t="shared" si="16"/>
        <v>6.4090555480724465</v>
      </c>
    </row>
    <row r="162" spans="1:8">
      <c r="A162" s="2">
        <v>42491</v>
      </c>
      <c r="B162">
        <v>215.48</v>
      </c>
      <c r="C162">
        <f t="shared" si="17"/>
        <v>209.29450132029211</v>
      </c>
      <c r="D162">
        <f t="shared" si="12"/>
        <v>-1.3412506268487911</v>
      </c>
      <c r="E162">
        <f t="shared" si="13"/>
        <v>207.95325069344332</v>
      </c>
      <c r="F162">
        <f t="shared" si="14"/>
        <v>7.5267493065566669</v>
      </c>
      <c r="G162">
        <f t="shared" si="15"/>
        <v>56.651955123751264</v>
      </c>
      <c r="H162">
        <f t="shared" si="16"/>
        <v>3.4930152712811711</v>
      </c>
    </row>
    <row r="163" spans="1:8">
      <c r="A163" s="2">
        <v>42522</v>
      </c>
      <c r="B163">
        <v>235.31</v>
      </c>
      <c r="C163">
        <f t="shared" si="17"/>
        <v>226.16409976923882</v>
      </c>
      <c r="D163">
        <f t="shared" si="12"/>
        <v>5.9430890034694075</v>
      </c>
      <c r="E163">
        <f t="shared" si="13"/>
        <v>232.10718877270821</v>
      </c>
      <c r="F163">
        <f t="shared" si="14"/>
        <v>3.2028112272917895</v>
      </c>
      <c r="G163">
        <f t="shared" si="15"/>
        <v>10.257999757666338</v>
      </c>
      <c r="H163">
        <f t="shared" si="16"/>
        <v>1.3611028971534527</v>
      </c>
    </row>
    <row r="164" spans="1:8">
      <c r="A164" s="2">
        <v>42552</v>
      </c>
      <c r="B164">
        <v>243.3</v>
      </c>
      <c r="C164">
        <f t="shared" si="17"/>
        <v>244.10231893424103</v>
      </c>
      <c r="D164">
        <f t="shared" si="12"/>
        <v>10.741141068082529</v>
      </c>
      <c r="E164">
        <f t="shared" si="13"/>
        <v>254.84346000232355</v>
      </c>
      <c r="F164">
        <f t="shared" si="14"/>
        <v>-11.543460002323542</v>
      </c>
      <c r="G164">
        <f t="shared" si="15"/>
        <v>133.25146882524342</v>
      </c>
      <c r="H164">
        <f t="shared" si="16"/>
        <v>4.7445376088465032</v>
      </c>
    </row>
    <row r="165" spans="1:8">
      <c r="A165" s="2">
        <v>42583</v>
      </c>
      <c r="B165">
        <v>252</v>
      </c>
      <c r="C165">
        <f t="shared" si="17"/>
        <v>260.37183674835484</v>
      </c>
      <c r="D165">
        <f t="shared" si="12"/>
        <v>12.952491766495042</v>
      </c>
      <c r="E165">
        <f t="shared" si="13"/>
        <v>273.32432851484987</v>
      </c>
      <c r="F165">
        <f t="shared" si="14"/>
        <v>-21.324328514849867</v>
      </c>
      <c r="G165">
        <f t="shared" si="15"/>
        <v>454.72698660923913</v>
      </c>
      <c r="H165">
        <f t="shared" si="16"/>
        <v>8.4620351249404226</v>
      </c>
    </row>
    <row r="166" spans="1:8">
      <c r="A166" s="2">
        <v>42614</v>
      </c>
      <c r="B166">
        <v>261</v>
      </c>
      <c r="C166">
        <f t="shared" si="17"/>
        <v>273.76404279100149</v>
      </c>
      <c r="D166">
        <f t="shared" si="12"/>
        <v>13.128377476955684</v>
      </c>
      <c r="E166">
        <f t="shared" si="13"/>
        <v>286.89242026795716</v>
      </c>
      <c r="F166">
        <f t="shared" si="14"/>
        <v>-25.892420267957164</v>
      </c>
      <c r="G166">
        <f t="shared" si="15"/>
        <v>670.41742733251897</v>
      </c>
      <c r="H166">
        <f t="shared" si="16"/>
        <v>9.9204675356157725</v>
      </c>
    </row>
    <row r="167" spans="1:8">
      <c r="A167" s="2">
        <v>42644</v>
      </c>
      <c r="B167">
        <v>244.2</v>
      </c>
      <c r="C167">
        <f t="shared" si="17"/>
        <v>266.1975903142561</v>
      </c>
      <c r="D167">
        <f t="shared" si="12"/>
        <v>4.8504454954752561</v>
      </c>
      <c r="E167">
        <f t="shared" si="13"/>
        <v>271.04803580973135</v>
      </c>
      <c r="F167">
        <f t="shared" si="14"/>
        <v>-26.848035809731357</v>
      </c>
      <c r="G167">
        <f t="shared" si="15"/>
        <v>720.81702684061725</v>
      </c>
      <c r="H167">
        <f t="shared" si="16"/>
        <v>10.994281658366649</v>
      </c>
    </row>
    <row r="168" spans="1:8">
      <c r="A168" s="2">
        <v>42675</v>
      </c>
      <c r="B168">
        <v>242.8</v>
      </c>
      <c r="C168">
        <f t="shared" si="17"/>
        <v>254.6697225897521</v>
      </c>
      <c r="D168">
        <f t="shared" si="12"/>
        <v>-1.7008797925164489</v>
      </c>
      <c r="E168">
        <f t="shared" si="13"/>
        <v>252.96884279723565</v>
      </c>
      <c r="F168">
        <f t="shared" si="14"/>
        <v>-10.168842797235641</v>
      </c>
      <c r="G168">
        <f t="shared" si="15"/>
        <v>103.40536383489118</v>
      </c>
      <c r="H168">
        <f t="shared" si="16"/>
        <v>4.1881560120410377</v>
      </c>
    </row>
    <row r="169" spans="1:8">
      <c r="A169" s="2">
        <v>42705</v>
      </c>
      <c r="B169">
        <v>232.8</v>
      </c>
      <c r="C169">
        <f t="shared" si="17"/>
        <v>237.6600369844092</v>
      </c>
      <c r="D169">
        <f t="shared" si="12"/>
        <v>-7.8244021176470282</v>
      </c>
      <c r="E169">
        <f t="shared" si="13"/>
        <v>229.83563486676218</v>
      </c>
      <c r="F169">
        <f t="shared" si="14"/>
        <v>2.964365133237834</v>
      </c>
      <c r="G169">
        <f t="shared" si="15"/>
        <v>8.7874606431561606</v>
      </c>
      <c r="H169">
        <f t="shared" si="16"/>
        <v>1.2733527204629871</v>
      </c>
    </row>
    <row r="170" spans="1:8">
      <c r="A170" s="2">
        <v>42736</v>
      </c>
      <c r="B170">
        <v>242</v>
      </c>
      <c r="C170">
        <f t="shared" si="17"/>
        <v>232.8736089776757</v>
      </c>
      <c r="D170">
        <f t="shared" si="12"/>
        <v>-6.6092124732816178</v>
      </c>
      <c r="E170">
        <f t="shared" si="13"/>
        <v>226.26439650439409</v>
      </c>
      <c r="F170">
        <f t="shared" si="14"/>
        <v>15.735603495605915</v>
      </c>
      <c r="G170">
        <f t="shared" si="15"/>
        <v>247.60921737092508</v>
      </c>
      <c r="H170">
        <f t="shared" si="16"/>
        <v>6.5023154940520316</v>
      </c>
    </row>
    <row r="171" spans="1:8">
      <c r="A171" s="2">
        <v>42767</v>
      </c>
      <c r="B171">
        <v>260</v>
      </c>
      <c r="C171">
        <f t="shared" si="17"/>
        <v>245.25287022002109</v>
      </c>
      <c r="D171">
        <f t="shared" si="12"/>
        <v>0.98617701296918714</v>
      </c>
      <c r="E171">
        <f t="shared" si="13"/>
        <v>246.23904723299029</v>
      </c>
      <c r="F171">
        <f t="shared" si="14"/>
        <v>13.760952767009712</v>
      </c>
      <c r="G171">
        <f t="shared" si="15"/>
        <v>189.36382105587225</v>
      </c>
      <c r="H171">
        <f t="shared" si="16"/>
        <v>5.2926741411575815</v>
      </c>
    </row>
    <row r="172" spans="1:8">
      <c r="A172" s="2">
        <v>42795</v>
      </c>
      <c r="B172">
        <v>262.39999999999998</v>
      </c>
      <c r="C172">
        <f t="shared" si="17"/>
        <v>258.2420380789755</v>
      </c>
      <c r="D172">
        <f t="shared" si="12"/>
        <v>5.7873733513632741</v>
      </c>
      <c r="E172">
        <f t="shared" si="13"/>
        <v>264.02941143033877</v>
      </c>
      <c r="F172">
        <f t="shared" si="14"/>
        <v>-1.6294114303387914</v>
      </c>
      <c r="G172">
        <f t="shared" si="15"/>
        <v>2.654981609318706</v>
      </c>
      <c r="H172">
        <f t="shared" si="16"/>
        <v>0.62096472192789309</v>
      </c>
    </row>
    <row r="173" spans="1:8">
      <c r="A173" s="2">
        <v>42826</v>
      </c>
      <c r="B173">
        <v>282.8</v>
      </c>
      <c r="C173">
        <f t="shared" si="17"/>
        <v>281.21998477505593</v>
      </c>
      <c r="D173">
        <f t="shared" si="12"/>
        <v>12.663602689250141</v>
      </c>
      <c r="E173">
        <f t="shared" si="13"/>
        <v>293.88358746430606</v>
      </c>
      <c r="F173">
        <f t="shared" si="14"/>
        <v>-11.083587464306049</v>
      </c>
      <c r="G173">
        <f t="shared" si="15"/>
        <v>122.8459110789222</v>
      </c>
      <c r="H173">
        <f t="shared" si="16"/>
        <v>3.9192317766287301</v>
      </c>
    </row>
    <row r="174" spans="1:8">
      <c r="A174" s="2">
        <v>42856</v>
      </c>
      <c r="B174">
        <v>280.5</v>
      </c>
      <c r="C174">
        <f t="shared" si="17"/>
        <v>293.37959812176689</v>
      </c>
      <c r="D174">
        <f t="shared" si="12"/>
        <v>12.462006952234466</v>
      </c>
      <c r="E174">
        <f t="shared" si="13"/>
        <v>305.84160507400134</v>
      </c>
      <c r="F174">
        <f t="shared" si="14"/>
        <v>-25.341605074001336</v>
      </c>
      <c r="G174">
        <f t="shared" si="15"/>
        <v>642.19694772665025</v>
      </c>
      <c r="H174">
        <f t="shared" si="16"/>
        <v>9.0344403115869287</v>
      </c>
    </row>
    <row r="175" spans="1:8">
      <c r="A175" s="2">
        <v>42887</v>
      </c>
      <c r="B175">
        <v>312</v>
      </c>
      <c r="C175">
        <f t="shared" si="17"/>
        <v>318.87588638876446</v>
      </c>
      <c r="D175">
        <f t="shared" si="12"/>
        <v>17.675719478139705</v>
      </c>
      <c r="E175">
        <f t="shared" si="13"/>
        <v>336.55160586690414</v>
      </c>
      <c r="F175">
        <f t="shared" si="14"/>
        <v>-24.55160586690414</v>
      </c>
      <c r="G175">
        <f t="shared" si="15"/>
        <v>602.78135064380183</v>
      </c>
      <c r="H175">
        <f t="shared" si="16"/>
        <v>7.8691044445205582</v>
      </c>
    </row>
    <row r="176" spans="1:8">
      <c r="A176" s="2">
        <v>42917</v>
      </c>
      <c r="B176">
        <v>346</v>
      </c>
      <c r="C176">
        <f t="shared" si="17"/>
        <v>355.538485394769</v>
      </c>
      <c r="D176">
        <f t="shared" si="12"/>
        <v>25.270471289285638</v>
      </c>
      <c r="E176">
        <f t="shared" si="13"/>
        <v>380.80895668405464</v>
      </c>
      <c r="F176">
        <f t="shared" si="14"/>
        <v>-34.808956684054635</v>
      </c>
      <c r="G176">
        <f t="shared" si="15"/>
        <v>1211.6634654323918</v>
      </c>
      <c r="H176">
        <f t="shared" si="16"/>
        <v>10.060392105218103</v>
      </c>
    </row>
    <row r="177" spans="1:8">
      <c r="A177" s="2">
        <v>42948</v>
      </c>
      <c r="B177">
        <v>285.3</v>
      </c>
      <c r="C177">
        <f t="shared" si="17"/>
        <v>331.64201690771631</v>
      </c>
      <c r="D177">
        <f t="shared" si="12"/>
        <v>5.6036953787503077</v>
      </c>
      <c r="E177">
        <f t="shared" si="13"/>
        <v>337.24571228646664</v>
      </c>
      <c r="F177">
        <f t="shared" si="14"/>
        <v>-51.94571228646663</v>
      </c>
      <c r="G177">
        <f t="shared" si="15"/>
        <v>2698.3570249483701</v>
      </c>
      <c r="H177">
        <f t="shared" si="16"/>
        <v>18.207400030307266</v>
      </c>
    </row>
    <row r="178" spans="1:8">
      <c r="A178" s="2">
        <v>42979</v>
      </c>
      <c r="B178">
        <v>282.2</v>
      </c>
      <c r="C178">
        <f t="shared" si="17"/>
        <v>302.63630045106521</v>
      </c>
      <c r="D178">
        <f t="shared" si="12"/>
        <v>-8.240069355410256</v>
      </c>
      <c r="E178">
        <f t="shared" si="13"/>
        <v>294.39623109565497</v>
      </c>
      <c r="F178">
        <f t="shared" si="14"/>
        <v>-12.19623109565498</v>
      </c>
      <c r="G178">
        <f t="shared" si="15"/>
        <v>148.74805293862147</v>
      </c>
      <c r="H178">
        <f t="shared" si="16"/>
        <v>4.3218395094454225</v>
      </c>
    </row>
    <row r="179" spans="1:8">
      <c r="A179" s="2">
        <v>43009</v>
      </c>
      <c r="B179">
        <v>262.5</v>
      </c>
      <c r="C179">
        <f t="shared" si="17"/>
        <v>266.30082077990932</v>
      </c>
      <c r="D179">
        <f t="shared" si="12"/>
        <v>-19.478233481708511</v>
      </c>
      <c r="E179">
        <f t="shared" si="13"/>
        <v>246.8225872982008</v>
      </c>
      <c r="F179">
        <f t="shared" si="14"/>
        <v>15.677412701799199</v>
      </c>
      <c r="G179">
        <f t="shared" si="15"/>
        <v>245.78126902253484</v>
      </c>
      <c r="H179">
        <f t="shared" si="16"/>
        <v>5.9723476959235047</v>
      </c>
    </row>
    <row r="180" spans="1:8">
      <c r="A180" s="2">
        <v>43040</v>
      </c>
      <c r="B180">
        <v>267</v>
      </c>
      <c r="C180">
        <f t="shared" si="17"/>
        <v>247.31201275226425</v>
      </c>
      <c r="D180">
        <f t="shared" si="12"/>
        <v>-19.28246330008313</v>
      </c>
      <c r="E180">
        <f t="shared" si="13"/>
        <v>228.02954945218113</v>
      </c>
      <c r="F180">
        <f t="shared" si="14"/>
        <v>38.970450547818871</v>
      </c>
      <c r="G180">
        <f t="shared" si="15"/>
        <v>1518.6960158999962</v>
      </c>
      <c r="H180">
        <f t="shared" si="16"/>
        <v>14.595674362478977</v>
      </c>
    </row>
    <row r="181" spans="1:8">
      <c r="A181" s="2">
        <v>43070</v>
      </c>
      <c r="B181">
        <v>256.95</v>
      </c>
      <c r="C181">
        <f t="shared" si="17"/>
        <v>234.77614052559613</v>
      </c>
      <c r="D181">
        <f t="shared" si="12"/>
        <v>-16.583826870717125</v>
      </c>
      <c r="E181">
        <f t="shared" si="13"/>
        <v>218.192313654879</v>
      </c>
      <c r="F181">
        <f t="shared" si="14"/>
        <v>38.757686345120987</v>
      </c>
      <c r="G181">
        <f t="shared" si="15"/>
        <v>1502.1582508267779</v>
      </c>
      <c r="H181">
        <f t="shared" si="16"/>
        <v>15.083746388449498</v>
      </c>
    </row>
    <row r="182" spans="1:8">
      <c r="A182" s="2">
        <v>43101</v>
      </c>
      <c r="B182">
        <v>263.25</v>
      </c>
      <c r="C182">
        <f t="shared" si="17"/>
        <v>238.12401528696168</v>
      </c>
      <c r="D182">
        <f t="shared" si="12"/>
        <v>-8.6111462178840572</v>
      </c>
      <c r="E182">
        <f t="shared" si="13"/>
        <v>229.51286906907762</v>
      </c>
      <c r="F182">
        <f t="shared" si="14"/>
        <v>33.737130930922376</v>
      </c>
      <c r="G182">
        <f t="shared" si="15"/>
        <v>1138.1940034501993</v>
      </c>
      <c r="H182">
        <f t="shared" si="16"/>
        <v>12.815624285250665</v>
      </c>
    </row>
    <row r="183" spans="1:8">
      <c r="A183" s="2">
        <v>43132</v>
      </c>
      <c r="B183">
        <v>272</v>
      </c>
      <c r="C183">
        <f t="shared" si="17"/>
        <v>253.22605836820443</v>
      </c>
      <c r="D183">
        <f t="shared" si="12"/>
        <v>0.87412950176666815</v>
      </c>
      <c r="E183">
        <f t="shared" si="13"/>
        <v>254.10018786997111</v>
      </c>
      <c r="F183">
        <f t="shared" si="14"/>
        <v>17.899812130028891</v>
      </c>
      <c r="G183">
        <f t="shared" si="15"/>
        <v>320.40327429032942</v>
      </c>
      <c r="H183">
        <f t="shared" si="16"/>
        <v>6.5808132830988573</v>
      </c>
    </row>
    <row r="184" spans="1:8">
      <c r="A184" s="2">
        <v>43160</v>
      </c>
      <c r="B184">
        <v>264.2</v>
      </c>
      <c r="C184">
        <f t="shared" si="17"/>
        <v>261.78194701222799</v>
      </c>
      <c r="D184">
        <f t="shared" si="12"/>
        <v>3.9468331586694227</v>
      </c>
      <c r="E184">
        <f t="shared" si="13"/>
        <v>265.72878017089744</v>
      </c>
      <c r="F184">
        <f t="shared" si="14"/>
        <v>-1.5287801708974484</v>
      </c>
      <c r="G184">
        <f t="shared" si="15"/>
        <v>2.3371688109292315</v>
      </c>
      <c r="H184">
        <f t="shared" si="16"/>
        <v>0.57864503061977612</v>
      </c>
    </row>
    <row r="185" spans="1:8">
      <c r="A185" s="2">
        <v>43191</v>
      </c>
      <c r="B185">
        <v>257</v>
      </c>
      <c r="C185">
        <f t="shared" si="17"/>
        <v>262.38141726233783</v>
      </c>
      <c r="D185">
        <f t="shared" si="12"/>
        <v>2.607887995245592</v>
      </c>
      <c r="E185">
        <f t="shared" si="13"/>
        <v>264.98930525758345</v>
      </c>
      <c r="F185">
        <f t="shared" si="14"/>
        <v>-7.9893052575834531</v>
      </c>
      <c r="G185">
        <f t="shared" si="15"/>
        <v>63.828998498850609</v>
      </c>
      <c r="H185">
        <f t="shared" si="16"/>
        <v>3.1086790885538731</v>
      </c>
    </row>
    <row r="186" spans="1:8">
      <c r="A186" s="2">
        <v>43221</v>
      </c>
      <c r="B186">
        <v>282.10000000000002</v>
      </c>
      <c r="C186">
        <f t="shared" si="17"/>
        <v>278.79231317394698</v>
      </c>
      <c r="D186">
        <f t="shared" si="12"/>
        <v>8.1290911617910133</v>
      </c>
      <c r="E186">
        <f t="shared" si="13"/>
        <v>286.92140433573798</v>
      </c>
      <c r="F186">
        <f t="shared" si="14"/>
        <v>-4.8214043357379524</v>
      </c>
      <c r="G186">
        <f t="shared" si="15"/>
        <v>23.245939768672727</v>
      </c>
      <c r="H186">
        <f t="shared" si="16"/>
        <v>1.7091117815448253</v>
      </c>
    </row>
    <row r="187" spans="1:8">
      <c r="A187" s="2">
        <v>43252</v>
      </c>
      <c r="B187">
        <v>271.14999999999998</v>
      </c>
      <c r="C187">
        <f t="shared" si="17"/>
        <v>281.57178511397507</v>
      </c>
      <c r="D187">
        <f t="shared" si="12"/>
        <v>5.9892434730858435</v>
      </c>
      <c r="E187">
        <f t="shared" si="13"/>
        <v>287.56102858706089</v>
      </c>
      <c r="F187">
        <f t="shared" si="14"/>
        <v>-16.411028587060912</v>
      </c>
      <c r="G187">
        <f t="shared" si="15"/>
        <v>269.32185928533045</v>
      </c>
      <c r="H187">
        <f t="shared" si="16"/>
        <v>6.0523800800519689</v>
      </c>
    </row>
    <row r="188" spans="1:8">
      <c r="A188" s="2">
        <v>43282</v>
      </c>
      <c r="B188">
        <v>267</v>
      </c>
      <c r="C188">
        <f t="shared" si="17"/>
        <v>277.36077900727832</v>
      </c>
      <c r="D188">
        <f t="shared" si="12"/>
        <v>1.9091436411728087</v>
      </c>
      <c r="E188">
        <f t="shared" si="13"/>
        <v>279.26992264845114</v>
      </c>
      <c r="F188">
        <f t="shared" si="14"/>
        <v>-12.269922648451143</v>
      </c>
      <c r="G188">
        <f t="shared" si="15"/>
        <v>150.55100179897431</v>
      </c>
      <c r="H188">
        <f t="shared" si="16"/>
        <v>4.5954766473599786</v>
      </c>
    </row>
    <row r="189" spans="1:8">
      <c r="A189" s="2">
        <v>43313</v>
      </c>
      <c r="B189">
        <v>298.05</v>
      </c>
      <c r="C189">
        <f t="shared" si="17"/>
        <v>293.75237734335633</v>
      </c>
      <c r="D189">
        <f t="shared" si="12"/>
        <v>7.7021255191348876</v>
      </c>
      <c r="E189">
        <f t="shared" si="13"/>
        <v>301.45450286249121</v>
      </c>
      <c r="F189">
        <f t="shared" si="14"/>
        <v>-3.4045028624911993</v>
      </c>
      <c r="G189">
        <f t="shared" si="15"/>
        <v>11.59063974071077</v>
      </c>
      <c r="H189">
        <f t="shared" si="16"/>
        <v>1.1422589708073139</v>
      </c>
    </row>
    <row r="190" spans="1:8">
      <c r="A190" s="2">
        <v>43344</v>
      </c>
      <c r="B190">
        <v>322.95</v>
      </c>
      <c r="C190">
        <f t="shared" si="17"/>
        <v>321.89283872214173</v>
      </c>
      <c r="D190">
        <f t="shared" si="12"/>
        <v>15.877459862995094</v>
      </c>
      <c r="E190">
        <f t="shared" si="13"/>
        <v>337.7702985851368</v>
      </c>
      <c r="F190">
        <f t="shared" si="14"/>
        <v>-14.820298585136811</v>
      </c>
      <c r="G190">
        <f t="shared" si="15"/>
        <v>219.64125015260817</v>
      </c>
      <c r="H190">
        <f t="shared" si="16"/>
        <v>4.5890381127533093</v>
      </c>
    </row>
    <row r="191" spans="1:8">
      <c r="A191" s="2">
        <v>43374</v>
      </c>
      <c r="B191">
        <v>300.85000000000002</v>
      </c>
      <c r="C191">
        <f t="shared" si="17"/>
        <v>323.04031147963758</v>
      </c>
      <c r="D191">
        <f t="shared" si="12"/>
        <v>9.9854650207953952</v>
      </c>
      <c r="E191">
        <f t="shared" si="13"/>
        <v>333.02577650043298</v>
      </c>
      <c r="F191">
        <f t="shared" si="14"/>
        <v>-32.17577650043296</v>
      </c>
      <c r="G191">
        <f t="shared" si="15"/>
        <v>1035.280593405814</v>
      </c>
      <c r="H191">
        <f t="shared" si="16"/>
        <v>10.69495645684991</v>
      </c>
    </row>
    <row r="192" spans="1:8">
      <c r="A192" s="2">
        <v>43405</v>
      </c>
      <c r="B192">
        <v>280</v>
      </c>
      <c r="C192">
        <f t="shared" si="17"/>
        <v>302.89755846468665</v>
      </c>
      <c r="D192">
        <f t="shared" si="12"/>
        <v>-2.0658221935031351</v>
      </c>
      <c r="E192">
        <f t="shared" si="13"/>
        <v>300.8317362711835</v>
      </c>
      <c r="F192">
        <f t="shared" si="14"/>
        <v>-20.831736271183502</v>
      </c>
      <c r="G192">
        <f t="shared" si="15"/>
        <v>433.9612360721423</v>
      </c>
      <c r="H192">
        <f t="shared" si="16"/>
        <v>7.4399058111369651</v>
      </c>
    </row>
    <row r="193" spans="1:8">
      <c r="A193" s="2">
        <v>43435</v>
      </c>
      <c r="B193">
        <v>287.25</v>
      </c>
      <c r="C193">
        <f t="shared" si="17"/>
        <v>289.87844534590283</v>
      </c>
      <c r="D193">
        <f t="shared" si="12"/>
        <v>-6.4471385636154102</v>
      </c>
      <c r="E193">
        <f t="shared" si="13"/>
        <v>283.43130678228744</v>
      </c>
      <c r="F193">
        <f t="shared" si="14"/>
        <v>3.8186932177125641</v>
      </c>
      <c r="G193">
        <f t="shared" si="15"/>
        <v>14.582417891003937</v>
      </c>
      <c r="H193">
        <f t="shared" si="16"/>
        <v>1.3293971166971503</v>
      </c>
    </row>
    <row r="194" spans="1:8">
      <c r="A194" s="2">
        <v>43466</v>
      </c>
      <c r="B194">
        <v>282.2</v>
      </c>
      <c r="C194">
        <f t="shared" si="17"/>
        <v>278.05639504015545</v>
      </c>
      <c r="D194">
        <f t="shared" si="12"/>
        <v>-8.5971032604681987</v>
      </c>
      <c r="E194">
        <f t="shared" si="13"/>
        <v>269.45929177968725</v>
      </c>
      <c r="F194">
        <f t="shared" si="14"/>
        <v>12.74070822031274</v>
      </c>
      <c r="G194">
        <f t="shared" si="15"/>
        <v>162.32564595514464</v>
      </c>
      <c r="H194">
        <f t="shared" si="16"/>
        <v>4.5147796670137286</v>
      </c>
    </row>
    <row r="195" spans="1:8">
      <c r="A195" s="2">
        <v>43497</v>
      </c>
      <c r="B195">
        <v>280.64999999999998</v>
      </c>
      <c r="C195">
        <f t="shared" si="17"/>
        <v>271.27481525157839</v>
      </c>
      <c r="D195">
        <f t="shared" si="12"/>
        <v>-7.8708938717117434</v>
      </c>
      <c r="E195">
        <f t="shared" si="13"/>
        <v>263.40392137986663</v>
      </c>
      <c r="F195">
        <f t="shared" si="14"/>
        <v>17.246078620133346</v>
      </c>
      <c r="G195">
        <f t="shared" si="15"/>
        <v>297.42722777182053</v>
      </c>
      <c r="H195">
        <f t="shared" si="16"/>
        <v>6.145048501740014</v>
      </c>
    </row>
    <row r="196" spans="1:8">
      <c r="A196" s="2">
        <v>43525</v>
      </c>
      <c r="B196">
        <v>276.45</v>
      </c>
      <c r="C196">
        <f t="shared" si="17"/>
        <v>267.02655070376176</v>
      </c>
      <c r="D196">
        <f t="shared" si="12"/>
        <v>-6.4218421421536984</v>
      </c>
      <c r="E196">
        <f t="shared" si="13"/>
        <v>260.60470856160805</v>
      </c>
      <c r="F196">
        <f t="shared" si="14"/>
        <v>15.845291438391939</v>
      </c>
      <c r="G196">
        <f t="shared" si="15"/>
        <v>251.0732607675769</v>
      </c>
      <c r="H196">
        <f t="shared" si="16"/>
        <v>5.7317024555586693</v>
      </c>
    </row>
    <row r="197" spans="1:8">
      <c r="A197" s="2">
        <v>43556</v>
      </c>
      <c r="B197">
        <v>297</v>
      </c>
      <c r="C197">
        <f t="shared" si="17"/>
        <v>281.58612306897481</v>
      </c>
      <c r="D197">
        <f t="shared" ref="D197:D242" si="18">$L$2*(C197-C196)+$O$2*D196</f>
        <v>1.9707236607930043</v>
      </c>
      <c r="E197">
        <f t="shared" ref="E197:E242" si="19">C197+D197</f>
        <v>283.55684672976781</v>
      </c>
      <c r="F197">
        <f t="shared" ref="F197:F242" si="20">B197-E197</f>
        <v>13.443153270232187</v>
      </c>
      <c r="G197">
        <f t="shared" ref="G197:G242" si="21">F197*F197</f>
        <v>180.71836984695435</v>
      </c>
      <c r="H197">
        <f t="shared" ref="H197:H242" si="22">ABS(F197/B197)*100</f>
        <v>4.5263142324014103</v>
      </c>
    </row>
    <row r="198" spans="1:8">
      <c r="A198" s="2">
        <v>43586</v>
      </c>
      <c r="B198">
        <v>301.10000000000002</v>
      </c>
      <c r="C198">
        <f t="shared" ref="C198:C242" si="23">$L$1*B198+$O$1*C197+D197</f>
        <v>297.21656058148545</v>
      </c>
      <c r="D198">
        <f t="shared" si="18"/>
        <v>7.4346092014800584</v>
      </c>
      <c r="E198">
        <f t="shared" si="19"/>
        <v>304.6511697829655</v>
      </c>
      <c r="F198">
        <f t="shared" si="20"/>
        <v>-3.5511697829654736</v>
      </c>
      <c r="G198">
        <f t="shared" si="21"/>
        <v>12.610806827447048</v>
      </c>
      <c r="H198">
        <f t="shared" si="22"/>
        <v>1.1793987987264938</v>
      </c>
    </row>
    <row r="199" spans="1:8">
      <c r="A199" s="2">
        <v>43617</v>
      </c>
      <c r="B199">
        <v>281.39999999999998</v>
      </c>
      <c r="C199">
        <f t="shared" si="23"/>
        <v>293.57957737592562</v>
      </c>
      <c r="D199">
        <f t="shared" si="18"/>
        <v>3.0059722386641035</v>
      </c>
      <c r="E199">
        <f t="shared" si="19"/>
        <v>296.58554961458975</v>
      </c>
      <c r="F199">
        <f t="shared" si="20"/>
        <v>-15.185549614589775</v>
      </c>
      <c r="G199">
        <f t="shared" si="21"/>
        <v>230.60091709716764</v>
      </c>
      <c r="H199">
        <f t="shared" si="22"/>
        <v>5.3964284344668716</v>
      </c>
    </row>
    <row r="200" spans="1:8">
      <c r="A200" s="2">
        <v>43647</v>
      </c>
      <c r="B200">
        <v>274.39999999999998</v>
      </c>
      <c r="C200">
        <f t="shared" si="23"/>
        <v>283.15984545144181</v>
      </c>
      <c r="D200">
        <f t="shared" si="18"/>
        <v>-2.3643094265950628</v>
      </c>
      <c r="E200">
        <f t="shared" si="19"/>
        <v>280.79553602484674</v>
      </c>
      <c r="F200">
        <f t="shared" si="20"/>
        <v>-6.3955360248467628</v>
      </c>
      <c r="G200">
        <f t="shared" si="21"/>
        <v>40.902881045112728</v>
      </c>
      <c r="H200">
        <f t="shared" si="22"/>
        <v>2.3307347029324936</v>
      </c>
    </row>
    <row r="201" spans="1:8">
      <c r="A201" s="2">
        <v>43678</v>
      </c>
      <c r="B201">
        <v>270.45</v>
      </c>
      <c r="C201">
        <f t="shared" si="23"/>
        <v>271.89864420883742</v>
      </c>
      <c r="D201">
        <f t="shared" si="18"/>
        <v>-5.9230661529987918</v>
      </c>
      <c r="E201">
        <f t="shared" si="19"/>
        <v>265.97557805583864</v>
      </c>
      <c r="F201">
        <f t="shared" si="20"/>
        <v>4.4744219441613495</v>
      </c>
      <c r="G201">
        <f t="shared" si="21"/>
        <v>20.02045173439263</v>
      </c>
      <c r="H201">
        <f t="shared" si="22"/>
        <v>1.6544359194532632</v>
      </c>
    </row>
    <row r="202" spans="1:8">
      <c r="A202" s="2">
        <v>43709</v>
      </c>
      <c r="B202">
        <v>244.45</v>
      </c>
      <c r="C202">
        <f t="shared" si="23"/>
        <v>246.76152710965243</v>
      </c>
      <c r="D202">
        <f t="shared" si="18"/>
        <v>-13.608686531473273</v>
      </c>
      <c r="E202">
        <f t="shared" si="19"/>
        <v>233.15284057817917</v>
      </c>
      <c r="F202">
        <f t="shared" si="20"/>
        <v>11.297159421820822</v>
      </c>
      <c r="G202">
        <f t="shared" si="21"/>
        <v>127.62581100203498</v>
      </c>
      <c r="H202">
        <f t="shared" si="22"/>
        <v>4.6214601848315908</v>
      </c>
    </row>
    <row r="203" spans="1:8">
      <c r="A203" s="2">
        <v>43739</v>
      </c>
      <c r="B203">
        <v>259.10000000000002</v>
      </c>
      <c r="C203">
        <f t="shared" si="23"/>
        <v>241.78977160142244</v>
      </c>
      <c r="D203">
        <f t="shared" si="18"/>
        <v>-10.15391412217596</v>
      </c>
      <c r="E203">
        <f t="shared" si="19"/>
        <v>231.63585747924648</v>
      </c>
      <c r="F203">
        <f t="shared" si="20"/>
        <v>27.464142520753541</v>
      </c>
      <c r="G203">
        <f t="shared" si="21"/>
        <v>754.27912440026262</v>
      </c>
      <c r="H203">
        <f t="shared" si="22"/>
        <v>10.599823435258022</v>
      </c>
    </row>
    <row r="204" spans="1:8">
      <c r="A204" s="2">
        <v>43770</v>
      </c>
      <c r="B204">
        <v>259.35000000000002</v>
      </c>
      <c r="C204">
        <f t="shared" si="23"/>
        <v>243.9280173582508</v>
      </c>
      <c r="D204">
        <f t="shared" si="18"/>
        <v>-5.2370501705742347</v>
      </c>
      <c r="E204">
        <f t="shared" si="19"/>
        <v>238.69096718767656</v>
      </c>
      <c r="F204">
        <f t="shared" si="20"/>
        <v>20.65903281232346</v>
      </c>
      <c r="G204">
        <f t="shared" si="21"/>
        <v>426.79563674065736</v>
      </c>
      <c r="H204">
        <f t="shared" si="22"/>
        <v>7.9656960911214405</v>
      </c>
    </row>
    <row r="205" spans="1:8">
      <c r="A205" s="2">
        <v>43800</v>
      </c>
      <c r="B205">
        <v>246</v>
      </c>
      <c r="C205">
        <f t="shared" si="23"/>
        <v>240.14135503690099</v>
      </c>
      <c r="D205">
        <f t="shared" si="18"/>
        <v>-4.6568950308844643</v>
      </c>
      <c r="E205">
        <f t="shared" si="19"/>
        <v>235.48446000601652</v>
      </c>
      <c r="F205">
        <f t="shared" si="20"/>
        <v>10.515539993983481</v>
      </c>
      <c r="G205">
        <f t="shared" si="21"/>
        <v>110.5765813650661</v>
      </c>
      <c r="H205">
        <f t="shared" si="22"/>
        <v>4.2746097536518217</v>
      </c>
    </row>
    <row r="206" spans="1:8">
      <c r="A206" s="2">
        <v>43831</v>
      </c>
      <c r="B206">
        <v>238.6</v>
      </c>
      <c r="C206">
        <f t="shared" si="23"/>
        <v>234.40551148018579</v>
      </c>
      <c r="D206">
        <f t="shared" si="18"/>
        <v>-5.0884744412167571</v>
      </c>
      <c r="E206">
        <f t="shared" si="19"/>
        <v>229.31703703896903</v>
      </c>
      <c r="F206">
        <f t="shared" si="20"/>
        <v>9.282962961030961</v>
      </c>
      <c r="G206">
        <f t="shared" si="21"/>
        <v>86.173401335872711</v>
      </c>
      <c r="H206">
        <f t="shared" si="22"/>
        <v>3.8905963793088687</v>
      </c>
    </row>
    <row r="207" spans="1:8">
      <c r="A207" s="2">
        <v>43862</v>
      </c>
      <c r="B207">
        <v>236.9</v>
      </c>
      <c r="C207">
        <f t="shared" si="23"/>
        <v>231.06317900283898</v>
      </c>
      <c r="D207">
        <f t="shared" si="18"/>
        <v>-4.39001765566878</v>
      </c>
      <c r="E207">
        <f t="shared" si="19"/>
        <v>226.67316134717021</v>
      </c>
      <c r="F207">
        <f t="shared" si="20"/>
        <v>10.226838652829798</v>
      </c>
      <c r="G207">
        <f t="shared" si="21"/>
        <v>104.58822883101359</v>
      </c>
      <c r="H207">
        <f t="shared" si="22"/>
        <v>4.3169432895018147</v>
      </c>
    </row>
    <row r="208" spans="1:8">
      <c r="A208" s="2">
        <v>43891</v>
      </c>
      <c r="B208">
        <v>199.5</v>
      </c>
      <c r="C208">
        <f t="shared" si="23"/>
        <v>204.5789360451829</v>
      </c>
      <c r="D208">
        <f t="shared" si="18"/>
        <v>-13.227707776463699</v>
      </c>
      <c r="E208">
        <f t="shared" si="19"/>
        <v>191.35122826871921</v>
      </c>
      <c r="F208">
        <f t="shared" si="20"/>
        <v>8.1487717312807888</v>
      </c>
      <c r="G208">
        <f t="shared" si="21"/>
        <v>66.402480728520899</v>
      </c>
      <c r="H208">
        <f t="shared" si="22"/>
        <v>4.0845973590379892</v>
      </c>
    </row>
    <row r="209" spans="1:8">
      <c r="A209" s="2">
        <v>43922</v>
      </c>
      <c r="B209">
        <v>171.7</v>
      </c>
      <c r="C209">
        <f t="shared" si="23"/>
        <v>168.33597303709118</v>
      </c>
      <c r="D209">
        <f t="shared" si="18"/>
        <v>-22.43380986911491</v>
      </c>
      <c r="E209">
        <f t="shared" si="19"/>
        <v>145.90216316797625</v>
      </c>
      <c r="F209">
        <f t="shared" si="20"/>
        <v>25.797836832023734</v>
      </c>
      <c r="G209">
        <f t="shared" si="21"/>
        <v>665.52838521172032</v>
      </c>
      <c r="H209">
        <f t="shared" si="22"/>
        <v>15.024948649984704</v>
      </c>
    </row>
    <row r="210" spans="1:8">
      <c r="A210" s="2">
        <v>43952</v>
      </c>
      <c r="B210">
        <v>181.75</v>
      </c>
      <c r="C210">
        <f t="shared" si="23"/>
        <v>155.29198204201242</v>
      </c>
      <c r="D210">
        <f t="shared" si="18"/>
        <v>-18.677882319500448</v>
      </c>
      <c r="E210">
        <f t="shared" si="19"/>
        <v>136.61409972251198</v>
      </c>
      <c r="F210">
        <f t="shared" si="20"/>
        <v>45.13590027748802</v>
      </c>
      <c r="G210">
        <f t="shared" si="21"/>
        <v>2037.2494938593431</v>
      </c>
      <c r="H210">
        <f t="shared" si="22"/>
        <v>24.834057924340041</v>
      </c>
    </row>
    <row r="211" spans="1:8">
      <c r="A211" s="2">
        <v>43983</v>
      </c>
      <c r="B211">
        <v>201</v>
      </c>
      <c r="C211">
        <f t="shared" si="23"/>
        <v>168.60971229310326</v>
      </c>
      <c r="D211">
        <f t="shared" si="18"/>
        <v>-5.8796372912639328</v>
      </c>
      <c r="E211">
        <f t="shared" si="19"/>
        <v>162.73007500183934</v>
      </c>
      <c r="F211">
        <f t="shared" si="20"/>
        <v>38.269924998160661</v>
      </c>
      <c r="G211">
        <f t="shared" si="21"/>
        <v>1464.5871593648424</v>
      </c>
      <c r="H211">
        <f t="shared" si="22"/>
        <v>19.039763680676948</v>
      </c>
    </row>
    <row r="212" spans="1:8">
      <c r="A212" s="2">
        <v>44013</v>
      </c>
      <c r="B212">
        <v>194.65</v>
      </c>
      <c r="C212">
        <f t="shared" si="23"/>
        <v>180.95827639666703</v>
      </c>
      <c r="D212">
        <f t="shared" si="18"/>
        <v>1.4116432666671503</v>
      </c>
      <c r="E212">
        <f t="shared" si="19"/>
        <v>182.36991966333417</v>
      </c>
      <c r="F212">
        <f t="shared" si="20"/>
        <v>12.280080336665833</v>
      </c>
      <c r="G212">
        <f t="shared" si="21"/>
        <v>150.80037307496684</v>
      </c>
      <c r="H212">
        <f t="shared" si="22"/>
        <v>6.308800583953678</v>
      </c>
    </row>
    <row r="213" spans="1:8">
      <c r="A213" s="2">
        <v>44044</v>
      </c>
      <c r="B213">
        <v>194</v>
      </c>
      <c r="C213">
        <f t="shared" si="23"/>
        <v>191.49912618566722</v>
      </c>
      <c r="D213">
        <f t="shared" si="18"/>
        <v>5.0633258756003663</v>
      </c>
      <c r="E213">
        <f t="shared" si="19"/>
        <v>196.56245206126758</v>
      </c>
      <c r="F213">
        <f t="shared" si="20"/>
        <v>-2.5624520612675781</v>
      </c>
      <c r="G213">
        <f t="shared" si="21"/>
        <v>6.5661605662944593</v>
      </c>
      <c r="H213">
        <f t="shared" si="22"/>
        <v>1.3208515779729786</v>
      </c>
    </row>
    <row r="214" spans="1:8">
      <c r="A214" s="2">
        <v>44075</v>
      </c>
      <c r="B214">
        <v>191.1</v>
      </c>
      <c r="C214">
        <f t="shared" si="23"/>
        <v>196.2830637313005</v>
      </c>
      <c r="D214">
        <f t="shared" si="18"/>
        <v>4.9515705436135313</v>
      </c>
      <c r="E214">
        <f t="shared" si="19"/>
        <v>201.23463427491404</v>
      </c>
      <c r="F214">
        <f t="shared" si="20"/>
        <v>-10.134634274914049</v>
      </c>
      <c r="G214">
        <f t="shared" si="21"/>
        <v>102.71081188626262</v>
      </c>
      <c r="H214">
        <f t="shared" si="22"/>
        <v>5.3033146388875192</v>
      </c>
    </row>
    <row r="215" spans="1:8">
      <c r="A215" s="2">
        <v>44105</v>
      </c>
      <c r="B215">
        <v>174.5</v>
      </c>
      <c r="C215">
        <f t="shared" si="23"/>
        <v>185.98648966300368</v>
      </c>
      <c r="D215">
        <f t="shared" si="18"/>
        <v>-1.1476873011506092</v>
      </c>
      <c r="E215">
        <f t="shared" si="19"/>
        <v>184.83880236185308</v>
      </c>
      <c r="F215">
        <f t="shared" si="20"/>
        <v>-10.338802361853084</v>
      </c>
      <c r="G215">
        <f t="shared" si="21"/>
        <v>106.89083427745891</v>
      </c>
      <c r="H215">
        <f t="shared" si="22"/>
        <v>5.9248151070791311</v>
      </c>
    </row>
    <row r="216" spans="1:8">
      <c r="A216" s="2">
        <v>44136</v>
      </c>
      <c r="B216">
        <v>166.8</v>
      </c>
      <c r="C216">
        <f t="shared" si="23"/>
        <v>171.40825959775052</v>
      </c>
      <c r="D216">
        <f t="shared" si="18"/>
        <v>-6.5199044067916319</v>
      </c>
      <c r="E216">
        <f t="shared" si="19"/>
        <v>164.88835519095889</v>
      </c>
      <c r="F216">
        <f t="shared" si="20"/>
        <v>1.9116448090411211</v>
      </c>
      <c r="G216">
        <f t="shared" si="21"/>
        <v>3.6543858759338645</v>
      </c>
      <c r="H216">
        <f t="shared" si="22"/>
        <v>1.1460700294011517</v>
      </c>
    </row>
    <row r="217" spans="1:8">
      <c r="A217" s="2">
        <v>44166</v>
      </c>
      <c r="B217">
        <v>195</v>
      </c>
      <c r="C217">
        <f t="shared" si="23"/>
        <v>181.40257347253353</v>
      </c>
      <c r="D217">
        <f t="shared" si="18"/>
        <v>8.5782905838228452E-2</v>
      </c>
      <c r="E217">
        <f t="shared" si="19"/>
        <v>181.48835637837175</v>
      </c>
      <c r="F217">
        <f t="shared" si="20"/>
        <v>13.511643621628252</v>
      </c>
      <c r="G217">
        <f t="shared" si="21"/>
        <v>182.56451335788742</v>
      </c>
      <c r="H217">
        <f t="shared" si="22"/>
        <v>6.9290480110914112</v>
      </c>
    </row>
    <row r="218" spans="1:8">
      <c r="A218" s="2">
        <v>44197</v>
      </c>
      <c r="B218">
        <v>209.9</v>
      </c>
      <c r="C218">
        <f t="shared" si="23"/>
        <v>201.4365549475983</v>
      </c>
      <c r="D218">
        <f t="shared" si="18"/>
        <v>8.0650623335288429</v>
      </c>
      <c r="E218">
        <f t="shared" si="19"/>
        <v>209.50161728112715</v>
      </c>
      <c r="F218">
        <f t="shared" si="20"/>
        <v>0.39838271887285259</v>
      </c>
      <c r="G218">
        <f t="shared" si="21"/>
        <v>0.1587087906965263</v>
      </c>
      <c r="H218">
        <f t="shared" si="22"/>
        <v>0.18979643586129233</v>
      </c>
    </row>
    <row r="219" spans="1:8">
      <c r="A219" s="2">
        <v>44228</v>
      </c>
      <c r="B219">
        <v>204</v>
      </c>
      <c r="C219">
        <f t="shared" si="23"/>
        <v>211.29602881780829</v>
      </c>
      <c r="D219">
        <f t="shared" si="18"/>
        <v>8.7828269482013042</v>
      </c>
      <c r="E219">
        <f t="shared" si="19"/>
        <v>220.07885576600961</v>
      </c>
      <c r="F219">
        <f t="shared" si="20"/>
        <v>-16.07885576600961</v>
      </c>
      <c r="G219">
        <f t="shared" si="21"/>
        <v>258.5296027441405</v>
      </c>
      <c r="H219">
        <f t="shared" si="22"/>
        <v>7.8817920421615746</v>
      </c>
    </row>
    <row r="220" spans="1:8">
      <c r="A220" s="2">
        <v>44256</v>
      </c>
      <c r="B220">
        <v>205.45</v>
      </c>
      <c r="C220">
        <f t="shared" si="23"/>
        <v>215.98663559354378</v>
      </c>
      <c r="D220">
        <f t="shared" si="18"/>
        <v>7.1459388792149774</v>
      </c>
      <c r="E220">
        <f t="shared" si="19"/>
        <v>223.13257447275876</v>
      </c>
      <c r="F220">
        <f t="shared" si="20"/>
        <v>-17.682574472758773</v>
      </c>
      <c r="G220">
        <f t="shared" si="21"/>
        <v>312.67343998466021</v>
      </c>
      <c r="H220">
        <f t="shared" si="22"/>
        <v>8.6067532113695666</v>
      </c>
    </row>
    <row r="221" spans="1:8">
      <c r="A221" s="2">
        <v>44287</v>
      </c>
      <c r="B221">
        <v>220</v>
      </c>
      <c r="C221">
        <f t="shared" si="23"/>
        <v>225.94192955727812</v>
      </c>
      <c r="D221">
        <f t="shared" si="18"/>
        <v>8.2696809130227216</v>
      </c>
      <c r="E221">
        <f t="shared" si="19"/>
        <v>234.21161047030083</v>
      </c>
      <c r="F221">
        <f t="shared" si="20"/>
        <v>-14.211610470300826</v>
      </c>
      <c r="G221">
        <f t="shared" si="21"/>
        <v>201.96987215956406</v>
      </c>
      <c r="H221">
        <f t="shared" si="22"/>
        <v>6.4598229410458297</v>
      </c>
    </row>
    <row r="222" spans="1:8">
      <c r="A222" s="2">
        <v>44317</v>
      </c>
      <c r="B222">
        <v>201.2</v>
      </c>
      <c r="C222">
        <f t="shared" si="23"/>
        <v>216.8922597802061</v>
      </c>
      <c r="D222">
        <f t="shared" si="18"/>
        <v>1.3419406369848281</v>
      </c>
      <c r="E222">
        <f t="shared" si="19"/>
        <v>218.23420041719092</v>
      </c>
      <c r="F222">
        <f t="shared" si="20"/>
        <v>-17.034200417190931</v>
      </c>
      <c r="G222">
        <f t="shared" si="21"/>
        <v>290.16398385302767</v>
      </c>
      <c r="H222">
        <f t="shared" si="22"/>
        <v>8.4663023942300857</v>
      </c>
    </row>
    <row r="223" spans="1:8">
      <c r="A223" s="2">
        <v>44348</v>
      </c>
      <c r="B223">
        <v>218</v>
      </c>
      <c r="C223">
        <f t="shared" si="23"/>
        <v>219.00961857104664</v>
      </c>
      <c r="D223">
        <f t="shared" si="18"/>
        <v>1.6521078985271132</v>
      </c>
      <c r="E223">
        <f t="shared" si="19"/>
        <v>220.66172646957375</v>
      </c>
      <c r="F223">
        <f t="shared" si="20"/>
        <v>-2.6617264695737504</v>
      </c>
      <c r="G223">
        <f t="shared" si="21"/>
        <v>7.0847877988295407</v>
      </c>
      <c r="H223">
        <f t="shared" si="22"/>
        <v>1.2209754447586012</v>
      </c>
    </row>
    <row r="224" spans="1:8">
      <c r="A224" s="2">
        <v>44378</v>
      </c>
      <c r="B224">
        <v>202.9</v>
      </c>
      <c r="C224">
        <f t="shared" si="23"/>
        <v>209.38499346984111</v>
      </c>
      <c r="D224">
        <f t="shared" si="18"/>
        <v>-2.8585853013659475</v>
      </c>
      <c r="E224">
        <f t="shared" si="19"/>
        <v>206.52640816847517</v>
      </c>
      <c r="F224">
        <f t="shared" si="20"/>
        <v>-3.6264081684751659</v>
      </c>
      <c r="G224">
        <f t="shared" si="21"/>
        <v>13.150836204383408</v>
      </c>
      <c r="H224">
        <f t="shared" si="22"/>
        <v>1.7872884024027431</v>
      </c>
    </row>
    <row r="225" spans="1:8">
      <c r="A225" s="2">
        <v>44409</v>
      </c>
      <c r="B225">
        <v>206.45</v>
      </c>
      <c r="C225">
        <f t="shared" si="23"/>
        <v>204.47191273958637</v>
      </c>
      <c r="D225">
        <f t="shared" si="18"/>
        <v>-3.680383472921462</v>
      </c>
      <c r="E225">
        <f t="shared" si="19"/>
        <v>200.79152926666492</v>
      </c>
      <c r="F225">
        <f t="shared" si="20"/>
        <v>5.658470733335065</v>
      </c>
      <c r="G225">
        <f t="shared" si="21"/>
        <v>32.018291040009466</v>
      </c>
      <c r="H225">
        <f t="shared" si="22"/>
        <v>2.7408431742964714</v>
      </c>
    </row>
    <row r="226" spans="1:8">
      <c r="A226" s="2">
        <v>44440</v>
      </c>
      <c r="B226">
        <v>211</v>
      </c>
      <c r="C226">
        <f t="shared" si="23"/>
        <v>205.36119034895444</v>
      </c>
      <c r="D226">
        <f t="shared" si="18"/>
        <v>-1.8525190400056508</v>
      </c>
      <c r="E226">
        <f t="shared" si="19"/>
        <v>203.50867130894878</v>
      </c>
      <c r="F226">
        <f t="shared" si="20"/>
        <v>7.4913286910512227</v>
      </c>
      <c r="G226">
        <f t="shared" si="21"/>
        <v>56.120005557367229</v>
      </c>
      <c r="H226">
        <f t="shared" si="22"/>
        <v>3.5503927445740393</v>
      </c>
    </row>
    <row r="227" spans="1:8">
      <c r="A227" s="2">
        <v>44470</v>
      </c>
      <c r="B227">
        <v>235.2</v>
      </c>
      <c r="C227">
        <f t="shared" si="23"/>
        <v>224.39583806468065</v>
      </c>
      <c r="D227">
        <f t="shared" si="18"/>
        <v>6.502347662287093</v>
      </c>
      <c r="E227">
        <f t="shared" si="19"/>
        <v>230.89818572696774</v>
      </c>
      <c r="F227">
        <f t="shared" si="20"/>
        <v>4.3018142730322495</v>
      </c>
      <c r="G227">
        <f t="shared" si="21"/>
        <v>18.505606039663981</v>
      </c>
      <c r="H227">
        <f t="shared" si="22"/>
        <v>1.8290026671055484</v>
      </c>
    </row>
    <row r="228" spans="1:8">
      <c r="A228" s="2">
        <v>44501</v>
      </c>
      <c r="B228">
        <v>224.15</v>
      </c>
      <c r="C228">
        <f t="shared" si="23"/>
        <v>230.7260990816913</v>
      </c>
      <c r="D228">
        <f t="shared" si="18"/>
        <v>6.4335130041765183</v>
      </c>
      <c r="E228">
        <f t="shared" si="19"/>
        <v>237.15961208586782</v>
      </c>
      <c r="F228">
        <f t="shared" si="20"/>
        <v>-13.009612085867815</v>
      </c>
      <c r="G228">
        <f t="shared" si="21"/>
        <v>169.2500066247579</v>
      </c>
      <c r="H228">
        <f t="shared" si="22"/>
        <v>5.803975947297709</v>
      </c>
    </row>
    <row r="229" spans="1:8">
      <c r="A229" s="2">
        <v>44531</v>
      </c>
      <c r="B229">
        <v>222</v>
      </c>
      <c r="C229">
        <f t="shared" si="23"/>
        <v>231.05134272868389</v>
      </c>
      <c r="D229">
        <f t="shared" si="18"/>
        <v>3.9902052613029468</v>
      </c>
      <c r="E229">
        <f t="shared" si="19"/>
        <v>235.04154798998684</v>
      </c>
      <c r="F229">
        <f t="shared" si="20"/>
        <v>-13.041547989986839</v>
      </c>
      <c r="G229">
        <f t="shared" si="21"/>
        <v>170.08197397512976</v>
      </c>
      <c r="H229">
        <f t="shared" si="22"/>
        <v>5.8745711666607381</v>
      </c>
    </row>
    <row r="230" spans="1:8">
      <c r="A230" s="2">
        <v>44562</v>
      </c>
      <c r="B230">
        <v>218.05</v>
      </c>
      <c r="C230">
        <f t="shared" si="23"/>
        <v>225.94060807990809</v>
      </c>
      <c r="D230">
        <f t="shared" si="18"/>
        <v>0.34982929727144629</v>
      </c>
      <c r="E230">
        <f t="shared" si="19"/>
        <v>226.29043737717953</v>
      </c>
      <c r="F230">
        <f t="shared" si="20"/>
        <v>-8.2404373771795179</v>
      </c>
      <c r="G230">
        <f t="shared" si="21"/>
        <v>67.904808167217254</v>
      </c>
      <c r="H230">
        <f t="shared" si="22"/>
        <v>3.7791503678878775</v>
      </c>
    </row>
    <row r="231" spans="1:8">
      <c r="A231" s="2">
        <v>44593</v>
      </c>
      <c r="B231">
        <v>221</v>
      </c>
      <c r="C231">
        <f t="shared" si="23"/>
        <v>222.83201172124384</v>
      </c>
      <c r="D231">
        <f t="shared" si="18"/>
        <v>-1.0335409651028298</v>
      </c>
      <c r="E231">
        <f t="shared" si="19"/>
        <v>221.79847075614103</v>
      </c>
      <c r="F231">
        <f t="shared" si="20"/>
        <v>-0.79847075614102891</v>
      </c>
      <c r="G231">
        <f t="shared" si="21"/>
        <v>0.63755554841242645</v>
      </c>
      <c r="H231">
        <f t="shared" si="22"/>
        <v>0.36129898467919858</v>
      </c>
    </row>
    <row r="232" spans="1:8">
      <c r="A232" s="2">
        <v>44621</v>
      </c>
      <c r="B232">
        <v>214.4</v>
      </c>
      <c r="C232">
        <f t="shared" si="23"/>
        <v>215.89606255127032</v>
      </c>
      <c r="D232">
        <f t="shared" si="18"/>
        <v>-3.3945042470511084</v>
      </c>
      <c r="E232">
        <f t="shared" si="19"/>
        <v>212.5015583042192</v>
      </c>
      <c r="F232">
        <f t="shared" si="20"/>
        <v>1.8984416957808037</v>
      </c>
      <c r="G232">
        <f t="shared" si="21"/>
        <v>3.6040808722790936</v>
      </c>
      <c r="H232">
        <f t="shared" si="22"/>
        <v>0.8854672088529868</v>
      </c>
    </row>
    <row r="233" spans="1:8">
      <c r="A233" s="2">
        <v>44652</v>
      </c>
      <c r="B233">
        <v>250</v>
      </c>
      <c r="C233">
        <f t="shared" si="23"/>
        <v>236.37431451832998</v>
      </c>
      <c r="D233">
        <f t="shared" si="18"/>
        <v>6.1545982385932003</v>
      </c>
      <c r="E233">
        <f t="shared" si="19"/>
        <v>242.52891275692318</v>
      </c>
      <c r="F233">
        <f t="shared" si="20"/>
        <v>7.4710872430768234</v>
      </c>
      <c r="G233">
        <f t="shared" si="21"/>
        <v>55.817144593665247</v>
      </c>
      <c r="H233">
        <f t="shared" si="22"/>
        <v>2.9884348972307291</v>
      </c>
    </row>
    <row r="234" spans="1:8">
      <c r="A234" s="2">
        <v>44682</v>
      </c>
      <c r="B234">
        <v>258</v>
      </c>
      <c r="C234">
        <f t="shared" si="23"/>
        <v>257.66689259409219</v>
      </c>
      <c r="D234">
        <f t="shared" si="18"/>
        <v>12.209790173460803</v>
      </c>
      <c r="E234">
        <f t="shared" si="19"/>
        <v>269.87668276755301</v>
      </c>
      <c r="F234">
        <f t="shared" si="20"/>
        <v>-11.876682767553007</v>
      </c>
      <c r="G234">
        <f t="shared" si="21"/>
        <v>141.05559356109055</v>
      </c>
      <c r="H234">
        <f t="shared" si="22"/>
        <v>4.6033654137802351</v>
      </c>
    </row>
    <row r="235" spans="1:8">
      <c r="A235" s="2">
        <v>44713</v>
      </c>
      <c r="B235">
        <v>270.64999999999998</v>
      </c>
      <c r="C235">
        <f t="shared" si="23"/>
        <v>278.96485795168843</v>
      </c>
      <c r="D235">
        <f t="shared" si="18"/>
        <v>15.845060247114978</v>
      </c>
      <c r="E235">
        <f t="shared" si="19"/>
        <v>294.80991819880342</v>
      </c>
      <c r="F235">
        <f t="shared" si="20"/>
        <v>-24.159918198803439</v>
      </c>
      <c r="G235">
        <f t="shared" si="21"/>
        <v>583.70164737287359</v>
      </c>
      <c r="H235">
        <f t="shared" si="22"/>
        <v>8.9266278214681112</v>
      </c>
    </row>
    <row r="236" spans="1:8">
      <c r="A236" s="2">
        <v>44743</v>
      </c>
      <c r="B236">
        <v>273.5</v>
      </c>
      <c r="C236">
        <f t="shared" si="23"/>
        <v>290.98451763262148</v>
      </c>
      <c r="D236">
        <f t="shared" si="18"/>
        <v>14.314900020642204</v>
      </c>
      <c r="E236">
        <f t="shared" si="19"/>
        <v>305.29941765326367</v>
      </c>
      <c r="F236">
        <f t="shared" si="20"/>
        <v>-31.799417653263674</v>
      </c>
      <c r="G236">
        <f t="shared" si="21"/>
        <v>1011.2029630866974</v>
      </c>
      <c r="H236">
        <f t="shared" si="22"/>
        <v>11.626843748908106</v>
      </c>
    </row>
    <row r="237" spans="1:8">
      <c r="A237" s="2">
        <v>44774</v>
      </c>
      <c r="B237">
        <v>304</v>
      </c>
      <c r="C237">
        <f t="shared" si="23"/>
        <v>314.41025531042862</v>
      </c>
      <c r="D237">
        <f t="shared" si="18"/>
        <v>17.959235083508183</v>
      </c>
      <c r="E237">
        <f t="shared" si="19"/>
        <v>332.36949039393681</v>
      </c>
      <c r="F237">
        <f t="shared" si="20"/>
        <v>-28.369490393936815</v>
      </c>
      <c r="G237">
        <f t="shared" si="21"/>
        <v>804.82798521167319</v>
      </c>
      <c r="H237">
        <f t="shared" si="22"/>
        <v>9.3320692085318466</v>
      </c>
    </row>
    <row r="238" spans="1:8">
      <c r="A238" s="2">
        <v>44805</v>
      </c>
      <c r="B238">
        <v>319.5</v>
      </c>
      <c r="C238">
        <f t="shared" si="23"/>
        <v>335.93231167663674</v>
      </c>
      <c r="D238">
        <f t="shared" si="18"/>
        <v>19.384363596588159</v>
      </c>
      <c r="E238">
        <f t="shared" si="19"/>
        <v>355.31667527322492</v>
      </c>
      <c r="F238">
        <f t="shared" si="20"/>
        <v>-35.816675273224917</v>
      </c>
      <c r="G238">
        <f t="shared" si="21"/>
        <v>1282.8342276276412</v>
      </c>
      <c r="H238">
        <f t="shared" si="22"/>
        <v>11.210227002574308</v>
      </c>
    </row>
    <row r="239" spans="1:8">
      <c r="A239" s="2">
        <v>44835</v>
      </c>
      <c r="B239">
        <v>332.9</v>
      </c>
      <c r="C239">
        <f t="shared" si="23"/>
        <v>353.19405709957914</v>
      </c>
      <c r="D239">
        <f t="shared" si="18"/>
        <v>18.535316327129856</v>
      </c>
      <c r="E239">
        <f t="shared" si="19"/>
        <v>371.729373426709</v>
      </c>
      <c r="F239">
        <f t="shared" si="20"/>
        <v>-38.829373426709026</v>
      </c>
      <c r="G239">
        <f t="shared" si="21"/>
        <v>1507.7202407108171</v>
      </c>
      <c r="H239">
        <f t="shared" si="22"/>
        <v>11.663975195767206</v>
      </c>
    </row>
    <row r="240" spans="1:8">
      <c r="A240" s="2">
        <v>44866</v>
      </c>
      <c r="B240">
        <v>349.25</v>
      </c>
      <c r="C240">
        <f t="shared" si="23"/>
        <v>368.96853345700362</v>
      </c>
      <c r="D240">
        <f t="shared" si="18"/>
        <v>17.430980339247704</v>
      </c>
      <c r="E240">
        <f t="shared" si="19"/>
        <v>386.39951379625131</v>
      </c>
      <c r="F240">
        <f t="shared" si="20"/>
        <v>-37.149513796251313</v>
      </c>
      <c r="G240">
        <f t="shared" si="21"/>
        <v>1380.0863752978667</v>
      </c>
      <c r="H240">
        <f t="shared" si="22"/>
        <v>10.636940242305315</v>
      </c>
    </row>
    <row r="241" spans="1:8">
      <c r="A241" s="2">
        <v>44896</v>
      </c>
      <c r="B241">
        <v>341.7</v>
      </c>
      <c r="C241">
        <f t="shared" si="23"/>
        <v>367.31154037634877</v>
      </c>
      <c r="D241">
        <f t="shared" si="18"/>
        <v>9.7957909712866851</v>
      </c>
      <c r="E241">
        <f t="shared" si="19"/>
        <v>377.10733134763547</v>
      </c>
      <c r="F241">
        <f t="shared" si="20"/>
        <v>-35.407331347635477</v>
      </c>
      <c r="G241">
        <f t="shared" si="21"/>
        <v>1253.6791131612499</v>
      </c>
      <c r="H241">
        <f t="shared" si="22"/>
        <v>10.362110432436488</v>
      </c>
    </row>
    <row r="242" spans="1:8">
      <c r="A242" s="2">
        <v>44927</v>
      </c>
      <c r="B242">
        <v>330.9</v>
      </c>
      <c r="C242">
        <f t="shared" si="23"/>
        <v>351.61925308419131</v>
      </c>
      <c r="D242">
        <f t="shared" si="18"/>
        <v>-0.39944033409097379</v>
      </c>
      <c r="E242">
        <f t="shared" si="19"/>
        <v>351.21981275010035</v>
      </c>
      <c r="F242">
        <f t="shared" si="20"/>
        <v>-20.319812750100368</v>
      </c>
      <c r="G242">
        <f t="shared" si="21"/>
        <v>412.89479019914148</v>
      </c>
      <c r="H242">
        <f t="shared" si="22"/>
        <v>6.1407714566637566</v>
      </c>
    </row>
    <row r="243" spans="1:8">
      <c r="B243">
        <f>COUNT(C2:C242)</f>
        <v>240</v>
      </c>
      <c r="G243">
        <f>SUM(G4:G242)</f>
        <v>40462.849986440626</v>
      </c>
      <c r="H243">
        <f>SUM(H4:H242)</f>
        <v>1457.4685383153969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F885-FD3A-4658-A73C-B606A39B163B}">
  <dimension ref="A1:P248"/>
  <sheetViews>
    <sheetView tabSelected="1" workbookViewId="0">
      <selection activeCell="B7" sqref="B7:B248"/>
    </sheetView>
  </sheetViews>
  <sheetFormatPr defaultRowHeight="15"/>
  <cols>
    <col min="1" max="1" width="16.140625" customWidth="1"/>
    <col min="3" max="5" width="9.140625" customWidth="1"/>
  </cols>
  <sheetData>
    <row r="1" spans="1:16">
      <c r="L1" t="s">
        <v>1166</v>
      </c>
      <c r="M1" s="4">
        <v>0.6</v>
      </c>
      <c r="O1" s="5" t="s">
        <v>1150</v>
      </c>
      <c r="P1">
        <f>B248</f>
        <v>229</v>
      </c>
    </row>
    <row r="2" spans="1:16">
      <c r="L2" t="s">
        <v>1180</v>
      </c>
      <c r="M2" s="4">
        <v>0.5</v>
      </c>
      <c r="O2" s="5" t="s">
        <v>1151</v>
      </c>
      <c r="P2">
        <f>H248</f>
        <v>249759.27255579893</v>
      </c>
    </row>
    <row r="3" spans="1:16">
      <c r="L3" t="s">
        <v>1181</v>
      </c>
      <c r="M3" s="4">
        <v>0.7</v>
      </c>
      <c r="O3" s="5" t="s">
        <v>1152</v>
      </c>
      <c r="P3">
        <f>I248</f>
        <v>2791.7984647549088</v>
      </c>
    </row>
    <row r="4" spans="1:16">
      <c r="O4" s="5" t="s">
        <v>1153</v>
      </c>
      <c r="P4">
        <f>P2/P1</f>
        <v>1090.6518452218295</v>
      </c>
    </row>
    <row r="5" spans="1:16">
      <c r="A5" s="4" t="s">
        <v>1143</v>
      </c>
      <c r="B5" s="4" t="s">
        <v>1144</v>
      </c>
      <c r="C5" t="s">
        <v>1168</v>
      </c>
      <c r="D5" t="s">
        <v>1169</v>
      </c>
      <c r="E5" t="s">
        <v>1182</v>
      </c>
      <c r="F5" t="s">
        <v>1183</v>
      </c>
      <c r="G5" t="s">
        <v>1147</v>
      </c>
      <c r="H5" t="s">
        <v>1171</v>
      </c>
      <c r="I5" t="s">
        <v>1184</v>
      </c>
      <c r="O5" s="5" t="s">
        <v>1154</v>
      </c>
      <c r="P5">
        <f>SQRT(P4)</f>
        <v>33.025018474208757</v>
      </c>
    </row>
    <row r="6" spans="1:16">
      <c r="A6" s="1"/>
      <c r="B6" s="1"/>
      <c r="O6" s="5" t="s">
        <v>1155</v>
      </c>
      <c r="P6">
        <f>P3/P1</f>
        <v>12.191259671418816</v>
      </c>
    </row>
    <row r="7" spans="1:16">
      <c r="A7" s="2">
        <v>37622</v>
      </c>
      <c r="B7">
        <v>14.83</v>
      </c>
      <c r="E7">
        <f>B7/AVERAGE($B$7:$B$18)</f>
        <v>0.90495804729214324</v>
      </c>
      <c r="O7" s="5" t="s">
        <v>1156</v>
      </c>
      <c r="P7">
        <f>100-P6</f>
        <v>87.80874032858118</v>
      </c>
    </row>
    <row r="8" spans="1:16">
      <c r="A8" s="2">
        <v>37653</v>
      </c>
      <c r="B8">
        <v>14.29</v>
      </c>
      <c r="E8">
        <f t="shared" ref="E8:E18" si="0">B8/AVERAGE($B$7:$B$18)</f>
        <v>0.87200610221205166</v>
      </c>
    </row>
    <row r="9" spans="1:16">
      <c r="A9" s="2">
        <v>37681</v>
      </c>
      <c r="B9">
        <v>14.56</v>
      </c>
      <c r="E9">
        <f t="shared" si="0"/>
        <v>0.88848207475209751</v>
      </c>
    </row>
    <row r="10" spans="1:16">
      <c r="A10" s="2">
        <v>37712</v>
      </c>
      <c r="B10">
        <v>13.98</v>
      </c>
      <c r="E10">
        <f t="shared" si="0"/>
        <v>0.85308924485125848</v>
      </c>
    </row>
    <row r="11" spans="1:16">
      <c r="A11" s="2">
        <v>37742</v>
      </c>
      <c r="B11">
        <v>15.17</v>
      </c>
      <c r="E11">
        <f t="shared" si="0"/>
        <v>0.92570556826849715</v>
      </c>
    </row>
    <row r="12" spans="1:16">
      <c r="A12" s="2">
        <v>37773</v>
      </c>
      <c r="B12">
        <v>15.37</v>
      </c>
      <c r="E12">
        <f t="shared" si="0"/>
        <v>0.93790999237223471</v>
      </c>
    </row>
    <row r="13" spans="1:16">
      <c r="A13" s="2">
        <v>37803</v>
      </c>
      <c r="B13">
        <v>17.09</v>
      </c>
      <c r="E13">
        <f t="shared" si="0"/>
        <v>1.0428680396643781</v>
      </c>
    </row>
    <row r="14" spans="1:16">
      <c r="A14" s="2">
        <v>37834</v>
      </c>
      <c r="B14">
        <v>16.03</v>
      </c>
      <c r="E14">
        <f t="shared" si="0"/>
        <v>0.97818459191456897</v>
      </c>
    </row>
    <row r="15" spans="1:16">
      <c r="A15" s="2">
        <v>37865</v>
      </c>
      <c r="B15">
        <v>18.66</v>
      </c>
      <c r="E15">
        <f t="shared" si="0"/>
        <v>1.1386727688787184</v>
      </c>
    </row>
    <row r="16" spans="1:16">
      <c r="A16" s="2">
        <v>37895</v>
      </c>
      <c r="B16">
        <v>17.920000000000002</v>
      </c>
      <c r="E16">
        <f t="shared" si="0"/>
        <v>1.0935163996948893</v>
      </c>
    </row>
    <row r="17" spans="1:9">
      <c r="A17" s="2">
        <v>37926</v>
      </c>
      <c r="B17">
        <v>19.440000000000001</v>
      </c>
      <c r="E17">
        <f t="shared" si="0"/>
        <v>1.186270022883295</v>
      </c>
    </row>
    <row r="18" spans="1:9">
      <c r="A18" s="2">
        <v>37956</v>
      </c>
      <c r="B18">
        <v>19.309999999999999</v>
      </c>
      <c r="E18">
        <f t="shared" si="0"/>
        <v>1.1783371472158655</v>
      </c>
    </row>
    <row r="19" spans="1:9">
      <c r="A19" s="2">
        <v>37987</v>
      </c>
      <c r="B19">
        <v>22</v>
      </c>
      <c r="C19" s="4">
        <f>B19/E7</f>
        <v>24.310519217801758</v>
      </c>
      <c r="D19">
        <f>B19-(B18/E7)</f>
        <v>0.6619942683749116</v>
      </c>
      <c r="E19">
        <f>$M$3*(B19/C19)+(1-$M$3)*E7</f>
        <v>0.90495804729214324</v>
      </c>
    </row>
    <row r="20" spans="1:9">
      <c r="A20" s="2">
        <v>38018</v>
      </c>
      <c r="B20">
        <v>22.66</v>
      </c>
      <c r="C20">
        <f>$M$1*(B20/E7)+(1-$M$1)*(C19+D19)</f>
        <v>25.012906271072154</v>
      </c>
      <c r="D20">
        <f>$M$2*(C20-C19)+(1-$M$2)*D19</f>
        <v>0.68219066082265378</v>
      </c>
      <c r="E20">
        <f>$M$3*(B20/C20)+(1-$M$3)*E8</f>
        <v>0.89575444883996347</v>
      </c>
    </row>
    <row r="21" spans="1:9">
      <c r="A21" s="2">
        <v>38047</v>
      </c>
      <c r="B21">
        <v>24.44</v>
      </c>
      <c r="C21">
        <f>$M$1*(B21/E8)+(1-$M$1)*(C20+D20)</f>
        <v>27.094434853933578</v>
      </c>
      <c r="D21">
        <f>$M$2*(C21-C20)+(1-$M$2)*D20</f>
        <v>1.3818596218420387</v>
      </c>
      <c r="E21">
        <f>$M$3*(B21/C21)+(1-$M$3)*E9</f>
        <v>0.8979658014326628</v>
      </c>
      <c r="F21">
        <f>(C21+1*D21)*E9</f>
        <v>25.300677197088813</v>
      </c>
      <c r="G21">
        <f>B21-F21</f>
        <v>-0.86067719708881185</v>
      </c>
      <c r="H21">
        <f>G21*G21</f>
        <v>0.74076523758865354</v>
      </c>
      <c r="I21">
        <f>ABS(G21/B21)*100</f>
        <v>3.5215924594468566</v>
      </c>
    </row>
    <row r="22" spans="1:9">
      <c r="A22" s="2">
        <v>38078</v>
      </c>
      <c r="B22">
        <v>23.4</v>
      </c>
      <c r="C22">
        <f>$M$1*(B22/E9)+(1-$M$1)*(C21+D21)</f>
        <v>27.192749933167391</v>
      </c>
      <c r="D22">
        <f>$M$2*(C22-C21)+(1-$M$2)*D21</f>
        <v>0.74008735053792618</v>
      </c>
      <c r="E22">
        <f>$M$3*(B22/C22)+(1-$M$3)*E10</f>
        <v>0.85829321451991558</v>
      </c>
      <c r="F22">
        <f t="shared" ref="F22:F85" si="1">(C22+1*D22)*E10</f>
        <v>23.829203064909247</v>
      </c>
      <c r="G22">
        <f t="shared" ref="G22:G85" si="2">B22-F22</f>
        <v>-0.42920306490924887</v>
      </c>
      <c r="H22">
        <f t="shared" ref="H22:H85" si="3">G22*G22</f>
        <v>0.1842152709274929</v>
      </c>
      <c r="I22">
        <f t="shared" ref="I22:I85" si="4">ABS(G22/B22)*100</f>
        <v>1.8342011320908074</v>
      </c>
    </row>
    <row r="23" spans="1:9">
      <c r="A23" s="2">
        <v>38108</v>
      </c>
      <c r="B23">
        <v>23.82</v>
      </c>
      <c r="C23">
        <f>$M$1*(B23/E10)+(1-$M$1)*(C22+D22)</f>
        <v>27.926364527216037</v>
      </c>
      <c r="D23">
        <f>$M$2*(C23-C22)+(1-$M$2)*D22</f>
        <v>0.73685097229328611</v>
      </c>
      <c r="E23">
        <f>$M$3*(B23/C23)+(1-$M$3)*E11</f>
        <v>0.87478186856344364</v>
      </c>
      <c r="F23">
        <f t="shared" si="1"/>
        <v>26.533698192375674</v>
      </c>
      <c r="G23">
        <f t="shared" si="2"/>
        <v>-2.7136981923756736</v>
      </c>
      <c r="H23">
        <f t="shared" si="3"/>
        <v>7.364157879302998</v>
      </c>
      <c r="I23">
        <f t="shared" si="4"/>
        <v>11.392519699310133</v>
      </c>
    </row>
    <row r="24" spans="1:9">
      <c r="A24" s="2">
        <v>38139</v>
      </c>
      <c r="B24">
        <v>19.78</v>
      </c>
      <c r="C24">
        <f>$M$1*(B24/E11)+(1-$M$1)*(C23+D23)</f>
        <v>24.285777300660687</v>
      </c>
      <c r="D24">
        <f>$M$2*(C24-C23)+(1-$M$2)*D23</f>
        <v>-1.4518681271310321</v>
      </c>
      <c r="E24">
        <f>$M$3*(B24/C24)+(1-$M$3)*E12</f>
        <v>0.85150093014656614</v>
      </c>
      <c r="F24">
        <f t="shared" si="1"/>
        <v>21.416151578773498</v>
      </c>
      <c r="G24">
        <f t="shared" si="2"/>
        <v>-1.6361515787734966</v>
      </c>
      <c r="H24">
        <f t="shared" si="3"/>
        <v>2.6769919887230054</v>
      </c>
      <c r="I24">
        <f t="shared" si="4"/>
        <v>8.2717471121005879</v>
      </c>
    </row>
    <row r="25" spans="1:9">
      <c r="A25" s="2">
        <v>38169</v>
      </c>
      <c r="B25">
        <v>19.670000000000002</v>
      </c>
      <c r="C25">
        <f>$M$1*(B25/E12)+(1-$M$1)*(C24+D24)</f>
        <v>21.716860676568665</v>
      </c>
      <c r="D25">
        <f>$M$2*(C25-C24)+(1-$M$2)*D24</f>
        <v>-2.0103923756115272</v>
      </c>
      <c r="E25">
        <f>$M$3*(B25/C25)+(1-$M$3)*E13</f>
        <v>0.94688391120075799</v>
      </c>
      <c r="F25">
        <f t="shared" si="1"/>
        <v>20.551245965727379</v>
      </c>
      <c r="G25">
        <f t="shared" si="2"/>
        <v>-0.88124596572737701</v>
      </c>
      <c r="H25">
        <f t="shared" si="3"/>
        <v>0.77659445211077738</v>
      </c>
      <c r="I25">
        <f t="shared" si="4"/>
        <v>4.4801523422845806</v>
      </c>
    </row>
    <row r="26" spans="1:9">
      <c r="A26" s="2">
        <v>38200</v>
      </c>
      <c r="B26">
        <v>23.04</v>
      </c>
      <c r="C26">
        <f>$M$1*(B26/E13)+(1-$M$1)*(C25+D25)</f>
        <v>21.138339222079757</v>
      </c>
      <c r="D26">
        <f>$M$2*(C26-C25)+(1-$M$2)*D25</f>
        <v>-1.2944569150502172</v>
      </c>
      <c r="E26">
        <f>$M$3*(B26/C26)+(1-$M$3)*E14</f>
        <v>1.0564292247890905</v>
      </c>
      <c r="F26">
        <f t="shared" si="1"/>
        <v>19.410979916502423</v>
      </c>
      <c r="G26">
        <f t="shared" si="2"/>
        <v>3.6290200834975757</v>
      </c>
      <c r="H26">
        <f t="shared" si="3"/>
        <v>13.169786766428752</v>
      </c>
      <c r="I26">
        <f t="shared" si="4"/>
        <v>15.750955223513785</v>
      </c>
    </row>
    <row r="27" spans="1:9">
      <c r="A27" s="2">
        <v>38231</v>
      </c>
      <c r="B27">
        <v>23.33</v>
      </c>
      <c r="C27">
        <f>$M$1*(B27/E14)+(1-$M$1)*(C26+D26)</f>
        <v>22.247735393179877</v>
      </c>
      <c r="D27">
        <f>$M$2*(C27-C26)+(1-$M$2)*D26</f>
        <v>-9.2530371975048986E-2</v>
      </c>
      <c r="E27">
        <f>$M$3*(B27/C27)+(1-$M$3)*E15</f>
        <v>1.0756540706505369</v>
      </c>
      <c r="F27">
        <f t="shared" si="1"/>
        <v>25.227528646570988</v>
      </c>
      <c r="G27">
        <f t="shared" si="2"/>
        <v>-1.89752864657099</v>
      </c>
      <c r="H27">
        <f t="shared" si="3"/>
        <v>3.6006149645575332</v>
      </c>
      <c r="I27">
        <f t="shared" si="4"/>
        <v>8.1334275463822969</v>
      </c>
    </row>
    <row r="28" spans="1:9">
      <c r="A28" s="2">
        <v>38261</v>
      </c>
      <c r="B28">
        <v>25.44</v>
      </c>
      <c r="C28">
        <f>$M$1*(B28/E15)+(1-$M$1)*(C27+D27)</f>
        <v>22.267162394334022</v>
      </c>
      <c r="D28">
        <f>$M$2*(C28-C27)+(1-$M$2)*D27</f>
        <v>-3.6551685410451729E-2</v>
      </c>
      <c r="E28">
        <f>$M$3*(B28/C28)+(1-$M$3)*E16</f>
        <v>1.1277975941044087</v>
      </c>
      <c r="F28">
        <f t="shared" si="1"/>
        <v>24.309537385440755</v>
      </c>
      <c r="G28">
        <f t="shared" si="2"/>
        <v>1.1304626145592458</v>
      </c>
      <c r="H28">
        <f t="shared" si="3"/>
        <v>1.277945722916126</v>
      </c>
      <c r="I28">
        <f t="shared" si="4"/>
        <v>4.443642352827224</v>
      </c>
    </row>
    <row r="29" spans="1:9">
      <c r="A29" s="2">
        <v>38292</v>
      </c>
      <c r="B29">
        <v>24.33</v>
      </c>
      <c r="C29">
        <f>$M$1*(B29/E16)+(1-$M$1)*(C28+D28)</f>
        <v>22.241838312587284</v>
      </c>
      <c r="D29">
        <f>$M$2*(C29-C28)+(1-$M$2)*D28</f>
        <v>-3.0937883578595171E-2</v>
      </c>
      <c r="E29">
        <f>$M$3*(B29/C29)+(1-$M$3)*E17</f>
        <v>1.1216000882037678</v>
      </c>
      <c r="F29">
        <f t="shared" si="1"/>
        <v>26.348125360178724</v>
      </c>
      <c r="G29">
        <f t="shared" si="2"/>
        <v>-2.0181253601787255</v>
      </c>
      <c r="H29">
        <f t="shared" si="3"/>
        <v>4.0728299693965102</v>
      </c>
      <c r="I29">
        <f t="shared" si="4"/>
        <v>8.2948021380136687</v>
      </c>
    </row>
    <row r="30" spans="1:9">
      <c r="A30" s="2">
        <v>38322</v>
      </c>
      <c r="B30">
        <v>28.56</v>
      </c>
      <c r="C30">
        <f>$M$1*(B30/E17)+(1-$M$1)*(C29+D29)</f>
        <v>23.329637949381254</v>
      </c>
      <c r="D30">
        <f>$M$2*(C30-C29)+(1-$M$2)*D29</f>
        <v>0.52843087660768784</v>
      </c>
      <c r="E30">
        <f>$M$3*(B30/C30)+(1-$M$3)*E18</f>
        <v>1.2104368601573101</v>
      </c>
      <c r="F30">
        <f t="shared" si="1"/>
        <v>28.112848758495581</v>
      </c>
      <c r="G30">
        <f t="shared" si="2"/>
        <v>0.4471512415044181</v>
      </c>
      <c r="H30">
        <f t="shared" si="3"/>
        <v>0.19994423277894244</v>
      </c>
      <c r="I30">
        <f t="shared" si="4"/>
        <v>1.5656556075084667</v>
      </c>
    </row>
    <row r="31" spans="1:9">
      <c r="A31" s="2">
        <v>38353</v>
      </c>
      <c r="B31">
        <v>29.31</v>
      </c>
      <c r="C31">
        <f>$M$1*(B31/E18)+(1-$M$1)*(C30+D30)</f>
        <v>24.467648814704226</v>
      </c>
      <c r="D31">
        <f>$M$2*(C31-C30)+(1-$M$2)*D30</f>
        <v>0.83322087096532993</v>
      </c>
      <c r="E31">
        <f>$M$3*(B31/C31)+(1-$M$3)*E19</f>
        <v>1.1100232357280428</v>
      </c>
      <c r="F31">
        <f t="shared" si="1"/>
        <v>22.896225625536506</v>
      </c>
      <c r="G31">
        <f t="shared" si="2"/>
        <v>6.4137743744634932</v>
      </c>
      <c r="H31">
        <f t="shared" si="3"/>
        <v>41.136501726524571</v>
      </c>
      <c r="I31">
        <f t="shared" si="4"/>
        <v>21.882546484010554</v>
      </c>
    </row>
    <row r="32" spans="1:9">
      <c r="A32" s="2">
        <v>38384</v>
      </c>
      <c r="B32">
        <v>29.58</v>
      </c>
      <c r="C32">
        <f>$M$1*(B32/E19)+(1-$M$1)*(C31+D31)</f>
        <v>29.732306741428985</v>
      </c>
      <c r="D32">
        <f>$M$2*(C32-C31)+(1-$M$2)*D31</f>
        <v>3.0489393988450444</v>
      </c>
      <c r="E32">
        <f>$M$3*(B32/C32)+(1-$M$3)*E20</f>
        <v>0.96514051401831003</v>
      </c>
      <c r="F32">
        <f t="shared" si="1"/>
        <v>29.363947068668342</v>
      </c>
      <c r="G32">
        <f t="shared" si="2"/>
        <v>0.21605293133165659</v>
      </c>
      <c r="H32">
        <f t="shared" si="3"/>
        <v>4.6678869137001519E-2</v>
      </c>
      <c r="I32">
        <f t="shared" si="4"/>
        <v>0.73040206670607366</v>
      </c>
    </row>
    <row r="33" spans="1:9">
      <c r="A33" s="2">
        <v>38412</v>
      </c>
      <c r="B33">
        <v>28.5</v>
      </c>
      <c r="C33">
        <f>$M$1*(B33/E20)+(1-$M$1)*(C32+D32)</f>
        <v>32.202551564017881</v>
      </c>
      <c r="D33">
        <f>$M$2*(C33-C32)+(1-$M$2)*D32</f>
        <v>2.7595921107169703</v>
      </c>
      <c r="E33">
        <f>$M$3*(B33/C33)+(1-$M$3)*E21</f>
        <v>0.88890586667028915</v>
      </c>
      <c r="F33">
        <f t="shared" si="1"/>
        <v>31.394809364687184</v>
      </c>
      <c r="G33">
        <f t="shared" si="2"/>
        <v>-2.894809364687184</v>
      </c>
      <c r="H33">
        <f t="shared" si="3"/>
        <v>8.3799212578806177</v>
      </c>
      <c r="I33">
        <f t="shared" si="4"/>
        <v>10.157225841007662</v>
      </c>
    </row>
    <row r="34" spans="1:9">
      <c r="A34" s="2">
        <v>38443</v>
      </c>
      <c r="B34">
        <v>29.66</v>
      </c>
      <c r="C34">
        <f>$M$1*(B34/E21)+(1-$M$1)*(C33+D33)</f>
        <v>33.802984141986919</v>
      </c>
      <c r="D34">
        <f>$M$2*(C34-C33)+(1-$M$2)*D33</f>
        <v>2.1800123443430039</v>
      </c>
      <c r="E34">
        <f>$M$3*(B34/C34)+(1-$M$3)*E22</f>
        <v>0.87169409221707617</v>
      </c>
      <c r="F34">
        <f t="shared" si="1"/>
        <v>30.883961722310939</v>
      </c>
      <c r="G34">
        <f t="shared" si="2"/>
        <v>-1.2239617223109391</v>
      </c>
      <c r="H34">
        <f t="shared" si="3"/>
        <v>1.4980822976823605</v>
      </c>
      <c r="I34">
        <f t="shared" si="4"/>
        <v>4.1266410057685068</v>
      </c>
    </row>
    <row r="35" spans="1:9">
      <c r="A35" s="2">
        <v>38473</v>
      </c>
      <c r="B35">
        <v>32</v>
      </c>
      <c r="C35">
        <f>$M$1*(B35/E22)+(1-$M$1)*(C34+D34)</f>
        <v>36.763176214289196</v>
      </c>
      <c r="D35">
        <f>$M$2*(C35-C34)+(1-$M$2)*D34</f>
        <v>2.5701022083226404</v>
      </c>
      <c r="E35">
        <f>$M$3*(B35/C35)+(1-$M$3)*E23</f>
        <v>0.87173991191932032</v>
      </c>
      <c r="F35">
        <f t="shared" si="1"/>
        <v>34.408038795258555</v>
      </c>
      <c r="G35">
        <f t="shared" si="2"/>
        <v>-2.4080387952585554</v>
      </c>
      <c r="H35">
        <f t="shared" si="3"/>
        <v>5.7986508394702749</v>
      </c>
      <c r="I35">
        <f t="shared" si="4"/>
        <v>7.5251212351829855</v>
      </c>
    </row>
    <row r="36" spans="1:9">
      <c r="A36" s="2">
        <v>38504</v>
      </c>
      <c r="B36">
        <v>35.56</v>
      </c>
      <c r="C36">
        <f>$M$1*(B36/E23)+(1-$M$1)*(C35+D35)</f>
        <v>40.12339164704332</v>
      </c>
      <c r="D36">
        <f>$M$2*(C36-C35)+(1-$M$2)*D35</f>
        <v>2.9651588205383823</v>
      </c>
      <c r="E36">
        <f>$M$3*(B36/C36)+(1-$M$3)*E24</f>
        <v>0.87583651705120191</v>
      </c>
      <c r="F36">
        <f t="shared" si="1"/>
        <v>36.68994080181308</v>
      </c>
      <c r="G36">
        <f t="shared" si="2"/>
        <v>-1.1299408018130777</v>
      </c>
      <c r="H36">
        <f t="shared" si="3"/>
        <v>1.2767662156019808</v>
      </c>
      <c r="I36">
        <f t="shared" si="4"/>
        <v>3.1775613099355384</v>
      </c>
    </row>
    <row r="37" spans="1:9">
      <c r="A37" s="2">
        <v>38534</v>
      </c>
      <c r="B37">
        <v>36.659999999999997</v>
      </c>
      <c r="C37">
        <f>$M$1*(B37/E24)+(1-$M$1)*(C36+D36)</f>
        <v>43.067453037794095</v>
      </c>
      <c r="D37">
        <f>$M$2*(C37-C36)+(1-$M$2)*D36</f>
        <v>2.954610105644579</v>
      </c>
      <c r="E37">
        <f>$M$3*(B37/C37)+(1-$M$3)*E25</f>
        <v>0.87992116645738516</v>
      </c>
      <c r="F37">
        <f t="shared" si="1"/>
        <v>43.577551150787457</v>
      </c>
      <c r="G37">
        <f t="shared" si="2"/>
        <v>-6.9175511507874603</v>
      </c>
      <c r="H37">
        <f t="shared" si="3"/>
        <v>47.852513923760917</v>
      </c>
      <c r="I37">
        <f t="shared" si="4"/>
        <v>18.869479407494438</v>
      </c>
    </row>
    <row r="38" spans="1:9">
      <c r="A38" s="2">
        <v>38565</v>
      </c>
      <c r="B38">
        <v>37.56</v>
      </c>
      <c r="C38">
        <f>$M$1*(B38/E25)+(1-$M$1)*(C37+D37)</f>
        <v>42.208997309535221</v>
      </c>
      <c r="D38">
        <f>$M$2*(C38-C37)+(1-$M$2)*D37</f>
        <v>1.0480771886928522</v>
      </c>
      <c r="E38">
        <f>$M$3*(B38/C38)+(1-$M$3)*E26</f>
        <v>0.93982913645498156</v>
      </c>
      <c r="F38">
        <f t="shared" si="1"/>
        <v>45.698037678807019</v>
      </c>
      <c r="G38">
        <f t="shared" si="2"/>
        <v>-8.1380376788070166</v>
      </c>
      <c r="H38">
        <f t="shared" si="3"/>
        <v>66.227657261682694</v>
      </c>
      <c r="I38">
        <f t="shared" si="4"/>
        <v>21.666766982979276</v>
      </c>
    </row>
    <row r="39" spans="1:9">
      <c r="A39" s="2">
        <v>38596</v>
      </c>
      <c r="B39">
        <v>38.56</v>
      </c>
      <c r="C39">
        <f>$M$1*(B39/E26)+(1-$M$1)*(C38+D38)</f>
        <v>39.203019094621411</v>
      </c>
      <c r="D39">
        <f>$M$2*(C39-C38)+(1-$M$2)*D38</f>
        <v>-0.97895051311047898</v>
      </c>
      <c r="E39">
        <f>$M$3*(B39/C39)+(1-$M$3)*E27</f>
        <v>1.0112146216492541</v>
      </c>
      <c r="F39">
        <f t="shared" si="1"/>
        <v>41.115874966527528</v>
      </c>
      <c r="G39">
        <f t="shared" si="2"/>
        <v>-2.5558749665275258</v>
      </c>
      <c r="H39">
        <f t="shared" si="3"/>
        <v>6.5324968445220808</v>
      </c>
      <c r="I39">
        <f t="shared" si="4"/>
        <v>6.6283064484635004</v>
      </c>
    </row>
    <row r="40" spans="1:9">
      <c r="A40" s="2">
        <v>38626</v>
      </c>
      <c r="B40">
        <v>45.42</v>
      </c>
      <c r="C40">
        <f>$M$1*(B40/E27)+(1-$M$1)*(C39+D39)</f>
        <v>40.624910162969968</v>
      </c>
      <c r="D40">
        <f>$M$2*(C40-C39)+(1-$M$2)*D39</f>
        <v>0.22147027761903926</v>
      </c>
      <c r="E40">
        <f>$M$3*(B40/C40)+(1-$M$3)*E28</f>
        <v>1.1209625473648643</v>
      </c>
      <c r="F40">
        <f t="shared" si="1"/>
        <v>46.066449588769665</v>
      </c>
      <c r="G40">
        <f t="shared" si="2"/>
        <v>-0.64644958876966285</v>
      </c>
      <c r="H40">
        <f t="shared" si="3"/>
        <v>0.41789707082046623</v>
      </c>
      <c r="I40">
        <f t="shared" si="4"/>
        <v>1.4232707810868843</v>
      </c>
    </row>
    <row r="41" spans="1:9">
      <c r="A41" s="2">
        <v>38657</v>
      </c>
      <c r="B41">
        <v>40.799999999999997</v>
      </c>
      <c r="C41">
        <f>$M$1*(B41/E28)+(1-$M$1)*(C40+D40)</f>
        <v>38.044574717842217</v>
      </c>
      <c r="D41">
        <f>$M$2*(C41-C40)+(1-$M$2)*D40</f>
        <v>-1.179432583754356</v>
      </c>
      <c r="E41">
        <f>$M$3*(B41/C41)+(1-$M$3)*E29</f>
        <v>1.087178390467441</v>
      </c>
      <c r="F41">
        <f t="shared" si="1"/>
        <v>41.34794666923738</v>
      </c>
      <c r="G41">
        <f t="shared" si="2"/>
        <v>-0.54794666923738333</v>
      </c>
      <c r="H41">
        <f t="shared" si="3"/>
        <v>0.30024555232834238</v>
      </c>
      <c r="I41">
        <f t="shared" si="4"/>
        <v>1.3430065422484887</v>
      </c>
    </row>
    <row r="42" spans="1:9">
      <c r="A42" s="2">
        <v>38687</v>
      </c>
      <c r="B42">
        <v>45</v>
      </c>
      <c r="C42">
        <f>$M$1*(B42/E29)+(1-$M$1)*(C41+D41)</f>
        <v>38.818808170229858</v>
      </c>
      <c r="D42">
        <f>$M$2*(C42-C41)+(1-$M$2)*D41</f>
        <v>-0.20259956568335757</v>
      </c>
      <c r="E42">
        <f>$M$3*(B42/C42)+(1-$M$3)*E30</f>
        <v>1.1745933745063919</v>
      </c>
      <c r="F42">
        <f t="shared" si="1"/>
        <v>46.742482294466967</v>
      </c>
      <c r="G42">
        <f t="shared" si="2"/>
        <v>-1.7424822944669671</v>
      </c>
      <c r="H42">
        <f t="shared" si="3"/>
        <v>3.0362445465308663</v>
      </c>
      <c r="I42">
        <f t="shared" si="4"/>
        <v>3.8721828765932602</v>
      </c>
    </row>
    <row r="43" spans="1:9">
      <c r="A43" s="2">
        <v>38718</v>
      </c>
      <c r="B43">
        <v>47.33</v>
      </c>
      <c r="C43">
        <f>$M$1*(B43/E30)+(1-$M$1)*(C42+D42)</f>
        <v>38.907434553559654</v>
      </c>
      <c r="D43">
        <f>$M$2*(C43-C42)+(1-$M$2)*D42</f>
        <v>-5.6986591176780788E-2</v>
      </c>
      <c r="E43">
        <f>$M$3*(B43/C43)+(1-$M$3)*E31</f>
        <v>1.1845408839707023</v>
      </c>
      <c r="F43">
        <f t="shared" si="1"/>
        <v>43.124899956688182</v>
      </c>
      <c r="G43">
        <f t="shared" si="2"/>
        <v>4.2051000433118162</v>
      </c>
      <c r="H43">
        <f t="shared" si="3"/>
        <v>17.682866374261039</v>
      </c>
      <c r="I43">
        <f t="shared" si="4"/>
        <v>8.8846398548738996</v>
      </c>
    </row>
    <row r="44" spans="1:9">
      <c r="A44" s="2">
        <v>38749</v>
      </c>
      <c r="B44">
        <v>51.66</v>
      </c>
      <c r="C44">
        <f>$M$1*(B44/E31)+(1-$M$1)*(C43+D43)</f>
        <v>43.463918979165939</v>
      </c>
      <c r="D44">
        <f>$M$2*(C44-C43)+(1-$M$2)*D43</f>
        <v>2.2497489172147525</v>
      </c>
      <c r="E44">
        <f>$M$3*(B44/C44)+(1-$M$3)*E32</f>
        <v>1.121542600767478</v>
      </c>
      <c r="F44">
        <f t="shared" si="1"/>
        <v>44.120112931175179</v>
      </c>
      <c r="G44">
        <f t="shared" si="2"/>
        <v>7.5398870688248181</v>
      </c>
      <c r="H44">
        <f t="shared" si="3"/>
        <v>56.849897010631707</v>
      </c>
      <c r="I44">
        <f t="shared" si="4"/>
        <v>14.595213063927254</v>
      </c>
    </row>
    <row r="45" spans="1:9">
      <c r="A45" s="2">
        <v>38777</v>
      </c>
      <c r="B45">
        <v>57.49</v>
      </c>
      <c r="C45">
        <f>$M$1*(B45/E32)+(1-$M$1)*(C44+D44)</f>
        <v>54.025340782120423</v>
      </c>
      <c r="D45">
        <f>$M$2*(C45-C44)+(1-$M$2)*D44</f>
        <v>6.4055853600846184</v>
      </c>
      <c r="E45">
        <f>$M$3*(B45/C45)+(1-$M$3)*E33</f>
        <v>1.0115629428683375</v>
      </c>
      <c r="F45">
        <f t="shared" si="1"/>
        <v>53.717404776125001</v>
      </c>
      <c r="G45">
        <f t="shared" si="2"/>
        <v>3.7725952238750011</v>
      </c>
      <c r="H45">
        <f t="shared" si="3"/>
        <v>14.23247472320447</v>
      </c>
      <c r="I45">
        <f t="shared" si="4"/>
        <v>6.562176420029572</v>
      </c>
    </row>
    <row r="46" spans="1:9">
      <c r="A46" s="2">
        <v>38808</v>
      </c>
      <c r="B46">
        <v>65.209999999999994</v>
      </c>
      <c r="C46">
        <f>$M$1*(B46/E33)+(1-$M$1)*(C45+D45)</f>
        <v>68.188279752835086</v>
      </c>
      <c r="D46">
        <f>$M$2*(C46-C45)+(1-$M$2)*D45</f>
        <v>10.284262165399641</v>
      </c>
      <c r="E46">
        <f>$M$3*(B46/C46)+(1-$M$3)*E34</f>
        <v>0.93093411970197426</v>
      </c>
      <c r="F46">
        <f t="shared" si="1"/>
        <v>68.404051191382081</v>
      </c>
      <c r="G46">
        <f t="shared" si="2"/>
        <v>-3.194051191382087</v>
      </c>
      <c r="H46">
        <f t="shared" si="3"/>
        <v>10.20196301316933</v>
      </c>
      <c r="I46">
        <f t="shared" si="4"/>
        <v>4.8981002781507241</v>
      </c>
    </row>
    <row r="47" spans="1:9">
      <c r="A47" s="2">
        <v>38838</v>
      </c>
      <c r="B47">
        <v>68.16</v>
      </c>
      <c r="C47">
        <f>$M$1*(B47/E34)+(1-$M$1)*(C46+D46)</f>
        <v>78.304557855779038</v>
      </c>
      <c r="D47">
        <f>$M$2*(C47-C46)+(1-$M$2)*D46</f>
        <v>10.200270134171795</v>
      </c>
      <c r="E47">
        <f>$M$3*(B47/C47)+(1-$M$3)*E35</f>
        <v>0.87083516435934838</v>
      </c>
      <c r="F47">
        <f t="shared" si="1"/>
        <v>77.153190956394326</v>
      </c>
      <c r="G47">
        <f t="shared" si="2"/>
        <v>-8.9931909563943293</v>
      </c>
      <c r="H47">
        <f t="shared" si="3"/>
        <v>80.877483578172757</v>
      </c>
      <c r="I47">
        <f t="shared" si="4"/>
        <v>13.194235558090273</v>
      </c>
    </row>
    <row r="48" spans="1:9">
      <c r="A48" s="2">
        <v>38869</v>
      </c>
      <c r="B48">
        <v>55.99</v>
      </c>
      <c r="C48">
        <f>$M$1*(B48/E35)+(1-$M$1)*(C47+D47)</f>
        <v>73.93865475385401</v>
      </c>
      <c r="D48">
        <f>$M$2*(C48-C47)+(1-$M$2)*D47</f>
        <v>2.9171835161233837</v>
      </c>
      <c r="E48">
        <f>$M$3*(B48/C48)+(1-$M$3)*E36</f>
        <v>0.79282551666203371</v>
      </c>
      <c r="F48">
        <f t="shared" si="1"/>
        <v>67.313149705427477</v>
      </c>
      <c r="G48">
        <f t="shared" si="2"/>
        <v>-11.323149705427475</v>
      </c>
      <c r="H48">
        <f t="shared" si="3"/>
        <v>128.21371925152232</v>
      </c>
      <c r="I48">
        <f t="shared" si="4"/>
        <v>20.223521531393953</v>
      </c>
    </row>
    <row r="49" spans="1:9">
      <c r="A49" s="2">
        <v>38899</v>
      </c>
      <c r="B49">
        <v>60.99</v>
      </c>
      <c r="C49">
        <f>$M$1*(B49/E36)+(1-$M$1)*(C48+D48)</f>
        <v>72.52410540728529</v>
      </c>
      <c r="D49">
        <f>$M$2*(C49-C48)+(1-$M$2)*D48</f>
        <v>0.75131708477733206</v>
      </c>
      <c r="E49">
        <f>$M$3*(B49/C49)+(1-$M$3)*E37</f>
        <v>0.85264958844518546</v>
      </c>
      <c r="F49">
        <f t="shared" si="1"/>
        <v>64.476595231873461</v>
      </c>
      <c r="G49">
        <f t="shared" si="2"/>
        <v>-3.4865952318734585</v>
      </c>
      <c r="H49">
        <f t="shared" si="3"/>
        <v>12.156346310922736</v>
      </c>
      <c r="I49">
        <f t="shared" si="4"/>
        <v>5.7166670468494152</v>
      </c>
    </row>
    <row r="50" spans="1:9">
      <c r="A50" s="2">
        <v>38930</v>
      </c>
      <c r="B50">
        <v>55.89</v>
      </c>
      <c r="C50">
        <f>$M$1*(B50/E37)+(1-$M$1)*(C49+D49)</f>
        <v>67.420401229344094</v>
      </c>
      <c r="D50">
        <f>$M$2*(C50-C49)+(1-$M$2)*D49</f>
        <v>-2.1761935465819322</v>
      </c>
      <c r="E50">
        <f>$M$3*(B50/C50)+(1-$M$3)*E38</f>
        <v>0.86223303599601553</v>
      </c>
      <c r="F50">
        <f t="shared" si="1"/>
        <v>61.318407365179837</v>
      </c>
      <c r="G50">
        <f t="shared" si="2"/>
        <v>-5.4284073651798366</v>
      </c>
      <c r="H50">
        <f t="shared" si="3"/>
        <v>29.467606522338695</v>
      </c>
      <c r="I50">
        <f t="shared" si="4"/>
        <v>9.7126630259077409</v>
      </c>
    </row>
    <row r="51" spans="1:9">
      <c r="A51" s="2">
        <v>38961</v>
      </c>
      <c r="B51">
        <v>63.53</v>
      </c>
      <c r="C51">
        <f>$M$1*(B51/E38)+(1-$M$1)*(C50+D50)</f>
        <v>66.656119198824911</v>
      </c>
      <c r="D51">
        <f>$M$2*(C51-C50)+(1-$M$2)*D50</f>
        <v>-1.4702377885505578</v>
      </c>
      <c r="E51">
        <f>$M$3*(B51/C51)+(1-$M$3)*E39</f>
        <v>0.97053494089428871</v>
      </c>
      <c r="F51">
        <f t="shared" si="1"/>
        <v>65.916916407163725</v>
      </c>
      <c r="G51">
        <f t="shared" si="2"/>
        <v>-2.3869164071637243</v>
      </c>
      <c r="H51">
        <f t="shared" si="3"/>
        <v>5.6973699347873819</v>
      </c>
      <c r="I51">
        <f t="shared" si="4"/>
        <v>3.7571484450869259</v>
      </c>
    </row>
    <row r="52" spans="1:9">
      <c r="A52" s="2">
        <v>38991</v>
      </c>
      <c r="B52">
        <v>61.99</v>
      </c>
      <c r="C52">
        <f>$M$1*(B52/E39)+(1-$M$1)*(C51+D51)</f>
        <v>62.855861853738034</v>
      </c>
      <c r="D52">
        <f>$M$2*(C52-C51)+(1-$M$2)*D51</f>
        <v>-2.635247566818717</v>
      </c>
      <c r="E52">
        <f>$M$3*(B52/C52)+(1-$M$3)*E40</f>
        <v>1.0266460152320134</v>
      </c>
      <c r="F52">
        <f t="shared" si="1"/>
        <v>67.505053194942022</v>
      </c>
      <c r="G52">
        <f t="shared" si="2"/>
        <v>-5.5150531949420198</v>
      </c>
      <c r="H52">
        <f t="shared" si="3"/>
        <v>30.41581174304018</v>
      </c>
      <c r="I52">
        <f t="shared" si="4"/>
        <v>8.8966820373318605</v>
      </c>
    </row>
    <row r="53" spans="1:9">
      <c r="A53" s="2">
        <v>39022</v>
      </c>
      <c r="B53">
        <v>63.66</v>
      </c>
      <c r="C53">
        <f>$M$1*(B53/E40)+(1-$M$1)*(C52+D52)</f>
        <v>58.162533111603921</v>
      </c>
      <c r="D53">
        <f>$M$2*(C53-C52)+(1-$M$2)*D52</f>
        <v>-3.6642881544764152</v>
      </c>
      <c r="E53">
        <f>$M$3*(B53/C53)+(1-$M$3)*E41</f>
        <v>1.0923168462801987</v>
      </c>
      <c r="F53">
        <f t="shared" si="1"/>
        <v>59.249314235790216</v>
      </c>
      <c r="G53">
        <f t="shared" si="2"/>
        <v>4.4106857642097808</v>
      </c>
      <c r="H53">
        <f t="shared" si="3"/>
        <v>19.454148910602818</v>
      </c>
      <c r="I53">
        <f t="shared" si="4"/>
        <v>6.9285041850609188</v>
      </c>
    </row>
    <row r="54" spans="1:9">
      <c r="A54" s="2">
        <v>39052</v>
      </c>
      <c r="B54">
        <v>61.99</v>
      </c>
      <c r="C54">
        <f>$M$1*(B54/E41)+(1-$M$1)*(C53+D53)</f>
        <v>56.010794758470446</v>
      </c>
      <c r="D54">
        <f>$M$2*(C54-C53)+(1-$M$2)*D53</f>
        <v>-2.9080132538049446</v>
      </c>
      <c r="E54">
        <f>$M$3*(B54/C54)+(1-$M$3)*E42</f>
        <v>1.1271036734877602</v>
      </c>
      <c r="F54">
        <f t="shared" si="1"/>
        <v>62.374175323240664</v>
      </c>
      <c r="G54">
        <f t="shared" si="2"/>
        <v>-0.38417532324066173</v>
      </c>
      <c r="H54">
        <f t="shared" si="3"/>
        <v>0.14759067898706693</v>
      </c>
      <c r="I54">
        <f t="shared" si="4"/>
        <v>0.61973757580361621</v>
      </c>
    </row>
    <row r="55" spans="1:9">
      <c r="A55" s="2">
        <v>39083</v>
      </c>
      <c r="B55">
        <v>58.83</v>
      </c>
      <c r="C55">
        <f>$M$1*(B55/E42)+(1-$M$1)*(C54+D54)</f>
        <v>51.292363329236892</v>
      </c>
      <c r="D55">
        <f>$M$2*(C55-C54)+(1-$M$2)*D54</f>
        <v>-3.8132223415192494</v>
      </c>
      <c r="E55">
        <f>$M$3*(B55/C55)+(1-$M$3)*E43</f>
        <v>1.158230320532436</v>
      </c>
      <c r="F55">
        <f t="shared" si="1"/>
        <v>56.240983635760664</v>
      </c>
      <c r="G55">
        <f t="shared" si="2"/>
        <v>2.5890163642393347</v>
      </c>
      <c r="H55">
        <f t="shared" si="3"/>
        <v>6.7030057342990634</v>
      </c>
      <c r="I55">
        <f t="shared" si="4"/>
        <v>4.4008437263969657</v>
      </c>
    </row>
    <row r="56" spans="1:9">
      <c r="A56" s="2">
        <v>39114</v>
      </c>
      <c r="B56">
        <v>57.69</v>
      </c>
      <c r="C56">
        <f>$M$1*(B56/E43)+(1-$M$1)*(C55+D55)</f>
        <v>48.213104526088102</v>
      </c>
      <c r="D56">
        <f>$M$2*(C56-C55)+(1-$M$2)*D55</f>
        <v>-3.4462405723340197</v>
      </c>
      <c r="E56">
        <f>$M$3*(B56/C56)+(1-$M$3)*E44</f>
        <v>1.1740566335393321</v>
      </c>
      <c r="F56">
        <f t="shared" si="1"/>
        <v>50.207945026897221</v>
      </c>
      <c r="G56">
        <f t="shared" si="2"/>
        <v>7.4820549731027768</v>
      </c>
      <c r="H56">
        <f t="shared" si="3"/>
        <v>55.981146620531995</v>
      </c>
      <c r="I56">
        <f t="shared" si="4"/>
        <v>12.969414063274012</v>
      </c>
    </row>
    <row r="57" spans="1:9">
      <c r="A57" s="2">
        <v>39142</v>
      </c>
      <c r="B57">
        <v>57.56</v>
      </c>
      <c r="C57">
        <f>$M$1*(B57/E44)+(1-$M$1)*(C56+D56)</f>
        <v>48.700047571427675</v>
      </c>
      <c r="D57">
        <f>$M$2*(C57-C56)+(1-$M$2)*D56</f>
        <v>-1.4796487634972237</v>
      </c>
      <c r="E57">
        <f>$M$3*(B57/C57)+(1-$M$3)*E45</f>
        <v>1.130819204046621</v>
      </c>
      <c r="F57">
        <f t="shared" si="1"/>
        <v>47.766405581566659</v>
      </c>
      <c r="G57">
        <f t="shared" si="2"/>
        <v>9.7935944184333437</v>
      </c>
      <c r="H57">
        <f t="shared" si="3"/>
        <v>95.914491632768744</v>
      </c>
      <c r="I57">
        <f t="shared" si="4"/>
        <v>17.014583770732006</v>
      </c>
    </row>
    <row r="58" spans="1:9">
      <c r="A58" s="2">
        <v>39173</v>
      </c>
      <c r="B58">
        <v>50.39</v>
      </c>
      <c r="C58">
        <f>$M$1*(B58/E45)+(1-$M$1)*(C57+D57)</f>
        <v>48.776561637102901</v>
      </c>
      <c r="D58">
        <f>$M$2*(C58-C57)+(1-$M$2)*D57</f>
        <v>-0.70156734891099859</v>
      </c>
      <c r="E58">
        <f>$M$3*(B58/C58)+(1-$M$3)*E46</f>
        <v>1.0024349400578576</v>
      </c>
      <c r="F58">
        <f t="shared" si="1"/>
        <v>44.754652487355372</v>
      </c>
      <c r="G58">
        <f t="shared" si="2"/>
        <v>5.6353475126446284</v>
      </c>
      <c r="H58">
        <f t="shared" si="3"/>
        <v>31.757141588269999</v>
      </c>
      <c r="I58">
        <f t="shared" si="4"/>
        <v>11.183464006042128</v>
      </c>
    </row>
    <row r="59" spans="1:9">
      <c r="A59" s="2">
        <v>39203</v>
      </c>
      <c r="B59">
        <v>53.89</v>
      </c>
      <c r="C59">
        <f>$M$1*(B59/E46)+(1-$M$1)*(C58+D58)</f>
        <v>53.962852936386597</v>
      </c>
      <c r="D59">
        <f>$M$2*(C59-C58)+(1-$M$2)*D58</f>
        <v>2.2423619751863484</v>
      </c>
      <c r="E59">
        <f>$M$3*(B59/C59)+(1-$M$3)*E47</f>
        <v>0.96030550929054048</v>
      </c>
      <c r="F59">
        <f t="shared" si="1"/>
        <v>48.945477565372123</v>
      </c>
      <c r="G59">
        <f t="shared" si="2"/>
        <v>4.9445224346278778</v>
      </c>
      <c r="H59">
        <f t="shared" si="3"/>
        <v>24.448302106538396</v>
      </c>
      <c r="I59">
        <f t="shared" si="4"/>
        <v>9.1752132763553131</v>
      </c>
    </row>
    <row r="60" spans="1:9">
      <c r="A60" s="2">
        <v>39234</v>
      </c>
      <c r="B60">
        <v>54.19</v>
      </c>
      <c r="C60">
        <f>$M$1*(B60/E47)+(1-$M$1)*(C59+D59)</f>
        <v>59.818658177947796</v>
      </c>
      <c r="D60">
        <f>$M$2*(C60-C59)+(1-$M$2)*D59</f>
        <v>4.049083608373774</v>
      </c>
      <c r="E60">
        <f>$M$3*(B60/C60)+(1-$M$3)*E48</f>
        <v>0.87198090297547681</v>
      </c>
      <c r="F60">
        <f t="shared" si="1"/>
        <v>50.635975379777761</v>
      </c>
      <c r="G60">
        <f t="shared" si="2"/>
        <v>3.5540246202222363</v>
      </c>
      <c r="H60">
        <f t="shared" si="3"/>
        <v>12.63109100114581</v>
      </c>
      <c r="I60">
        <f t="shared" si="4"/>
        <v>6.5584510430378966</v>
      </c>
    </row>
    <row r="61" spans="1:9">
      <c r="A61" s="2">
        <v>39264</v>
      </c>
      <c r="B61">
        <v>51.66</v>
      </c>
      <c r="C61">
        <f>$M$1*(B61/E48)+(1-$M$1)*(C60+D60)</f>
        <v>64.642710249395464</v>
      </c>
      <c r="D61">
        <f>$M$2*(C61-C60)+(1-$M$2)*D60</f>
        <v>4.4365678399107207</v>
      </c>
      <c r="E61">
        <f>$M$3*(B61/C61)+(1-$M$3)*E49</f>
        <v>0.81520830243238973</v>
      </c>
      <c r="F61">
        <f t="shared" si="1"/>
        <v>58.900418032937438</v>
      </c>
      <c r="G61">
        <f t="shared" si="2"/>
        <v>-7.2404180329374412</v>
      </c>
      <c r="H61">
        <f t="shared" si="3"/>
        <v>52.423653291685689</v>
      </c>
      <c r="I61">
        <f t="shared" si="4"/>
        <v>14.015520776108096</v>
      </c>
    </row>
    <row r="62" spans="1:9">
      <c r="A62" s="2">
        <v>39295</v>
      </c>
      <c r="B62">
        <v>56.83</v>
      </c>
      <c r="C62">
        <f>$M$1*(B62/E49)+(1-$M$1)*(C61+D61)</f>
        <v>67.622348024954988</v>
      </c>
      <c r="D62">
        <f>$M$2*(C62-C61)+(1-$M$2)*D61</f>
        <v>3.7081028077351226</v>
      </c>
      <c r="E62">
        <f>$M$3*(B62/C62)+(1-$M$3)*E50</f>
        <v>0.84695176083630175</v>
      </c>
      <c r="F62">
        <f t="shared" si="1"/>
        <v>61.5034711804349</v>
      </c>
      <c r="G62">
        <f t="shared" si="2"/>
        <v>-4.6734711804349018</v>
      </c>
      <c r="H62">
        <f t="shared" si="3"/>
        <v>21.841332874355594</v>
      </c>
      <c r="I62">
        <f t="shared" si="4"/>
        <v>8.2235987690214714</v>
      </c>
    </row>
    <row r="63" spans="1:9">
      <c r="A63" s="2">
        <v>39326</v>
      </c>
      <c r="B63">
        <v>56.88</v>
      </c>
      <c r="C63">
        <f>$M$1*(B63/E50)+(1-$M$1)*(C62+D62)</f>
        <v>68.113127217785419</v>
      </c>
      <c r="D63">
        <f>$M$2*(C63-C62)+(1-$M$2)*D62</f>
        <v>2.0994410002827766</v>
      </c>
      <c r="E63">
        <f>$M$3*(B63/C63)+(1-$M$3)*E51</f>
        <v>0.87571740435310041</v>
      </c>
      <c r="F63">
        <f t="shared" si="1"/>
        <v>68.143750745559032</v>
      </c>
      <c r="G63">
        <f t="shared" si="2"/>
        <v>-11.26375074555903</v>
      </c>
      <c r="H63">
        <f t="shared" si="3"/>
        <v>126.87208085808159</v>
      </c>
      <c r="I63">
        <f t="shared" si="4"/>
        <v>19.802656022431485</v>
      </c>
    </row>
    <row r="64" spans="1:9">
      <c r="A64" s="2">
        <v>39356</v>
      </c>
      <c r="B64">
        <v>63.58</v>
      </c>
      <c r="C64">
        <f>$M$1*(B64/E51)+(1-$M$1)*(C63+D63)</f>
        <v>67.391185564072984</v>
      </c>
      <c r="D64">
        <f>$M$2*(C64-C63)+(1-$M$2)*D63</f>
        <v>0.688749673285171</v>
      </c>
      <c r="E64">
        <f>$M$3*(B64/C64)+(1-$M$3)*E52</f>
        <v>0.96840658151482306</v>
      </c>
      <c r="F64">
        <f t="shared" si="1"/>
        <v>69.893994228687291</v>
      </c>
      <c r="G64">
        <f t="shared" si="2"/>
        <v>-6.3139942286872923</v>
      </c>
      <c r="H64">
        <f t="shared" si="3"/>
        <v>39.866523119896435</v>
      </c>
      <c r="I64">
        <f t="shared" si="4"/>
        <v>9.9307867705053354</v>
      </c>
    </row>
    <row r="65" spans="1:9">
      <c r="A65" s="2">
        <v>39387</v>
      </c>
      <c r="B65">
        <v>59.39</v>
      </c>
      <c r="C65">
        <f>$M$1*(B65/E52)+(1-$M$1)*(C64+D64)</f>
        <v>61.941113828902118</v>
      </c>
      <c r="D65">
        <f>$M$2*(C65-C64)+(1-$M$2)*D64</f>
        <v>-2.3806610309428473</v>
      </c>
      <c r="E65">
        <f>$M$3*(B65/C65)+(1-$M$3)*E53</f>
        <v>0.99886477347992797</v>
      </c>
      <c r="F65">
        <f t="shared" si="1"/>
        <v>65.058885963287509</v>
      </c>
      <c r="G65">
        <f t="shared" si="2"/>
        <v>-5.6688859632875079</v>
      </c>
      <c r="H65">
        <f t="shared" si="3"/>
        <v>32.136268064758134</v>
      </c>
      <c r="I65">
        <f t="shared" si="4"/>
        <v>9.545185996443017</v>
      </c>
    </row>
    <row r="66" spans="1:9">
      <c r="A66" s="2">
        <v>39417</v>
      </c>
      <c r="B66">
        <v>63.63</v>
      </c>
      <c r="C66">
        <f>$M$1*(B66/E53)+(1-$M$1)*(C65+D65)</f>
        <v>58.775578353431499</v>
      </c>
      <c r="D66">
        <f>$M$2*(C66-C65)+(1-$M$2)*D65</f>
        <v>-2.7730982532067334</v>
      </c>
      <c r="E66">
        <f>$M$3*(B66/C66)+(1-$M$3)*E54</f>
        <v>1.0959458483711435</v>
      </c>
      <c r="F66">
        <f t="shared" si="1"/>
        <v>63.120601045388526</v>
      </c>
      <c r="G66">
        <f t="shared" si="2"/>
        <v>0.509398954611477</v>
      </c>
      <c r="H66">
        <f t="shared" si="3"/>
        <v>0.25948729495926559</v>
      </c>
      <c r="I66">
        <f t="shared" si="4"/>
        <v>0.80056412794511544</v>
      </c>
    </row>
    <row r="67" spans="1:9">
      <c r="A67" s="2">
        <v>39448</v>
      </c>
      <c r="B67">
        <v>70.66</v>
      </c>
      <c r="C67">
        <f>$M$1*(B67/E54)+(1-$M$1)*(C66+D66)</f>
        <v>60.015987889413964</v>
      </c>
      <c r="D67">
        <f>$M$2*(C67-C66)+(1-$M$2)*D66</f>
        <v>-0.76634435861213412</v>
      </c>
      <c r="E67">
        <f>$M$3*(B67/C67)+(1-$M$3)*E55</f>
        <v>1.171616156625338</v>
      </c>
      <c r="F67">
        <f t="shared" si="1"/>
        <v>68.624733618113169</v>
      </c>
      <c r="G67">
        <f t="shared" si="2"/>
        <v>2.035266381886828</v>
      </c>
      <c r="H67">
        <f t="shared" si="3"/>
        <v>4.1423092452386996</v>
      </c>
      <c r="I67">
        <f t="shared" si="4"/>
        <v>2.8803656692426096</v>
      </c>
    </row>
    <row r="68" spans="1:9">
      <c r="A68" s="2">
        <v>39479</v>
      </c>
      <c r="B68">
        <v>64.08</v>
      </c>
      <c r="C68">
        <f>$M$1*(B68/E55)+(1-$M$1)*(C67+D67)</f>
        <v>56.895327534641076</v>
      </c>
      <c r="D68">
        <f>$M$2*(C68-C67)+(1-$M$2)*D67</f>
        <v>-1.9435023566925107</v>
      </c>
      <c r="E68">
        <f>$M$3*(B68/C68)+(1-$M$3)*E56</f>
        <v>1.1406121350355085</v>
      </c>
      <c r="F68">
        <f t="shared" si="1"/>
        <v>64.516554875264205</v>
      </c>
      <c r="G68">
        <f t="shared" si="2"/>
        <v>-0.436554875264207</v>
      </c>
      <c r="H68">
        <f t="shared" si="3"/>
        <v>0.19058015911694734</v>
      </c>
      <c r="I68">
        <f t="shared" si="4"/>
        <v>0.6812654108367775</v>
      </c>
    </row>
    <row r="69" spans="1:9">
      <c r="A69" s="2">
        <v>39508</v>
      </c>
      <c r="B69">
        <v>66.09</v>
      </c>
      <c r="C69">
        <f>$M$1*(B69/E56)+(1-$M$1)*(C68+D68)</f>
        <v>55.75593210760789</v>
      </c>
      <c r="D69">
        <f>$M$2*(C69-C68)+(1-$M$2)*D68</f>
        <v>-1.5414488918628484</v>
      </c>
      <c r="E69">
        <f>$M$3*(B69/C69)+(1-$M$3)*E57</f>
        <v>1.1689870685732335</v>
      </c>
      <c r="F69">
        <f t="shared" si="1"/>
        <v>61.306778757827701</v>
      </c>
      <c r="G69">
        <f t="shared" si="2"/>
        <v>4.7832212421723028</v>
      </c>
      <c r="H69">
        <f t="shared" si="3"/>
        <v>22.879205451568346</v>
      </c>
      <c r="I69">
        <f t="shared" si="4"/>
        <v>7.2374356819069492</v>
      </c>
    </row>
    <row r="70" spans="1:9">
      <c r="A70" s="2">
        <v>39539</v>
      </c>
      <c r="B70">
        <v>69.33</v>
      </c>
      <c r="C70">
        <f>$M$1*(B70/E57)+(1-$M$1)*(C69+D69)</f>
        <v>58.471514514892405</v>
      </c>
      <c r="D70">
        <f>$M$2*(C70-C69)+(1-$M$2)*D69</f>
        <v>0.58706675771083328</v>
      </c>
      <c r="E70">
        <f>$M$3*(B70/C70)+(1-$M$3)*E58</f>
        <v>1.1307243756702983</v>
      </c>
      <c r="F70">
        <f t="shared" si="1"/>
        <v>59.202385377904143</v>
      </c>
      <c r="G70">
        <f t="shared" si="2"/>
        <v>10.127614622095855</v>
      </c>
      <c r="H70">
        <f t="shared" si="3"/>
        <v>102.56857793368977</v>
      </c>
      <c r="I70">
        <f t="shared" si="4"/>
        <v>14.607838774117779</v>
      </c>
    </row>
    <row r="71" spans="1:9">
      <c r="A71" s="2">
        <v>39569</v>
      </c>
      <c r="B71">
        <v>74.03</v>
      </c>
      <c r="C71">
        <f>$M$1*(B71/E58)+(1-$M$1)*(C70+D70)</f>
        <v>67.933540053214017</v>
      </c>
      <c r="D71">
        <f>$M$2*(C71-C70)+(1-$M$2)*D70</f>
        <v>5.0245461480162223</v>
      </c>
      <c r="E71">
        <f>$M$3*(B71/C71)+(1-$M$3)*E59</f>
        <v>1.0509107250658531</v>
      </c>
      <c r="F71">
        <f t="shared" si="1"/>
        <v>70.062052126335558</v>
      </c>
      <c r="G71">
        <f t="shared" si="2"/>
        <v>3.9679478736644427</v>
      </c>
      <c r="H71">
        <f t="shared" si="3"/>
        <v>15.744610328118172</v>
      </c>
      <c r="I71">
        <f t="shared" si="4"/>
        <v>5.359918781121765</v>
      </c>
    </row>
    <row r="72" spans="1:9">
      <c r="A72" s="2">
        <v>39600</v>
      </c>
      <c r="B72">
        <v>73.06</v>
      </c>
      <c r="C72">
        <f>$M$1*(B72/E59)+(1-$M$1)*(C71+D71)</f>
        <v>74.831207522306045</v>
      </c>
      <c r="D72">
        <f>$M$2*(C72-C71)+(1-$M$2)*D71</f>
        <v>5.961106808554125</v>
      </c>
      <c r="E72">
        <f>$M$3*(B72/C72)+(1-$M$3)*E60</f>
        <v>0.94502571204311958</v>
      </c>
      <c r="F72">
        <f t="shared" si="1"/>
        <v>70.449355203701998</v>
      </c>
      <c r="G72">
        <f t="shared" si="2"/>
        <v>2.6106447962980042</v>
      </c>
      <c r="H72">
        <f t="shared" si="3"/>
        <v>6.8154662524378473</v>
      </c>
      <c r="I72">
        <f t="shared" si="4"/>
        <v>3.5732887986559048</v>
      </c>
    </row>
    <row r="73" spans="1:9">
      <c r="A73" s="2">
        <v>39630</v>
      </c>
      <c r="B73">
        <v>62.19</v>
      </c>
      <c r="C73">
        <f>$M$1*(B73/E60)+(1-$M$1)*(C72+D72)</f>
        <v>75.109147296684228</v>
      </c>
      <c r="D73">
        <f>$M$2*(C73-C72)+(1-$M$2)*D72</f>
        <v>3.1195232914661539</v>
      </c>
      <c r="E73">
        <f>$M$3*(B73/C73)+(1-$M$3)*E61</f>
        <v>0.8241590054929967</v>
      </c>
      <c r="F73">
        <f t="shared" si="1"/>
        <v>63.772661751708682</v>
      </c>
      <c r="G73">
        <f t="shared" si="2"/>
        <v>-1.5826617517086845</v>
      </c>
      <c r="H73">
        <f t="shared" si="3"/>
        <v>2.5048182203216016</v>
      </c>
      <c r="I73">
        <f t="shared" si="4"/>
        <v>2.5448814145500638</v>
      </c>
    </row>
    <row r="74" spans="1:9">
      <c r="A74" s="2">
        <v>39661</v>
      </c>
      <c r="B74">
        <v>62.35</v>
      </c>
      <c r="C74">
        <f>$M$1*(B74/E61)+(1-$M$1)*(C73+D73)</f>
        <v>77.181579864861277</v>
      </c>
      <c r="D74">
        <f>$M$2*(C74-C73)+(1-$M$2)*D73</f>
        <v>2.5959779298216015</v>
      </c>
      <c r="E74">
        <f>$M$3*(B74/C74)+(1-$M$3)*E62</f>
        <v>0.8195701954009913</v>
      </c>
      <c r="F74">
        <f t="shared" si="1"/>
        <v>67.567743049426497</v>
      </c>
      <c r="G74">
        <f t="shared" si="2"/>
        <v>-5.2177430494264954</v>
      </c>
      <c r="H74">
        <f t="shared" si="3"/>
        <v>27.224842529838504</v>
      </c>
      <c r="I74">
        <f t="shared" si="4"/>
        <v>8.3684732147979073</v>
      </c>
    </row>
    <row r="75" spans="1:9">
      <c r="A75" s="2">
        <v>39692</v>
      </c>
      <c r="B75">
        <v>62.66</v>
      </c>
      <c r="C75">
        <f>$M$1*(B75/E62)+(1-$M$1)*(C74+D74)</f>
        <v>76.300800361947537</v>
      </c>
      <c r="D75">
        <f>$M$2*(C75-C74)+(1-$M$2)*D74</f>
        <v>0.85759921345393098</v>
      </c>
      <c r="E75">
        <f>$M$3*(B75/C75)+(1-$M$3)*E63</f>
        <v>0.8375715765726135</v>
      </c>
      <c r="F75">
        <f t="shared" si="1"/>
        <v>67.568953400209949</v>
      </c>
      <c r="G75">
        <f t="shared" si="2"/>
        <v>-4.9089534002099526</v>
      </c>
      <c r="H75">
        <f t="shared" si="3"/>
        <v>24.097823485432855</v>
      </c>
      <c r="I75">
        <f t="shared" si="4"/>
        <v>7.8342697098786358</v>
      </c>
    </row>
    <row r="76" spans="1:9">
      <c r="A76" s="2">
        <v>39722</v>
      </c>
      <c r="B76">
        <v>63.33</v>
      </c>
      <c r="C76">
        <f>$M$1*(B76/E63)+(1-$M$1)*(C75+D75)</f>
        <v>74.254069905255449</v>
      </c>
      <c r="D76">
        <f>$M$2*(C76-C75)+(1-$M$2)*D75</f>
        <v>-0.59456562161907889</v>
      </c>
      <c r="E76">
        <f>$M$3*(B76/C76)+(1-$M$3)*E64</f>
        <v>0.88753975484768566</v>
      </c>
      <c r="F76">
        <f t="shared" si="1"/>
        <v>71.332348739392756</v>
      </c>
      <c r="G76">
        <f t="shared" si="2"/>
        <v>-8.0023487393927581</v>
      </c>
      <c r="H76">
        <f t="shared" si="3"/>
        <v>64.037585346860865</v>
      </c>
      <c r="I76">
        <f t="shared" si="4"/>
        <v>12.635952533385058</v>
      </c>
    </row>
    <row r="77" spans="1:9">
      <c r="A77" s="2">
        <v>39753</v>
      </c>
      <c r="B77">
        <v>52.55</v>
      </c>
      <c r="C77">
        <f>$M$1*(B77/E64)+(1-$M$1)*(C76+D76)</f>
        <v>62.022440411138135</v>
      </c>
      <c r="D77">
        <f>$M$2*(C77-C76)+(1-$M$2)*D76</f>
        <v>-6.4130975578681966</v>
      </c>
      <c r="E77">
        <f>$M$3*(B77/C77)+(1-$M$3)*E65</f>
        <v>0.89275121876113017</v>
      </c>
      <c r="F77">
        <f t="shared" si="1"/>
        <v>55.546213652499127</v>
      </c>
      <c r="G77">
        <f t="shared" si="2"/>
        <v>-2.9962136524991294</v>
      </c>
      <c r="H77">
        <f t="shared" si="3"/>
        <v>8.9772962514221746</v>
      </c>
      <c r="I77">
        <f t="shared" si="4"/>
        <v>5.7016434871534338</v>
      </c>
    </row>
    <row r="78" spans="1:9">
      <c r="A78" s="2">
        <v>39783</v>
      </c>
      <c r="B78">
        <v>57.63</v>
      </c>
      <c r="C78">
        <f>$M$1*(B78/E65)+(1-$M$1)*(C77+D77)</f>
        <v>56.861035616590364</v>
      </c>
      <c r="D78">
        <f>$M$2*(C78-C77)+(1-$M$2)*D77</f>
        <v>-5.7872511762079837</v>
      </c>
      <c r="E78">
        <f>$M$3*(B78/C78)+(1-$M$3)*E66</f>
        <v>1.0382502558254643</v>
      </c>
      <c r="F78">
        <f t="shared" si="1"/>
        <v>55.97410201803978</v>
      </c>
      <c r="G78">
        <f t="shared" si="2"/>
        <v>1.6558979819602229</v>
      </c>
      <c r="H78">
        <f t="shared" si="3"/>
        <v>2.7419981266599387</v>
      </c>
      <c r="I78">
        <f t="shared" si="4"/>
        <v>2.8733263612011504</v>
      </c>
    </row>
    <row r="79" spans="1:9">
      <c r="A79" s="2">
        <v>39814</v>
      </c>
      <c r="B79">
        <v>57.43</v>
      </c>
      <c r="C79">
        <f>$M$1*(B79/E66)+(1-$M$1)*(C78+D78)</f>
        <v>51.870848264725929</v>
      </c>
      <c r="D79">
        <f>$M$2*(C79-C78)+(1-$M$2)*D78</f>
        <v>-5.3887192640362098</v>
      </c>
      <c r="E79">
        <f>$M$3*(B79/C79)+(1-$M$3)*E67</f>
        <v>1.1265059107425612</v>
      </c>
      <c r="F79">
        <f t="shared" si="1"/>
        <v>54.459213331551247</v>
      </c>
      <c r="G79">
        <f t="shared" si="2"/>
        <v>2.9707866684487527</v>
      </c>
      <c r="H79">
        <f t="shared" si="3"/>
        <v>8.8255734294328398</v>
      </c>
      <c r="I79">
        <f t="shared" si="4"/>
        <v>5.1728829330467576</v>
      </c>
    </row>
    <row r="80" spans="1:9">
      <c r="A80" s="2">
        <v>39845</v>
      </c>
      <c r="B80">
        <v>59.36</v>
      </c>
      <c r="C80">
        <f>$M$1*(B80/E67)+(1-$M$1)*(C79+D79)</f>
        <v>48.991886129286193</v>
      </c>
      <c r="D80">
        <f>$M$2*(C80-C79)+(1-$M$2)*D79</f>
        <v>-4.1338406997379726</v>
      </c>
      <c r="E80">
        <f>$M$3*(B80/C80)+(1-$M$3)*E68</f>
        <v>1.1903240834065874</v>
      </c>
      <c r="F80">
        <f t="shared" si="1"/>
        <v>51.16563097091683</v>
      </c>
      <c r="G80">
        <f t="shared" si="2"/>
        <v>8.1943690290831697</v>
      </c>
      <c r="H80">
        <f t="shared" si="3"/>
        <v>67.147683784797451</v>
      </c>
      <c r="I80">
        <f t="shared" si="4"/>
        <v>13.80453003551747</v>
      </c>
    </row>
    <row r="81" spans="1:9">
      <c r="A81" s="2">
        <v>39873</v>
      </c>
      <c r="B81">
        <v>60.36</v>
      </c>
      <c r="C81">
        <f>$M$1*(B81/E68)+(1-$M$1)*(C80+D80)</f>
        <v>49.694589990139065</v>
      </c>
      <c r="D81">
        <f>$M$2*(C81-C80)+(1-$M$2)*D80</f>
        <v>-1.7155684194425507</v>
      </c>
      <c r="E81">
        <f>$M$3*(B81/C81)+(1-$M$3)*E69</f>
        <v>1.2009295163678524</v>
      </c>
      <c r="F81">
        <f t="shared" si="1"/>
        <v>56.08685577894046</v>
      </c>
      <c r="G81">
        <f t="shared" si="2"/>
        <v>4.2731442210595389</v>
      </c>
      <c r="H81">
        <f t="shared" si="3"/>
        <v>18.259761533974533</v>
      </c>
      <c r="I81">
        <f t="shared" si="4"/>
        <v>7.0794304523849219</v>
      </c>
    </row>
    <row r="82" spans="1:9">
      <c r="A82" s="2">
        <v>39904</v>
      </c>
      <c r="B82">
        <v>61.69</v>
      </c>
      <c r="C82">
        <f>$M$1*(B82/E69)+(1-$M$1)*(C81+D81)</f>
        <v>50.854918681123024</v>
      </c>
      <c r="D82">
        <f>$M$2*(C82-C81)+(1-$M$2)*D81</f>
        <v>-0.27761986422929552</v>
      </c>
      <c r="E82">
        <f>$M$3*(B82/C82)+(1-$M$3)*E70</f>
        <v>1.1883583814494545</v>
      </c>
      <c r="F82">
        <f t="shared" si="1"/>
        <v>57.188984627822279</v>
      </c>
      <c r="G82">
        <f t="shared" si="2"/>
        <v>4.5010153721777186</v>
      </c>
      <c r="H82">
        <f t="shared" si="3"/>
        <v>20.259139380580127</v>
      </c>
      <c r="I82">
        <f t="shared" si="4"/>
        <v>7.2961831288340395</v>
      </c>
    </row>
    <row r="83" spans="1:9">
      <c r="A83" s="2">
        <v>39934</v>
      </c>
      <c r="B83">
        <v>63.36</v>
      </c>
      <c r="C83">
        <f>$M$1*(B83/E70)+(1-$M$1)*(C82+D82)</f>
        <v>53.851845030785782</v>
      </c>
      <c r="D83">
        <f>$M$2*(C83-C82)+(1-$M$2)*D82</f>
        <v>1.3596532427167309</v>
      </c>
      <c r="E83">
        <f>$M$3*(B83/C83)+(1-$M$3)*E71</f>
        <v>1.138866169156697</v>
      </c>
      <c r="F83">
        <f t="shared" si="1"/>
        <v>58.022355682578628</v>
      </c>
      <c r="G83">
        <f t="shared" si="2"/>
        <v>5.3376443174213719</v>
      </c>
      <c r="H83">
        <f t="shared" si="3"/>
        <v>28.490446859300665</v>
      </c>
      <c r="I83">
        <f t="shared" si="4"/>
        <v>8.4243123696675699</v>
      </c>
    </row>
    <row r="84" spans="1:9">
      <c r="A84" s="2">
        <v>39965</v>
      </c>
      <c r="B84">
        <v>61.66</v>
      </c>
      <c r="C84">
        <f>$M$1*(B84/E71)+(1-$M$1)*(C83+D83)</f>
        <v>57.288350796171414</v>
      </c>
      <c r="D84">
        <f>$M$2*(C84-C83)+(1-$M$2)*D83</f>
        <v>2.3980795040511818</v>
      </c>
      <c r="E84">
        <f>$M$3*(B84/C84)+(1-$M$3)*E72</f>
        <v>1.0369244100294179</v>
      </c>
      <c r="F84">
        <f t="shared" si="1"/>
        <v>56.405211293779885</v>
      </c>
      <c r="G84">
        <f t="shared" si="2"/>
        <v>5.2547887062201113</v>
      </c>
      <c r="H84">
        <f t="shared" si="3"/>
        <v>27.612804347018432</v>
      </c>
      <c r="I84">
        <f t="shared" si="4"/>
        <v>8.5222003020112105</v>
      </c>
    </row>
    <row r="85" spans="1:9">
      <c r="A85" s="2">
        <v>39995</v>
      </c>
      <c r="B85">
        <v>63.43</v>
      </c>
      <c r="C85">
        <f>$M$1*(B85/E72)+(1-$M$1)*(C84+D84)</f>
        <v>64.146492254113383</v>
      </c>
      <c r="D85">
        <f>$M$2*(C85-C84)+(1-$M$2)*D84</f>
        <v>4.6281104809965754</v>
      </c>
      <c r="E85">
        <f>$M$3*(B85/C85)+(1-$M$3)*E73</f>
        <v>0.93942896425080913</v>
      </c>
      <c r="F85">
        <f t="shared" si="1"/>
        <v>56.681208193344162</v>
      </c>
      <c r="G85">
        <f t="shared" si="2"/>
        <v>6.7487918066558379</v>
      </c>
      <c r="H85">
        <f t="shared" si="3"/>
        <v>45.546190849584967</v>
      </c>
      <c r="I85">
        <f t="shared" si="4"/>
        <v>10.639747448613965</v>
      </c>
    </row>
    <row r="86" spans="1:9">
      <c r="A86" s="2">
        <v>40026</v>
      </c>
      <c r="B86">
        <v>84.32</v>
      </c>
      <c r="C86">
        <f>$M$1*(B86/E73)+(1-$M$1)*(C85+D85)</f>
        <v>88.896053782136605</v>
      </c>
      <c r="D86">
        <f>$M$2*(C86-C85)+(1-$M$2)*D85</f>
        <v>14.688836004509898</v>
      </c>
      <c r="E86">
        <f>$M$3*(B86/C86)+(1-$M$3)*E74</f>
        <v>0.90983753956954161</v>
      </c>
      <c r="F86">
        <f t="shared" ref="F86:F149" si="5">(C86+1*D86)*E74</f>
        <v>84.895088363032016</v>
      </c>
      <c r="G86">
        <f t="shared" ref="G86:G149" si="6">B86-F86</f>
        <v>-0.57508836303202315</v>
      </c>
      <c r="H86">
        <f t="shared" ref="H86:H149" si="7">G86*G86</f>
        <v>0.33072662529485203</v>
      </c>
      <c r="I86">
        <f t="shared" ref="I86:I149" si="8">ABS(G86/B86)*100</f>
        <v>0.68203079107213382</v>
      </c>
    </row>
    <row r="87" spans="1:9">
      <c r="A87" s="2">
        <v>40057</v>
      </c>
      <c r="B87">
        <v>77.66</v>
      </c>
      <c r="C87">
        <f>$M$1*(B87/E74)+(1-$M$1)*(C86+D86)</f>
        <v>98.288146393366731</v>
      </c>
      <c r="D87">
        <f>$M$2*(C87-C86)+(1-$M$2)*D86</f>
        <v>12.040464307870012</v>
      </c>
      <c r="E87">
        <f>$M$3*(B87/C87)+(1-$M$3)*E75</f>
        <v>0.80435953083822864</v>
      </c>
      <c r="F87">
        <f t="shared" si="5"/>
        <v>92.408108406100979</v>
      </c>
      <c r="G87">
        <f t="shared" si="6"/>
        <v>-14.748108406100982</v>
      </c>
      <c r="H87">
        <f t="shared" si="7"/>
        <v>217.50670155810647</v>
      </c>
      <c r="I87">
        <f t="shared" si="8"/>
        <v>18.990610875741673</v>
      </c>
    </row>
    <row r="88" spans="1:9">
      <c r="A88" s="2">
        <v>40087</v>
      </c>
      <c r="B88">
        <v>77.56</v>
      </c>
      <c r="C88">
        <f>$M$1*(B88/E75)+(1-$M$1)*(C87+D87)</f>
        <v>99.6920689502426</v>
      </c>
      <c r="D88">
        <f>$M$2*(C88-C87)+(1-$M$2)*D87</f>
        <v>6.7221934323729409</v>
      </c>
      <c r="E88">
        <f>$M$3*(B88/C88)+(1-$M$3)*E76</f>
        <v>0.8108589096616432</v>
      </c>
      <c r="F88">
        <f t="shared" si="5"/>
        <v>94.446888347363895</v>
      </c>
      <c r="G88">
        <f t="shared" si="6"/>
        <v>-16.886888347363893</v>
      </c>
      <c r="H88">
        <f t="shared" si="7"/>
        <v>285.16699805633442</v>
      </c>
      <c r="I88">
        <f t="shared" si="8"/>
        <v>21.772677085306722</v>
      </c>
    </row>
    <row r="89" spans="1:9">
      <c r="A89" s="2">
        <v>40118</v>
      </c>
      <c r="B89">
        <v>84.11</v>
      </c>
      <c r="C89">
        <f>$M$1*(B89/E76)+(1-$M$1)*(C88+D88)</f>
        <v>99.426256521984868</v>
      </c>
      <c r="D89">
        <f>$M$2*(C89-C88)+(1-$M$2)*D88</f>
        <v>3.2281905020576045</v>
      </c>
      <c r="E89">
        <f>$M$3*(B89/C89)+(1-$M$3)*E77</f>
        <v>0.85999288816783315</v>
      </c>
      <c r="F89">
        <f t="shared" si="5"/>
        <v>91.644882691963787</v>
      </c>
      <c r="G89">
        <f t="shared" si="6"/>
        <v>-7.5348826919637872</v>
      </c>
      <c r="H89">
        <f t="shared" si="7"/>
        <v>56.77445718165545</v>
      </c>
      <c r="I89">
        <f t="shared" si="8"/>
        <v>8.9583672476088303</v>
      </c>
    </row>
    <row r="90" spans="1:9">
      <c r="A90" s="2">
        <v>40148</v>
      </c>
      <c r="B90">
        <v>85.99</v>
      </c>
      <c r="C90">
        <f>$M$1*(B90/E77)+(1-$M$1)*(C89+D89)</f>
        <v>98.853914978971005</v>
      </c>
      <c r="D90">
        <f>$M$2*(C90-C89)+(1-$M$2)*D89</f>
        <v>1.3279244795218708</v>
      </c>
      <c r="E90">
        <f>$M$3*(B90/C90)+(1-$M$3)*E78</f>
        <v>0.92038368712290597</v>
      </c>
      <c r="F90">
        <f t="shared" si="5"/>
        <v>104.01382044684581</v>
      </c>
      <c r="G90">
        <f t="shared" si="6"/>
        <v>-18.023820446845818</v>
      </c>
      <c r="H90">
        <f t="shared" si="7"/>
        <v>324.85810350013736</v>
      </c>
      <c r="I90">
        <f t="shared" si="8"/>
        <v>20.960368004239818</v>
      </c>
    </row>
    <row r="91" spans="1:9">
      <c r="A91" s="2">
        <v>40179</v>
      </c>
      <c r="B91">
        <v>84.32</v>
      </c>
      <c r="C91">
        <f>$M$1*(B91/E78)+(1-$M$1)*(C90+D90)</f>
        <v>88.80087210326414</v>
      </c>
      <c r="D91">
        <f>$M$2*(C91-C90)+(1-$M$2)*D90</f>
        <v>-4.3625591980924971</v>
      </c>
      <c r="E91">
        <f>$M$3*(B91/C91)+(1-$M$3)*E79</f>
        <v>1.0026299301147703</v>
      </c>
      <c r="F91">
        <f t="shared" si="5"/>
        <v>95.120258580805739</v>
      </c>
      <c r="G91">
        <f t="shared" si="6"/>
        <v>-10.800258580805746</v>
      </c>
      <c r="H91">
        <f t="shared" si="7"/>
        <v>116.64558541226815</v>
      </c>
      <c r="I91">
        <f t="shared" si="8"/>
        <v>12.808655812151029</v>
      </c>
    </row>
    <row r="92" spans="1:9">
      <c r="A92" s="2">
        <v>40210</v>
      </c>
      <c r="B92">
        <v>83.33</v>
      </c>
      <c r="C92">
        <f>$M$1*(B92/E79)+(1-$M$1)*(C91+D91)</f>
        <v>78.15858096499889</v>
      </c>
      <c r="D92">
        <f>$M$2*(C92-C91)+(1-$M$2)*D91</f>
        <v>-7.5024251681788741</v>
      </c>
      <c r="E92">
        <f>$M$3*(B92/C92)+(1-$M$3)*E80</f>
        <v>1.103413231272421</v>
      </c>
      <c r="F92">
        <f t="shared" si="5"/>
        <v>84.103723885882815</v>
      </c>
      <c r="G92">
        <f t="shared" si="6"/>
        <v>-0.77372388588281638</v>
      </c>
      <c r="H92">
        <f t="shared" si="7"/>
        <v>0.59864865158560543</v>
      </c>
      <c r="I92">
        <f t="shared" si="8"/>
        <v>0.92850580329151144</v>
      </c>
    </row>
    <row r="93" spans="1:9">
      <c r="A93" s="2">
        <v>40238</v>
      </c>
      <c r="B93">
        <v>78.36</v>
      </c>
      <c r="C93">
        <f>$M$1*(B93/E80)+(1-$M$1)*(C92+D92)</f>
        <v>67.76094903794565</v>
      </c>
      <c r="D93">
        <f>$M$2*(C93-C92)+(1-$M$2)*D92</f>
        <v>-8.950028547616057</v>
      </c>
      <c r="E93">
        <f>$M$3*(B93/C93)+(1-$M$3)*E81</f>
        <v>1.1697716494885908</v>
      </c>
      <c r="F93">
        <f t="shared" si="5"/>
        <v>70.627770301599739</v>
      </c>
      <c r="G93">
        <f t="shared" si="6"/>
        <v>7.7322296984002605</v>
      </c>
      <c r="H93">
        <f t="shared" si="7"/>
        <v>59.787376108822983</v>
      </c>
      <c r="I93">
        <f t="shared" si="8"/>
        <v>9.8675723563045707</v>
      </c>
    </row>
    <row r="94" spans="1:9">
      <c r="A94" s="2">
        <v>40269</v>
      </c>
      <c r="B94">
        <v>87.99</v>
      </c>
      <c r="C94">
        <f>$M$1*(B94/E81)+(1-$M$1)*(C93+D93)</f>
        <v>67.485316178884943</v>
      </c>
      <c r="D94">
        <f>$M$2*(C94-C93)+(1-$M$2)*D93</f>
        <v>-4.612830703338382</v>
      </c>
      <c r="E94">
        <f>$M$3*(B94/C94)+(1-$M$3)*E82</f>
        <v>1.2691949476052455</v>
      </c>
      <c r="F94">
        <f t="shared" si="5"/>
        <v>74.715045077424847</v>
      </c>
      <c r="G94">
        <f t="shared" si="6"/>
        <v>13.274954922575148</v>
      </c>
      <c r="H94">
        <f t="shared" si="7"/>
        <v>176.22442819640216</v>
      </c>
      <c r="I94">
        <f t="shared" si="8"/>
        <v>15.086890467752188</v>
      </c>
    </row>
    <row r="95" spans="1:9">
      <c r="A95" s="2">
        <v>40299</v>
      </c>
      <c r="B95">
        <v>87.08</v>
      </c>
      <c r="C95">
        <f>$M$1*(B95/E82)+(1-$M$1)*(C94+D94)</f>
        <v>69.115528878409663</v>
      </c>
      <c r="D95">
        <f>$M$2*(C95-C94)+(1-$M$2)*D94</f>
        <v>-1.4913090019068314</v>
      </c>
      <c r="E95">
        <f>$M$3*(B95/C95)+(1-$M$3)*E83</f>
        <v>1.2236034745487718</v>
      </c>
      <c r="F95">
        <f t="shared" si="5"/>
        <v>77.014936232962953</v>
      </c>
      <c r="G95">
        <f t="shared" si="6"/>
        <v>10.065063767037046</v>
      </c>
      <c r="H95">
        <f t="shared" si="7"/>
        <v>101.30550863452197</v>
      </c>
      <c r="I95">
        <f t="shared" si="8"/>
        <v>11.558410389339741</v>
      </c>
    </row>
    <row r="96" spans="1:9">
      <c r="A96" s="2">
        <v>40330</v>
      </c>
      <c r="B96">
        <v>95.12</v>
      </c>
      <c r="C96">
        <f>$M$1*(B96/E83)+(1-$M$1)*(C95+D95)</f>
        <v>77.162687656493219</v>
      </c>
      <c r="D96">
        <f>$M$2*(C96-C95)+(1-$M$2)*D95</f>
        <v>3.2779248880883625</v>
      </c>
      <c r="E96">
        <f>$M$3*(B96/C96)+(1-$M$3)*E84</f>
        <v>1.1739814288949941</v>
      </c>
      <c r="F96">
        <f t="shared" si="5"/>
        <v>83.410834705195256</v>
      </c>
      <c r="G96">
        <f t="shared" si="6"/>
        <v>11.709165294804748</v>
      </c>
      <c r="H96">
        <f t="shared" si="7"/>
        <v>137.10455190105998</v>
      </c>
      <c r="I96">
        <f t="shared" si="8"/>
        <v>12.309887820442334</v>
      </c>
    </row>
    <row r="97" spans="1:9">
      <c r="A97" s="2">
        <v>40360</v>
      </c>
      <c r="B97">
        <v>101.59</v>
      </c>
      <c r="C97">
        <f>$M$1*(B97/E84)+(1-$M$1)*(C96+D96)</f>
        <v>90.95970060093606</v>
      </c>
      <c r="D97">
        <f>$M$2*(C97-C96)+(1-$M$2)*D96</f>
        <v>8.5374689162656026</v>
      </c>
      <c r="E97">
        <f>$M$3*(B97/C97)+(1-$M$3)*E85</f>
        <v>1.0636364517259054</v>
      </c>
      <c r="F97">
        <f t="shared" si="5"/>
        <v>93.470522905431935</v>
      </c>
      <c r="G97">
        <f t="shared" si="6"/>
        <v>8.1194770945680688</v>
      </c>
      <c r="H97">
        <f t="shared" si="7"/>
        <v>65.925908289215528</v>
      </c>
      <c r="I97">
        <f t="shared" si="8"/>
        <v>7.9923979668944458</v>
      </c>
    </row>
    <row r="98" spans="1:9">
      <c r="A98" s="2">
        <v>40391</v>
      </c>
      <c r="B98">
        <v>103.02</v>
      </c>
      <c r="C98">
        <f>$M$1*(B98/E85)+(1-$M$1)*(C97+D97)</f>
        <v>105.59628554915224</v>
      </c>
      <c r="D98">
        <f>$M$2*(C98-C97)+(1-$M$2)*D97</f>
        <v>11.587026932240892</v>
      </c>
      <c r="E98">
        <f>$M$3*(B98/C98)+(1-$M$3)*E86</f>
        <v>0.95587301072757636</v>
      </c>
      <c r="F98">
        <f t="shared" si="5"/>
        <v>106.61777670667948</v>
      </c>
      <c r="G98">
        <f t="shared" si="6"/>
        <v>-3.5977767066794826</v>
      </c>
      <c r="H98">
        <f t="shared" si="7"/>
        <v>12.943997231125463</v>
      </c>
      <c r="I98">
        <f t="shared" si="8"/>
        <v>3.4923089756158827</v>
      </c>
    </row>
    <row r="99" spans="1:9">
      <c r="A99" s="2">
        <v>40422</v>
      </c>
      <c r="B99">
        <v>109.49</v>
      </c>
      <c r="C99">
        <f>$M$1*(B99/E86)+(1-$M$1)*(C98+D98)</f>
        <v>119.07742423326441</v>
      </c>
      <c r="D99">
        <f>$M$2*(C99-C98)+(1-$M$2)*D98</f>
        <v>12.53408280817653</v>
      </c>
      <c r="E99">
        <f>$M$3*(B99/C99)+(1-$M$3)*E87</f>
        <v>0.88494791523606642</v>
      </c>
      <c r="F99">
        <f t="shared" si="5"/>
        <v>105.86297005676566</v>
      </c>
      <c r="G99">
        <f t="shared" si="6"/>
        <v>3.6270299432343336</v>
      </c>
      <c r="H99">
        <f t="shared" si="7"/>
        <v>13.155346209118454</v>
      </c>
      <c r="I99">
        <f t="shared" si="8"/>
        <v>3.312658638445825</v>
      </c>
    </row>
    <row r="100" spans="1:9">
      <c r="A100" s="2">
        <v>40452</v>
      </c>
      <c r="B100">
        <v>119.25</v>
      </c>
      <c r="C100">
        <f>$M$1*(B100/E87)+(1-$M$1)*(C99+D99)</f>
        <v>141.59736244315437</v>
      </c>
      <c r="D100">
        <f>$M$2*(C100-C99)+(1-$M$2)*D99</f>
        <v>17.527010509033243</v>
      </c>
      <c r="E100">
        <f>$M$3*(B100/C100)+(1-$M$3)*E88</f>
        <v>0.83278136571100458</v>
      </c>
      <c r="F100">
        <f t="shared" si="5"/>
        <v>129.02741555260351</v>
      </c>
      <c r="G100">
        <f t="shared" si="6"/>
        <v>-9.7774155526035145</v>
      </c>
      <c r="H100">
        <f t="shared" si="7"/>
        <v>95.597854888293085</v>
      </c>
      <c r="I100">
        <f t="shared" si="8"/>
        <v>8.1990906101496979</v>
      </c>
    </row>
    <row r="101" spans="1:9">
      <c r="A101" s="2">
        <v>40483</v>
      </c>
      <c r="B101">
        <v>114.99</v>
      </c>
      <c r="C101">
        <f>$M$1*(B101/E88)+(1-$M$1)*(C100+D100)</f>
        <v>148.73730162423408</v>
      </c>
      <c r="D101">
        <f>$M$2*(C101-C100)+(1-$M$2)*D100</f>
        <v>12.333474845056477</v>
      </c>
      <c r="E101">
        <f>$M$3*(B101/C101)+(1-$M$3)*E89</f>
        <v>0.79917347687896556</v>
      </c>
      <c r="F101">
        <f t="shared" si="5"/>
        <v>138.51972225526066</v>
      </c>
      <c r="G101">
        <f t="shared" si="6"/>
        <v>-23.529722255260666</v>
      </c>
      <c r="H101">
        <f t="shared" si="7"/>
        <v>553.64782940970906</v>
      </c>
      <c r="I101">
        <f t="shared" si="8"/>
        <v>20.462407387825607</v>
      </c>
    </row>
    <row r="102" spans="1:9">
      <c r="A102" s="2">
        <v>40513</v>
      </c>
      <c r="B102">
        <v>114.99</v>
      </c>
      <c r="C102">
        <f>$M$1*(B102/E89)+(1-$M$1)*(C101+D101)</f>
        <v>144.654555419796</v>
      </c>
      <c r="D102">
        <f>$M$2*(C102-C101)+(1-$M$2)*D101</f>
        <v>4.1253643203091981</v>
      </c>
      <c r="E102">
        <f>$M$3*(B102/C102)+(1-$M$3)*E90</f>
        <v>0.83256491697348589</v>
      </c>
      <c r="F102">
        <f t="shared" si="5"/>
        <v>136.93461110024802</v>
      </c>
      <c r="G102">
        <f t="shared" si="6"/>
        <v>-21.944611100248025</v>
      </c>
      <c r="H102">
        <f t="shared" si="7"/>
        <v>481.56595634112881</v>
      </c>
      <c r="I102">
        <f t="shared" si="8"/>
        <v>19.083929994128209</v>
      </c>
    </row>
    <row r="103" spans="1:9">
      <c r="A103" s="2">
        <v>40544</v>
      </c>
      <c r="B103">
        <v>117.29</v>
      </c>
      <c r="C103">
        <f>$M$1*(B103/E90)+(1-$M$1)*(C102+D102)</f>
        <v>135.97355775753471</v>
      </c>
      <c r="D103">
        <f>$M$2*(C103-C102)+(1-$M$2)*D102</f>
        <v>-2.2778166709760463</v>
      </c>
      <c r="E103">
        <f>$M$3*(B103/C103)+(1-$M$3)*E91</f>
        <v>0.90460490732252086</v>
      </c>
      <c r="F103">
        <f t="shared" si="5"/>
        <v>134.04735154225872</v>
      </c>
      <c r="G103">
        <f t="shared" si="6"/>
        <v>-16.757351542258718</v>
      </c>
      <c r="H103">
        <f t="shared" si="7"/>
        <v>280.80883071084065</v>
      </c>
      <c r="I103">
        <f t="shared" si="8"/>
        <v>14.287110190347615</v>
      </c>
    </row>
    <row r="104" spans="1:9">
      <c r="A104" s="2">
        <v>40575</v>
      </c>
      <c r="B104">
        <v>109.09</v>
      </c>
      <c r="C104">
        <f>$M$1*(B104/E91)+(1-$M$1)*(C103+D103)</f>
        <v>118.76060851611851</v>
      </c>
      <c r="D104">
        <f>$M$2*(C104-C103)+(1-$M$2)*D103</f>
        <v>-9.7453829561961225</v>
      </c>
      <c r="E104">
        <f>$M$3*(B104/C104)+(1-$M$3)*E92</f>
        <v>0.97402336921753818</v>
      </c>
      <c r="F104">
        <f t="shared" si="5"/>
        <v>120.28884229296578</v>
      </c>
      <c r="G104">
        <f t="shared" si="6"/>
        <v>-11.198842292965779</v>
      </c>
      <c r="H104">
        <f t="shared" si="7"/>
        <v>125.41406870271902</v>
      </c>
      <c r="I104">
        <f t="shared" si="8"/>
        <v>10.265690982643486</v>
      </c>
    </row>
    <row r="105" spans="1:9">
      <c r="A105" s="2">
        <v>40603</v>
      </c>
      <c r="B105">
        <v>113.86</v>
      </c>
      <c r="C105">
        <f>$M$1*(B105/E92)+(1-$M$1)*(C104+D104)</f>
        <v>105.51943153964282</v>
      </c>
      <c r="D105">
        <f>$M$2*(C105-C104)+(1-$M$2)*D104</f>
        <v>-11.493279966335905</v>
      </c>
      <c r="E105">
        <f>$M$3*(B105/C105)+(1-$M$3)*E93</f>
        <v>1.1062615685312196</v>
      </c>
      <c r="F105">
        <f t="shared" si="5"/>
        <v>109.98912642097149</v>
      </c>
      <c r="G105">
        <f t="shared" si="6"/>
        <v>3.8708735790285118</v>
      </c>
      <c r="H105">
        <f t="shared" si="7"/>
        <v>14.983662264821</v>
      </c>
      <c r="I105">
        <f t="shared" si="8"/>
        <v>3.3996781828811802</v>
      </c>
    </row>
    <row r="106" spans="1:9">
      <c r="A106" s="2">
        <v>40634</v>
      </c>
      <c r="B106">
        <v>121.35</v>
      </c>
      <c r="C106">
        <f>$M$1*(B106/E93)+(1-$M$1)*(C105+D105)</f>
        <v>99.853377895980401</v>
      </c>
      <c r="D106">
        <f>$M$2*(C106-C105)+(1-$M$2)*D105</f>
        <v>-8.5796668049991638</v>
      </c>
      <c r="E106">
        <f>$M$3*(B106/C106)+(1-$M$3)*E94</f>
        <v>1.2314557945767666</v>
      </c>
      <c r="F106">
        <f t="shared" si="5"/>
        <v>115.84413296585424</v>
      </c>
      <c r="G106">
        <f t="shared" si="6"/>
        <v>5.5058670341457514</v>
      </c>
      <c r="H106">
        <f t="shared" si="7"/>
        <v>30.314571797692931</v>
      </c>
      <c r="I106">
        <f t="shared" si="8"/>
        <v>4.5371792617599933</v>
      </c>
    </row>
    <row r="107" spans="1:9">
      <c r="A107" s="2">
        <v>40664</v>
      </c>
      <c r="B107">
        <v>128.65</v>
      </c>
      <c r="C107">
        <f>$M$1*(B107/E94)+(1-$M$1)*(C106+D106)</f>
        <v>97.32756454744586</v>
      </c>
      <c r="D107">
        <f>$M$2*(C107-C106)+(1-$M$2)*D106</f>
        <v>-5.5527400767668524</v>
      </c>
      <c r="E107">
        <f>$M$3*(B107/C107)+(1-$M$3)*E95</f>
        <v>1.2923584847699578</v>
      </c>
      <c r="F107">
        <f t="shared" si="5"/>
        <v>112.29599409842648</v>
      </c>
      <c r="G107">
        <f t="shared" si="6"/>
        <v>16.35400590157353</v>
      </c>
      <c r="H107">
        <f t="shared" si="7"/>
        <v>267.45350902870183</v>
      </c>
      <c r="I107">
        <f t="shared" si="8"/>
        <v>12.712013914942503</v>
      </c>
    </row>
    <row r="108" spans="1:9">
      <c r="A108" s="2">
        <v>40695</v>
      </c>
      <c r="B108">
        <v>129.99</v>
      </c>
      <c r="C108">
        <f>$M$1*(B108/E95)+(1-$M$1)*(C107+D107)</f>
        <v>100.45116755221457</v>
      </c>
      <c r="D108">
        <f>$M$2*(C108-C107)+(1-$M$2)*D107</f>
        <v>-1.2145685359990708</v>
      </c>
      <c r="E108">
        <f>$M$3*(B108/C108)+(1-$M$3)*E96</f>
        <v>1.2580375583932155</v>
      </c>
      <c r="F108">
        <f t="shared" si="5"/>
        <v>116.50192431173625</v>
      </c>
      <c r="G108">
        <f t="shared" si="6"/>
        <v>13.488075688263763</v>
      </c>
      <c r="H108">
        <f t="shared" si="7"/>
        <v>181.92818577233197</v>
      </c>
      <c r="I108">
        <f t="shared" si="8"/>
        <v>10.376241009511318</v>
      </c>
    </row>
    <row r="109" spans="1:9">
      <c r="A109" s="2">
        <v>40725</v>
      </c>
      <c r="B109">
        <v>137.65</v>
      </c>
      <c r="C109">
        <f>$M$1*(B109/E96)+(1-$M$1)*(C108+D108)</f>
        <v>110.04498584470358</v>
      </c>
      <c r="D109">
        <f>$M$2*(C109-C108)+(1-$M$2)*D108</f>
        <v>4.1896248782449668</v>
      </c>
      <c r="E109">
        <f>$M$3*(B109/C109)+(1-$M$3)*E97</f>
        <v>1.1946873950963752</v>
      </c>
      <c r="F109">
        <f t="shared" si="5"/>
        <v>121.50409601364706</v>
      </c>
      <c r="G109">
        <f t="shared" si="6"/>
        <v>16.145903986352948</v>
      </c>
      <c r="H109">
        <f t="shared" si="7"/>
        <v>260.690215536528</v>
      </c>
      <c r="I109">
        <f t="shared" si="8"/>
        <v>11.729679612315982</v>
      </c>
    </row>
    <row r="110" spans="1:9">
      <c r="A110" s="2">
        <v>40756</v>
      </c>
      <c r="B110">
        <v>139.99</v>
      </c>
      <c r="C110">
        <f>$M$1*(B110/E97)+(1-$M$1)*(C109+D109)</f>
        <v>124.66255569776972</v>
      </c>
      <c r="D110">
        <f>$M$2*(C110-C109)+(1-$M$2)*D109</f>
        <v>9.4035973656555552</v>
      </c>
      <c r="E110">
        <f>$M$3*(B110/C110)+(1-$M$3)*E98</f>
        <v>1.0728279312369264</v>
      </c>
      <c r="F110">
        <f t="shared" si="5"/>
        <v>128.15021736540041</v>
      </c>
      <c r="G110">
        <f t="shared" si="6"/>
        <v>11.839782634599601</v>
      </c>
      <c r="H110">
        <f t="shared" si="7"/>
        <v>140.18045283456627</v>
      </c>
      <c r="I110">
        <f t="shared" si="8"/>
        <v>8.4575917098361302</v>
      </c>
    </row>
    <row r="111" spans="1:9">
      <c r="A111" s="2">
        <v>40787</v>
      </c>
      <c r="B111">
        <v>137.32</v>
      </c>
      <c r="C111">
        <f>$M$1*(B111/E98)+(1-$M$1)*(C110+D110)</f>
        <v>139.82201134063715</v>
      </c>
      <c r="D111">
        <f>$M$2*(C111-C110)+(1-$M$2)*D110</f>
        <v>12.281526504261493</v>
      </c>
      <c r="E111">
        <f>$M$3*(B111/C111)+(1-$M$3)*E99</f>
        <v>0.95295839299143048</v>
      </c>
      <c r="F111">
        <f t="shared" si="5"/>
        <v>134.60370871587318</v>
      </c>
      <c r="G111">
        <f t="shared" si="6"/>
        <v>2.716291284126811</v>
      </c>
      <c r="H111">
        <f t="shared" si="7"/>
        <v>7.3782383402232794</v>
      </c>
      <c r="I111">
        <f t="shared" si="8"/>
        <v>1.9780740490291371</v>
      </c>
    </row>
    <row r="112" spans="1:9">
      <c r="A112" s="2">
        <v>40817</v>
      </c>
      <c r="B112">
        <v>130.19</v>
      </c>
      <c r="C112">
        <f>$M$1*(B112/E99)+(1-$M$1)*(C111+D111)</f>
        <v>149.11101683441922</v>
      </c>
      <c r="D112">
        <f>$M$2*(C112-C111)+(1-$M$2)*D111</f>
        <v>10.785265999021782</v>
      </c>
      <c r="E112">
        <f>$M$3*(B112/C112)+(1-$M$3)*E100</f>
        <v>0.86100990790736787</v>
      </c>
      <c r="F112">
        <f t="shared" si="5"/>
        <v>133.15864479014607</v>
      </c>
      <c r="G112">
        <f t="shared" si="6"/>
        <v>-2.9686447901460724</v>
      </c>
      <c r="H112">
        <f t="shared" si="7"/>
        <v>8.8128518900614186</v>
      </c>
      <c r="I112">
        <f t="shared" si="8"/>
        <v>2.2802402566603215</v>
      </c>
    </row>
    <row r="113" spans="1:9">
      <c r="A113" s="2">
        <v>40848</v>
      </c>
      <c r="B113">
        <v>140.99</v>
      </c>
      <c r="C113">
        <f>$M$1*(B113/E100)+(1-$M$1)*(C112+D112)</f>
        <v>165.5385958334451</v>
      </c>
      <c r="D113">
        <f>$M$2*(C113-C112)+(1-$M$2)*D112</f>
        <v>13.606422499023832</v>
      </c>
      <c r="E113">
        <f>$M$3*(B113/C113)+(1-$M$3)*E101</f>
        <v>0.83594533262921744</v>
      </c>
      <c r="F113">
        <f t="shared" si="5"/>
        <v>143.16794716630523</v>
      </c>
      <c r="G113">
        <f t="shared" si="6"/>
        <v>-2.1779471663052163</v>
      </c>
      <c r="H113">
        <f t="shared" si="7"/>
        <v>4.7434538592169213</v>
      </c>
      <c r="I113">
        <f t="shared" si="8"/>
        <v>1.5447529373042175</v>
      </c>
    </row>
    <row r="114" spans="1:9">
      <c r="A114" s="2">
        <v>40878</v>
      </c>
      <c r="B114">
        <v>135.99</v>
      </c>
      <c r="C114">
        <f>$M$1*(B114/E101)+(1-$M$1)*(C113+D113)</f>
        <v>173.75599026236523</v>
      </c>
      <c r="D114">
        <f>$M$2*(C114-C113)+(1-$M$2)*D113</f>
        <v>10.911908463971981</v>
      </c>
      <c r="E114">
        <f>$M$3*(B114/C114)+(1-$M$3)*E102</f>
        <v>0.79762396837462002</v>
      </c>
      <c r="F114">
        <f t="shared" si="5"/>
        <v>153.74801377076102</v>
      </c>
      <c r="G114">
        <f t="shared" si="6"/>
        <v>-17.758013770761011</v>
      </c>
      <c r="H114">
        <f t="shared" si="7"/>
        <v>315.34705308253768</v>
      </c>
      <c r="I114">
        <f t="shared" si="8"/>
        <v>13.058323237562327</v>
      </c>
    </row>
    <row r="115" spans="1:9">
      <c r="A115" s="2">
        <v>40909</v>
      </c>
      <c r="B115">
        <v>134.55000000000001</v>
      </c>
      <c r="C115">
        <f>$M$1*(B115/E102)+(1-$M$1)*(C114+D114)</f>
        <v>170.83257126102745</v>
      </c>
      <c r="D115">
        <f>$M$2*(C115-C114)+(1-$M$2)*D114</f>
        <v>3.9942447313171021</v>
      </c>
      <c r="E115">
        <f>$M$3*(B115/C115)+(1-$M$3)*E103</f>
        <v>0.82271076089597006</v>
      </c>
      <c r="F115">
        <f t="shared" si="5"/>
        <v>158.14919567824626</v>
      </c>
      <c r="G115">
        <f t="shared" si="6"/>
        <v>-23.599195678246247</v>
      </c>
      <c r="H115">
        <f t="shared" si="7"/>
        <v>556.92203666015632</v>
      </c>
      <c r="I115">
        <f t="shared" si="8"/>
        <v>17.539350188217202</v>
      </c>
    </row>
    <row r="116" spans="1:9">
      <c r="A116" s="2">
        <v>40940</v>
      </c>
      <c r="B116">
        <v>135.55000000000001</v>
      </c>
      <c r="C116">
        <f>$M$1*(B116/E103)+(1-$M$1)*(C115+D115)</f>
        <v>159.83737994442208</v>
      </c>
      <c r="D116">
        <f>$M$2*(C116-C115)+(1-$M$2)*D115</f>
        <v>-3.5004732926441346</v>
      </c>
      <c r="E116">
        <f>$M$3*(B116/C116)+(1-$M$3)*E104</f>
        <v>0.88584161634371239</v>
      </c>
      <c r="F116">
        <f t="shared" si="5"/>
        <v>152.27580055001252</v>
      </c>
      <c r="G116">
        <f t="shared" si="6"/>
        <v>-16.725800550012508</v>
      </c>
      <c r="H116">
        <f t="shared" si="7"/>
        <v>279.75240403879872</v>
      </c>
      <c r="I116">
        <f t="shared" si="8"/>
        <v>12.339211029149764</v>
      </c>
    </row>
    <row r="117" spans="1:9">
      <c r="A117" s="2">
        <v>40969</v>
      </c>
      <c r="B117">
        <v>138.38999999999999</v>
      </c>
      <c r="C117">
        <f>$M$1*(B117/E104)+(1-$M$1)*(C116+D116)</f>
        <v>147.78323063813113</v>
      </c>
      <c r="D117">
        <f>$M$2*(C117-C116)+(1-$M$2)*D116</f>
        <v>-7.7773112994675433</v>
      </c>
      <c r="E117">
        <f>$M$3*(B117/C117)+(1-$M$3)*E105</f>
        <v>0.98738586190343325</v>
      </c>
      <c r="F117">
        <f t="shared" si="5"/>
        <v>154.88316793124537</v>
      </c>
      <c r="G117">
        <f t="shared" si="6"/>
        <v>-16.493167931245381</v>
      </c>
      <c r="H117">
        <f t="shared" si="7"/>
        <v>272.02458840826102</v>
      </c>
      <c r="I117">
        <f t="shared" si="8"/>
        <v>11.917889971273491</v>
      </c>
    </row>
    <row r="118" spans="1:9">
      <c r="A118" s="2">
        <v>41000</v>
      </c>
      <c r="B118">
        <v>151.58000000000001</v>
      </c>
      <c r="C118">
        <f>$M$1*(B118/E105)+(1-$M$1)*(C117+D117)</f>
        <v>138.21438936498964</v>
      </c>
      <c r="D118">
        <f>$M$2*(C118-C117)+(1-$M$2)*D117</f>
        <v>-8.6730762863045143</v>
      </c>
      <c r="E118">
        <f>$M$3*(B118/C118)+(1-$M$3)*E106</f>
        <v>1.1371281523241534</v>
      </c>
      <c r="F118">
        <f t="shared" si="5"/>
        <v>159.52440062782989</v>
      </c>
      <c r="G118">
        <f t="shared" si="6"/>
        <v>-7.9444006278298787</v>
      </c>
      <c r="H118">
        <f t="shared" si="7"/>
        <v>63.113501335463774</v>
      </c>
      <c r="I118">
        <f t="shared" si="8"/>
        <v>5.2410612401569319</v>
      </c>
    </row>
    <row r="119" spans="1:9">
      <c r="A119" s="2">
        <v>41030</v>
      </c>
      <c r="B119">
        <v>163.68</v>
      </c>
      <c r="C119">
        <f>$M$1*(B119/E106)+(1-$M$1)*(C118+D118)</f>
        <v>131.56603831387639</v>
      </c>
      <c r="D119">
        <f>$M$2*(C119-C118)+(1-$M$2)*D118</f>
        <v>-7.6607136687088833</v>
      </c>
      <c r="E119">
        <f>$M$3*(B119/C119)+(1-$M$3)*E107</f>
        <v>1.2585705847714033</v>
      </c>
      <c r="F119">
        <f t="shared" si="5"/>
        <v>160.1300976133584</v>
      </c>
      <c r="G119">
        <f t="shared" si="6"/>
        <v>3.5499023866416053</v>
      </c>
      <c r="H119">
        <f t="shared" si="7"/>
        <v>12.601806954683765</v>
      </c>
      <c r="I119">
        <f t="shared" si="8"/>
        <v>2.1688064434516159</v>
      </c>
    </row>
    <row r="120" spans="1:9">
      <c r="A120" s="2">
        <v>41061</v>
      </c>
      <c r="B120">
        <v>152.58000000000001</v>
      </c>
      <c r="C120">
        <f>$M$1*(B120/E107)+(1-$M$1)*(C119+D119)</f>
        <v>120.40005995166307</v>
      </c>
      <c r="D120">
        <f>$M$2*(C120-C119)+(1-$M$2)*D119</f>
        <v>-9.4133460154611033</v>
      </c>
      <c r="E120">
        <f>$M$3*(B120/C120)+(1-$M$3)*E108</f>
        <v>1.2645038490572045</v>
      </c>
      <c r="F120">
        <f t="shared" si="5"/>
        <v>139.62545461438577</v>
      </c>
      <c r="G120">
        <f t="shared" si="6"/>
        <v>12.954545385614239</v>
      </c>
      <c r="H120">
        <f t="shared" si="7"/>
        <v>167.82024614793917</v>
      </c>
      <c r="I120">
        <f t="shared" si="8"/>
        <v>8.4903299158567549</v>
      </c>
    </row>
    <row r="121" spans="1:9">
      <c r="A121" s="2">
        <v>41091</v>
      </c>
      <c r="B121">
        <v>172.75</v>
      </c>
      <c r="C121">
        <f>$M$1*(B121/E108)+(1-$M$1)*(C120+D120)</f>
        <v>126.78491256610045</v>
      </c>
      <c r="D121">
        <f>$M$2*(C121-C120)+(1-$M$2)*D120</f>
        <v>-1.5142467005118627</v>
      </c>
      <c r="E121">
        <f>$M$3*(B121/C121)+(1-$M$3)*E109</f>
        <v>1.3121868975742577</v>
      </c>
      <c r="F121">
        <f t="shared" si="5"/>
        <v>149.65928548494844</v>
      </c>
      <c r="G121">
        <f t="shared" si="6"/>
        <v>23.090714515051559</v>
      </c>
      <c r="H121">
        <f t="shared" si="7"/>
        <v>533.1810968156127</v>
      </c>
      <c r="I121">
        <f t="shared" si="8"/>
        <v>13.366549646918413</v>
      </c>
    </row>
    <row r="122" spans="1:9">
      <c r="A122" s="2">
        <v>41122</v>
      </c>
      <c r="B122">
        <v>171.95</v>
      </c>
      <c r="C122">
        <f>$M$1*(B122/E109)+(1-$M$1)*(C121+D121)</f>
        <v>136.46558494142937</v>
      </c>
      <c r="D122">
        <f>$M$2*(C122-C121)+(1-$M$2)*D121</f>
        <v>4.0832128374085315</v>
      </c>
      <c r="E122">
        <f>$M$3*(B122/C122)+(1-$M$3)*E110</f>
        <v>1.2038656297398087</v>
      </c>
      <c r="F122">
        <f t="shared" si="5"/>
        <v>150.78467595890777</v>
      </c>
      <c r="G122">
        <f t="shared" si="6"/>
        <v>21.165324041092219</v>
      </c>
      <c r="H122">
        <f t="shared" si="7"/>
        <v>447.9709417644363</v>
      </c>
      <c r="I122">
        <f t="shared" si="8"/>
        <v>12.308999151551161</v>
      </c>
    </row>
    <row r="123" spans="1:9">
      <c r="A123" s="2">
        <v>41153</v>
      </c>
      <c r="B123">
        <v>179.32</v>
      </c>
      <c r="C123">
        <f>$M$1*(B123/E110)+(1-$M$1)*(C122+D122)</f>
        <v>156.50773576520751</v>
      </c>
      <c r="D123">
        <f>$M$2*(C123-C122)+(1-$M$2)*D122</f>
        <v>12.062681830593338</v>
      </c>
      <c r="E123">
        <f>$M$3*(B123/C123)+(1-$M$3)*E111</f>
        <v>1.0879181612153466</v>
      </c>
      <c r="F123">
        <f t="shared" si="5"/>
        <v>160.64059425798874</v>
      </c>
      <c r="G123">
        <f t="shared" si="6"/>
        <v>18.679405742011255</v>
      </c>
      <c r="H123">
        <f t="shared" si="7"/>
        <v>348.92019887468302</v>
      </c>
      <c r="I123">
        <f t="shared" si="8"/>
        <v>10.416799989968355</v>
      </c>
    </row>
    <row r="124" spans="1:9">
      <c r="A124" s="2">
        <v>41183</v>
      </c>
      <c r="B124">
        <v>180.98</v>
      </c>
      <c r="C124">
        <f>$M$1*(B124/E111)+(1-$M$1)*(C123+D123)</f>
        <v>181.37647873651687</v>
      </c>
      <c r="D124">
        <f>$M$2*(C124-C123)+(1-$M$2)*D123</f>
        <v>18.465712400951347</v>
      </c>
      <c r="E124">
        <f>$M$3*(B124/C124)+(1-$M$3)*E112</f>
        <v>0.95677281191537955</v>
      </c>
      <c r="F124">
        <f t="shared" si="5"/>
        <v>172.06610658727811</v>
      </c>
      <c r="G124">
        <f t="shared" si="6"/>
        <v>8.9138934127218761</v>
      </c>
      <c r="H124">
        <f t="shared" si="7"/>
        <v>79.45749577336646</v>
      </c>
      <c r="I124">
        <f t="shared" si="8"/>
        <v>4.9253472277168067</v>
      </c>
    </row>
    <row r="125" spans="1:9">
      <c r="A125" s="2">
        <v>41214</v>
      </c>
      <c r="B125">
        <v>188.01</v>
      </c>
      <c r="C125">
        <f>$M$1*(B125/E112)+(1-$M$1)*(C124+D124)</f>
        <v>210.95279039977345</v>
      </c>
      <c r="D125">
        <f>$M$2*(C125-C124)+(1-$M$2)*D124</f>
        <v>24.021012032103961</v>
      </c>
      <c r="E125">
        <f>$M$3*(B125/C125)+(1-$M$3)*E113</f>
        <v>0.87465304351877493</v>
      </c>
      <c r="F125">
        <f t="shared" si="5"/>
        <v>196.42525343306778</v>
      </c>
      <c r="G125">
        <f t="shared" si="6"/>
        <v>-8.4152534330677895</v>
      </c>
      <c r="H125">
        <f t="shared" si="7"/>
        <v>70.816490342759224</v>
      </c>
      <c r="I125">
        <f t="shared" si="8"/>
        <v>4.475960551602463</v>
      </c>
    </row>
    <row r="126" spans="1:9">
      <c r="A126" s="2">
        <v>41244</v>
      </c>
      <c r="B126">
        <v>198.31</v>
      </c>
      <c r="C126">
        <f>$M$1*(B126/E113)+(1-$M$1)*(C125+D125)</f>
        <v>236.32657981577952</v>
      </c>
      <c r="D126">
        <f>$M$2*(C126-C125)+(1-$M$2)*D125</f>
        <v>24.697400724055019</v>
      </c>
      <c r="E126">
        <f>$M$3*(B126/C126)+(1-$M$3)*E114</f>
        <v>0.8266819732245555</v>
      </c>
      <c r="F126">
        <f t="shared" si="5"/>
        <v>208.19898319912244</v>
      </c>
      <c r="G126">
        <f t="shared" si="6"/>
        <v>-9.8889831991224355</v>
      </c>
      <c r="H126">
        <f t="shared" si="7"/>
        <v>97.791988712525793</v>
      </c>
      <c r="I126">
        <f t="shared" si="8"/>
        <v>4.98662861132693</v>
      </c>
    </row>
    <row r="127" spans="1:9">
      <c r="A127" s="2">
        <v>41275</v>
      </c>
      <c r="B127">
        <v>191.55</v>
      </c>
      <c r="C127">
        <f>$M$1*(B127/E114)+(1-$M$1)*(C126+D126)</f>
        <v>248.50004656148434</v>
      </c>
      <c r="D127">
        <f>$M$2*(C127-C126)+(1-$M$2)*D126</f>
        <v>18.435433734879915</v>
      </c>
      <c r="E127">
        <f>$M$3*(B127/C127)+(1-$M$3)*E115</f>
        <v>0.78639059195682737</v>
      </c>
      <c r="F127">
        <f t="shared" si="5"/>
        <v>219.61069210475304</v>
      </c>
      <c r="G127">
        <f t="shared" si="6"/>
        <v>-28.060692104753031</v>
      </c>
      <c r="H127">
        <f t="shared" si="7"/>
        <v>787.40244139774904</v>
      </c>
      <c r="I127">
        <f t="shared" si="8"/>
        <v>14.64927804998853</v>
      </c>
    </row>
    <row r="128" spans="1:9">
      <c r="A128" s="2">
        <v>41306</v>
      </c>
      <c r="B128">
        <v>205.15</v>
      </c>
      <c r="C128">
        <f>$M$1*(B128/E115)+(1-$M$1)*(C127+D127)</f>
        <v>256.3893495354115</v>
      </c>
      <c r="D128">
        <f>$M$2*(C128-C127)+(1-$M$2)*D127</f>
        <v>13.162368354403537</v>
      </c>
      <c r="E128">
        <f>$M$3*(B128/C128)+(1-$M$3)*E116</f>
        <v>0.82585765409293543</v>
      </c>
      <c r="F128">
        <f t="shared" si="5"/>
        <v>238.78012946373815</v>
      </c>
      <c r="G128">
        <f t="shared" si="6"/>
        <v>-33.630129463738143</v>
      </c>
      <c r="H128">
        <f t="shared" si="7"/>
        <v>1130.9856077477884</v>
      </c>
      <c r="I128">
        <f t="shared" si="8"/>
        <v>16.392946363021274</v>
      </c>
    </row>
    <row r="129" spans="1:9">
      <c r="A129" s="2">
        <v>41334</v>
      </c>
      <c r="B129">
        <v>196.65</v>
      </c>
      <c r="C129">
        <f>$M$1*(B129/E116)+(1-$M$1)*(C128+D128)</f>
        <v>241.01605506717925</v>
      </c>
      <c r="D129">
        <f>$M$2*(C129-C128)+(1-$M$2)*D128</f>
        <v>-1.1054630569143544</v>
      </c>
      <c r="E129">
        <f>$M$3*(B129/C129)+(1-$M$3)*E117</f>
        <v>0.86736028237311003</v>
      </c>
      <c r="F129">
        <f t="shared" si="5"/>
        <v>236.88432667181834</v>
      </c>
      <c r="G129">
        <f t="shared" si="6"/>
        <v>-40.234326671818337</v>
      </c>
      <c r="H129">
        <f t="shared" si="7"/>
        <v>1618.8010427345923</v>
      </c>
      <c r="I129">
        <f t="shared" si="8"/>
        <v>20.459866092966355</v>
      </c>
    </row>
    <row r="130" spans="1:9">
      <c r="A130" s="2">
        <v>41365</v>
      </c>
      <c r="B130">
        <v>205.98</v>
      </c>
      <c r="C130">
        <f>$M$1*(B130/E117)+(1-$M$1)*(C129+D129)</f>
        <v>221.13110901529319</v>
      </c>
      <c r="D130">
        <f>$M$2*(C130-C129)+(1-$M$2)*D129</f>
        <v>-10.495204554400207</v>
      </c>
      <c r="E130">
        <f>$M$3*(B130/C130)+(1-$M$3)*E118</f>
        <v>0.99317696095666275</v>
      </c>
      <c r="F130">
        <f t="shared" si="5"/>
        <v>239.52001685274215</v>
      </c>
      <c r="G130">
        <f t="shared" si="6"/>
        <v>-33.540016852742156</v>
      </c>
      <c r="H130">
        <f t="shared" si="7"/>
        <v>1124.9327304822277</v>
      </c>
      <c r="I130">
        <f t="shared" si="8"/>
        <v>16.283142466619164</v>
      </c>
    </row>
    <row r="131" spans="1:9">
      <c r="A131" s="2">
        <v>41395</v>
      </c>
      <c r="B131">
        <v>218.34</v>
      </c>
      <c r="C131">
        <f>$M$1*(B131/E118)+(1-$M$1)*(C130+D130)</f>
        <v>199.46037416936724</v>
      </c>
      <c r="D131">
        <f>$M$2*(C131-C130)+(1-$M$2)*D130</f>
        <v>-16.082969700163076</v>
      </c>
      <c r="E131">
        <f>$M$3*(B131/C131)+(1-$M$3)*E119</f>
        <v>1.1438286370273825</v>
      </c>
      <c r="F131">
        <f t="shared" si="5"/>
        <v>230.79340717666844</v>
      </c>
      <c r="G131">
        <f t="shared" si="6"/>
        <v>-12.453407176668435</v>
      </c>
      <c r="H131">
        <f t="shared" si="7"/>
        <v>155.08735030789688</v>
      </c>
      <c r="I131">
        <f t="shared" si="8"/>
        <v>5.703676457208223</v>
      </c>
    </row>
    <row r="132" spans="1:9">
      <c r="A132" s="2">
        <v>41426</v>
      </c>
      <c r="B132">
        <v>227.08</v>
      </c>
      <c r="C132">
        <f>$M$1*(B132/E119)+(1-$M$1)*(C131+D131)</f>
        <v>181.60710701194574</v>
      </c>
      <c r="D132">
        <f>$M$2*(C132-C131)+(1-$M$2)*D131</f>
        <v>-16.968118428792287</v>
      </c>
      <c r="E132">
        <f>$M$3*(B132/C132)+(1-$M$3)*E120</f>
        <v>1.2546252704462568</v>
      </c>
      <c r="F132">
        <f t="shared" si="5"/>
        <v>208.18663476828269</v>
      </c>
      <c r="G132">
        <f t="shared" si="6"/>
        <v>18.893365231717326</v>
      </c>
      <c r="H132">
        <f t="shared" si="7"/>
        <v>356.95924977906509</v>
      </c>
      <c r="I132">
        <f t="shared" si="8"/>
        <v>8.3201361774340867</v>
      </c>
    </row>
    <row r="133" spans="1:9">
      <c r="A133" s="2">
        <v>41456</v>
      </c>
      <c r="B133">
        <v>216.65</v>
      </c>
      <c r="C133">
        <f>$M$1*(B133/E120)+(1-$M$1)*(C132+D132)</f>
        <v>168.65480802317848</v>
      </c>
      <c r="D133">
        <f>$M$2*(C133-C132)+(1-$M$2)*D132</f>
        <v>-14.960208708779778</v>
      </c>
      <c r="E133">
        <f>$M$3*(B133/C133)+(1-$M$3)*E121</f>
        <v>1.2928596068266756</v>
      </c>
      <c r="F133">
        <f t="shared" si="5"/>
        <v>201.67603944827945</v>
      </c>
      <c r="G133">
        <f t="shared" si="6"/>
        <v>14.973960551720552</v>
      </c>
      <c r="H133">
        <f t="shared" si="7"/>
        <v>224.21949460448326</v>
      </c>
      <c r="I133">
        <f t="shared" si="8"/>
        <v>6.9115903769769451</v>
      </c>
    </row>
    <row r="134" spans="1:9">
      <c r="A134" s="2">
        <v>41487</v>
      </c>
      <c r="B134">
        <v>228.98</v>
      </c>
      <c r="C134">
        <f>$M$1*(B134/E121)+(1-$M$1)*(C133+D133)</f>
        <v>166.17938815150507</v>
      </c>
      <c r="D134">
        <f>$M$2*(C134-C133)+(1-$M$2)*D133</f>
        <v>-8.7178142902265936</v>
      </c>
      <c r="E134">
        <f>$M$3*(B134/C134)+(1-$M$3)*E122</f>
        <v>1.3256956749003475</v>
      </c>
      <c r="F134">
        <f t="shared" si="5"/>
        <v>189.56257677632942</v>
      </c>
      <c r="G134">
        <f t="shared" si="6"/>
        <v>39.417423223670568</v>
      </c>
      <c r="H134">
        <f t="shared" si="7"/>
        <v>1553.7332535939638</v>
      </c>
      <c r="I134">
        <f t="shared" si="8"/>
        <v>17.214352006144889</v>
      </c>
    </row>
    <row r="135" spans="1:9">
      <c r="A135" s="2">
        <v>41518</v>
      </c>
      <c r="B135">
        <v>206.65</v>
      </c>
      <c r="C135">
        <f>$M$1*(B135/E122)+(1-$M$1)*(C134+D134)</f>
        <v>165.97785149304224</v>
      </c>
      <c r="D135">
        <f>$M$2*(C135-C134)+(1-$M$2)*D134</f>
        <v>-4.4596754743447109</v>
      </c>
      <c r="E135">
        <f>$M$3*(B135/C135)+(1-$M$3)*E123</f>
        <v>1.1979073949391981</v>
      </c>
      <c r="F135">
        <f t="shared" si="5"/>
        <v>175.71855705711809</v>
      </c>
      <c r="G135">
        <f t="shared" si="6"/>
        <v>30.931442942881915</v>
      </c>
      <c r="H135">
        <f t="shared" si="7"/>
        <v>956.75416252875948</v>
      </c>
      <c r="I135">
        <f t="shared" si="8"/>
        <v>14.968034329969473</v>
      </c>
    </row>
    <row r="136" spans="1:9">
      <c r="A136" s="2">
        <v>41548</v>
      </c>
      <c r="B136">
        <v>226.88</v>
      </c>
      <c r="C136">
        <f>$M$1*(B136/E123)+(1-$M$1)*(C135+D135)</f>
        <v>189.73432945751568</v>
      </c>
      <c r="D136">
        <f>$M$2*(C136-C135)+(1-$M$2)*D135</f>
        <v>9.6484012450643686</v>
      </c>
      <c r="E136">
        <f>$M$3*(B136/C136)+(1-$M$3)*E124</f>
        <v>1.124075938093952</v>
      </c>
      <c r="F136">
        <f t="shared" si="5"/>
        <v>190.7639759016744</v>
      </c>
      <c r="G136">
        <f t="shared" si="6"/>
        <v>36.116024098325596</v>
      </c>
      <c r="H136">
        <f t="shared" si="7"/>
        <v>1304.3671966708353</v>
      </c>
      <c r="I136">
        <f t="shared" si="8"/>
        <v>15.918557871264808</v>
      </c>
    </row>
    <row r="137" spans="1:9">
      <c r="A137" s="2">
        <v>41579</v>
      </c>
      <c r="B137">
        <v>222.08</v>
      </c>
      <c r="C137">
        <f>$M$1*(B137/E124)+(1-$M$1)*(C136+D136)</f>
        <v>219.02126372211697</v>
      </c>
      <c r="D137">
        <f>$M$2*(C137-C136)+(1-$M$2)*D136</f>
        <v>19.467667754832828</v>
      </c>
      <c r="E137">
        <f>$M$3*(B137/C137)+(1-$M$3)*E125</f>
        <v>0.97217174649815474</v>
      </c>
      <c r="F137">
        <f t="shared" si="5"/>
        <v>208.59506976185472</v>
      </c>
      <c r="G137">
        <f t="shared" si="6"/>
        <v>13.484930238145296</v>
      </c>
      <c r="H137">
        <f t="shared" si="7"/>
        <v>181.84334352764535</v>
      </c>
      <c r="I137">
        <f t="shared" si="8"/>
        <v>6.0721047542080759</v>
      </c>
    </row>
    <row r="138" spans="1:9">
      <c r="A138" s="2">
        <v>41609</v>
      </c>
      <c r="B138">
        <v>213.95</v>
      </c>
      <c r="C138">
        <f>$M$1*(B138/E125)+(1-$M$1)*(C137+D137)</f>
        <v>242.16234022650525</v>
      </c>
      <c r="D138">
        <f>$M$2*(C138-C137)+(1-$M$2)*D137</f>
        <v>21.304372129610556</v>
      </c>
      <c r="E138">
        <f>$M$3*(B138/C138)+(1-$M$3)*E126</f>
        <v>0.86645335596559236</v>
      </c>
      <c r="F138">
        <f t="shared" si="5"/>
        <v>217.80318164954019</v>
      </c>
      <c r="G138">
        <f t="shared" si="6"/>
        <v>-3.853181649540204</v>
      </c>
      <c r="H138">
        <f t="shared" si="7"/>
        <v>14.847008824353368</v>
      </c>
      <c r="I138">
        <f t="shared" si="8"/>
        <v>1.8009729607572817</v>
      </c>
    </row>
    <row r="139" spans="1:9">
      <c r="A139" s="2">
        <v>41640</v>
      </c>
      <c r="B139">
        <v>214.85</v>
      </c>
      <c r="C139">
        <f>$M$1*(B139/E126)+(1-$M$1)*(C138+D138)</f>
        <v>261.32331374925781</v>
      </c>
      <c r="D139">
        <f>$M$2*(C139-C138)+(1-$M$2)*D138</f>
        <v>20.232672826181556</v>
      </c>
      <c r="E139">
        <f>$M$3*(B139/C139)+(1-$M$3)*E127</f>
        <v>0.8114303143303907</v>
      </c>
      <c r="F139">
        <f t="shared" si="5"/>
        <v>221.41297895204829</v>
      </c>
      <c r="G139">
        <f t="shared" si="6"/>
        <v>-6.5629789520482973</v>
      </c>
      <c r="H139">
        <f t="shared" si="7"/>
        <v>43.072692725028965</v>
      </c>
      <c r="I139">
        <f t="shared" si="8"/>
        <v>3.0546795215491263</v>
      </c>
    </row>
    <row r="140" spans="1:9">
      <c r="A140" s="2">
        <v>41671</v>
      </c>
      <c r="B140">
        <v>215.08</v>
      </c>
      <c r="C140">
        <f>$M$1*(B140/E127)+(1-$M$1)*(C139+D139)</f>
        <v>276.72405266105505</v>
      </c>
      <c r="D140">
        <f>$M$2*(C140-C139)+(1-$M$2)*D139</f>
        <v>17.816705868989402</v>
      </c>
      <c r="E140">
        <f>$M$3*(B140/C140)+(1-$M$3)*E128</f>
        <v>0.79182275982676864</v>
      </c>
      <c r="F140">
        <f t="shared" si="5"/>
        <v>243.24873987437627</v>
      </c>
      <c r="G140">
        <f t="shared" si="6"/>
        <v>-28.168739874376257</v>
      </c>
      <c r="H140">
        <f t="shared" si="7"/>
        <v>793.47790611027494</v>
      </c>
      <c r="I140">
        <f t="shared" si="8"/>
        <v>13.096866223905643</v>
      </c>
    </row>
    <row r="141" spans="1:9">
      <c r="A141" s="2">
        <v>41699</v>
      </c>
      <c r="B141">
        <v>218.51</v>
      </c>
      <c r="C141">
        <f>$M$1*(B141/E128)+(1-$M$1)*(C140+D140)</f>
        <v>276.56763222787492</v>
      </c>
      <c r="D141">
        <f>$M$2*(C141-C140)+(1-$M$2)*D140</f>
        <v>8.8301427179046357</v>
      </c>
      <c r="E141">
        <f>$M$3*(B141/C141)+(1-$M$3)*E129</f>
        <v>0.81326268031975424</v>
      </c>
      <c r="F141">
        <f t="shared" si="5"/>
        <v>247.54269466562869</v>
      </c>
      <c r="G141">
        <f t="shared" si="6"/>
        <v>-29.032694665628696</v>
      </c>
      <c r="H141">
        <f t="shared" si="7"/>
        <v>842.897359547625</v>
      </c>
      <c r="I141">
        <f t="shared" si="8"/>
        <v>13.286666361095007</v>
      </c>
    </row>
    <row r="142" spans="1:9">
      <c r="A142" s="2">
        <v>41730</v>
      </c>
      <c r="B142">
        <v>235.64</v>
      </c>
      <c r="C142">
        <f>$M$1*(B142/E129)+(1-$M$1)*(C141+D141)</f>
        <v>277.16403754217419</v>
      </c>
      <c r="D142">
        <f>$M$2*(C142-C141)+(1-$M$2)*D141</f>
        <v>4.7132740161019484</v>
      </c>
      <c r="E142">
        <f>$M$3*(B142/C142)+(1-$M$3)*E130</f>
        <v>0.89308080205073326</v>
      </c>
      <c r="F142">
        <f t="shared" si="5"/>
        <v>279.95405165608304</v>
      </c>
      <c r="G142">
        <f t="shared" si="6"/>
        <v>-44.314051656083052</v>
      </c>
      <c r="H142">
        <f t="shared" si="7"/>
        <v>1963.7351741779971</v>
      </c>
      <c r="I142">
        <f t="shared" si="8"/>
        <v>18.805827387575562</v>
      </c>
    </row>
    <row r="143" spans="1:9">
      <c r="A143" s="2">
        <v>41760</v>
      </c>
      <c r="B143">
        <v>227.38</v>
      </c>
      <c r="C143">
        <f>$M$1*(B143/E130)+(1-$M$1)*(C142+D142)</f>
        <v>250.11617307670568</v>
      </c>
      <c r="D143">
        <f>$M$2*(C143-C142)+(1-$M$2)*D142</f>
        <v>-11.167295224683279</v>
      </c>
      <c r="E143">
        <f>$M$3*(B143/C143)+(1-$M$3)*E131</f>
        <v>0.97951687566207646</v>
      </c>
      <c r="F143">
        <f t="shared" si="5"/>
        <v>273.31656927270126</v>
      </c>
      <c r="G143">
        <f t="shared" si="6"/>
        <v>-45.936569272701263</v>
      </c>
      <c r="H143">
        <f t="shared" si="7"/>
        <v>2110.1683965456818</v>
      </c>
      <c r="I143">
        <f t="shared" si="8"/>
        <v>20.202554874087987</v>
      </c>
    </row>
    <row r="144" spans="1:9">
      <c r="A144" s="2">
        <v>41791</v>
      </c>
      <c r="B144">
        <v>227.98</v>
      </c>
      <c r="C144">
        <f>$M$1*(B144/E131)+(1-$M$1)*(C143+D143)</f>
        <v>215.16739460964266</v>
      </c>
      <c r="D144">
        <f>$M$2*(C144-C143)+(1-$M$2)*D143</f>
        <v>-23.058036845873151</v>
      </c>
      <c r="E144">
        <f>$M$3*(B144/C144)+(1-$M$3)*E132</f>
        <v>1.1180705870071479</v>
      </c>
      <c r="F144">
        <f t="shared" si="5"/>
        <v>241.02525493962602</v>
      </c>
      <c r="G144">
        <f t="shared" si="6"/>
        <v>-13.045254939626034</v>
      </c>
      <c r="H144">
        <f t="shared" si="7"/>
        <v>170.17867643983743</v>
      </c>
      <c r="I144">
        <f t="shared" si="8"/>
        <v>5.7221049827292019</v>
      </c>
    </row>
    <row r="145" spans="1:9">
      <c r="A145" s="2">
        <v>41821</v>
      </c>
      <c r="B145">
        <v>218.38</v>
      </c>
      <c r="C145">
        <f>$M$1*(B145/E132)+(1-$M$1)*(C144+D144)</f>
        <v>181.27970744201025</v>
      </c>
      <c r="D145">
        <f>$M$2*(C145-C144)+(1-$M$2)*D144</f>
        <v>-28.472862006752777</v>
      </c>
      <c r="E145">
        <f>$M$3*(B145/C145)+(1-$M$3)*E133</f>
        <v>1.2311182897188417</v>
      </c>
      <c r="F145">
        <f t="shared" si="5"/>
        <v>197.55779810985155</v>
      </c>
      <c r="G145">
        <f t="shared" si="6"/>
        <v>20.822201890148449</v>
      </c>
      <c r="H145">
        <f t="shared" si="7"/>
        <v>433.56409155410165</v>
      </c>
      <c r="I145">
        <f t="shared" si="8"/>
        <v>9.5348483790404117</v>
      </c>
    </row>
    <row r="146" spans="1:9">
      <c r="A146" s="2">
        <v>41852</v>
      </c>
      <c r="B146">
        <v>237.31</v>
      </c>
      <c r="C146">
        <f>$M$1*(B146/E133)+(1-$M$1)*(C145+D145)</f>
        <v>171.25534595932609</v>
      </c>
      <c r="D146">
        <f>$M$2*(C146-C145)+(1-$M$2)*D145</f>
        <v>-19.248611744718467</v>
      </c>
      <c r="E146">
        <f>$M$3*(B146/C146)+(1-$M$3)*E134</f>
        <v>1.3677046992050239</v>
      </c>
      <c r="F146">
        <f t="shared" si="5"/>
        <v>201.51467010403201</v>
      </c>
      <c r="G146">
        <f t="shared" si="6"/>
        <v>35.795329895967996</v>
      </c>
      <c r="H146">
        <f t="shared" si="7"/>
        <v>1281.3056423611802</v>
      </c>
      <c r="I146">
        <f t="shared" si="8"/>
        <v>15.083784878836962</v>
      </c>
    </row>
    <row r="147" spans="1:9">
      <c r="A147" s="2">
        <v>41883</v>
      </c>
      <c r="B147">
        <v>238.64</v>
      </c>
      <c r="C147">
        <f>$M$1*(B147/E134)+(1-$M$1)*(C146+D146)</f>
        <v>168.80938233311736</v>
      </c>
      <c r="D147">
        <f>$M$2*(C147-C146)+(1-$M$2)*D146</f>
        <v>-10.847287685463602</v>
      </c>
      <c r="E147">
        <f>$M$3*(B147/C147)+(1-$M$3)*E135</f>
        <v>1.3489380689767185</v>
      </c>
      <c r="F147">
        <f t="shared" si="5"/>
        <v>189.22396129850995</v>
      </c>
      <c r="G147">
        <f t="shared" si="6"/>
        <v>49.416038701490038</v>
      </c>
      <c r="H147">
        <f t="shared" si="7"/>
        <v>2441.9448809471614</v>
      </c>
      <c r="I147">
        <f t="shared" si="8"/>
        <v>20.707357819933808</v>
      </c>
    </row>
    <row r="148" spans="1:9">
      <c r="A148" s="2">
        <v>41913</v>
      </c>
      <c r="B148">
        <v>246.64</v>
      </c>
      <c r="C148">
        <f>$M$1*(B148/E135)+(1-$M$1)*(C147+D147)</f>
        <v>186.7202635732597</v>
      </c>
      <c r="D148">
        <f>$M$2*(C148-C147)+(1-$M$2)*D147</f>
        <v>3.5317967773393715</v>
      </c>
      <c r="E148">
        <f>$M$3*(B148/C148)+(1-$M$3)*E136</f>
        <v>1.2618572945551527</v>
      </c>
      <c r="F148">
        <f t="shared" si="5"/>
        <v>213.85776321290683</v>
      </c>
      <c r="G148">
        <f t="shared" si="6"/>
        <v>32.782236787093154</v>
      </c>
      <c r="H148">
        <f t="shared" si="7"/>
        <v>1074.6750487650438</v>
      </c>
      <c r="I148">
        <f t="shared" si="8"/>
        <v>13.291532917245036</v>
      </c>
    </row>
    <row r="149" spans="1:9">
      <c r="A149" s="2">
        <v>41944</v>
      </c>
      <c r="B149">
        <v>237.91</v>
      </c>
      <c r="C149">
        <f>$M$1*(B149/E136)+(1-$M$1)*(C148+D148)</f>
        <v>203.09046528676959</v>
      </c>
      <c r="D149">
        <f>$M$2*(C149-C148)+(1-$M$2)*D148</f>
        <v>9.9509992454246294</v>
      </c>
      <c r="E149">
        <f>$M$3*(B149/C149)+(1-$M$3)*E137</f>
        <v>1.1116654018281789</v>
      </c>
      <c r="F149">
        <f t="shared" si="5"/>
        <v>207.11289265078796</v>
      </c>
      <c r="G149">
        <f t="shared" si="6"/>
        <v>30.797107349212041</v>
      </c>
      <c r="H149">
        <f t="shared" si="7"/>
        <v>948.46182107889035</v>
      </c>
      <c r="I149">
        <f t="shared" si="8"/>
        <v>12.944856184780818</v>
      </c>
    </row>
    <row r="150" spans="1:9">
      <c r="A150" s="2">
        <v>41974</v>
      </c>
      <c r="B150">
        <v>241.41</v>
      </c>
      <c r="C150">
        <f>$M$1*(B150/E137)+(1-$M$1)*(C149+D149)</f>
        <v>234.2087783156403</v>
      </c>
      <c r="D150">
        <f>$M$2*(C150-C149)+(1-$M$2)*D149</f>
        <v>20.534656137147671</v>
      </c>
      <c r="E150">
        <f>$M$3*(B150/C150)+(1-$M$3)*E138</f>
        <v>0.98145891987305622</v>
      </c>
      <c r="F150">
        <f t="shared" ref="F150:F213" si="9">(C150+1*D150)*E138</f>
        <v>220.72330369181904</v>
      </c>
      <c r="G150">
        <f t="shared" ref="G150:G213" si="10">B150-F150</f>
        <v>20.686696308180956</v>
      </c>
      <c r="H150">
        <f t="shared" ref="H150:H213" si="11">G150*G150</f>
        <v>427.93940414690758</v>
      </c>
      <c r="I150">
        <f t="shared" ref="I150:I213" si="12">ABS(G150/B150)*100</f>
        <v>8.5691132547040123</v>
      </c>
    </row>
    <row r="151" spans="1:9">
      <c r="A151" s="2">
        <v>42005</v>
      </c>
      <c r="B151">
        <v>245.04</v>
      </c>
      <c r="C151">
        <f>$M$1*(B151/E138)+(1-$M$1)*(C150+D150)</f>
        <v>271.58221484928049</v>
      </c>
      <c r="D151">
        <f>$M$2*(C151-C150)+(1-$M$2)*D150</f>
        <v>28.954046335393929</v>
      </c>
      <c r="E151">
        <f>$M$3*(B151/C151)+(1-$M$3)*E139</f>
        <v>0.87501684423772264</v>
      </c>
      <c r="F151">
        <f t="shared" si="9"/>
        <v>243.86423288076074</v>
      </c>
      <c r="G151">
        <f t="shared" si="10"/>
        <v>1.1757671192392536</v>
      </c>
      <c r="H151">
        <f t="shared" si="11"/>
        <v>1.3824283186841733</v>
      </c>
      <c r="I151">
        <f t="shared" si="12"/>
        <v>0.47982660759029289</v>
      </c>
    </row>
    <row r="152" spans="1:9">
      <c r="A152" s="2">
        <v>42036</v>
      </c>
      <c r="B152">
        <v>244.64</v>
      </c>
      <c r="C152">
        <f>$M$1*(B152/E139)+(1-$M$1)*(C151+D151)</f>
        <v>301.10989056889036</v>
      </c>
      <c r="D152">
        <f>$M$2*(C152-C151)+(1-$M$2)*D151</f>
        <v>29.2408610275019</v>
      </c>
      <c r="E152">
        <f>$M$3*(B152/C152)+(1-$M$3)*E140</f>
        <v>0.80626942844600558</v>
      </c>
      <c r="F152">
        <f t="shared" si="9"/>
        <v>261.57924383990263</v>
      </c>
      <c r="G152">
        <f t="shared" si="10"/>
        <v>-16.939243839902645</v>
      </c>
      <c r="H152">
        <f t="shared" si="11"/>
        <v>286.9379818676797</v>
      </c>
      <c r="I152">
        <f t="shared" si="12"/>
        <v>6.9241513407057909</v>
      </c>
    </row>
    <row r="153" spans="1:9">
      <c r="A153" s="2">
        <v>42064</v>
      </c>
      <c r="B153">
        <v>238.64</v>
      </c>
      <c r="C153">
        <f>$M$1*(B153/E140)+(1-$M$1)*(C152+D152)</f>
        <v>312.96864665796807</v>
      </c>
      <c r="D153">
        <f>$M$2*(C153-C152)+(1-$M$2)*D152</f>
        <v>20.549808558289801</v>
      </c>
      <c r="E153">
        <f>$M$3*(B153/C153)+(1-$M$3)*E141</f>
        <v>0.77773195088497382</v>
      </c>
      <c r="F153">
        <f t="shared" si="9"/>
        <v>271.23811282527777</v>
      </c>
      <c r="G153">
        <f t="shared" si="10"/>
        <v>-32.598112825277781</v>
      </c>
      <c r="H153">
        <f t="shared" si="11"/>
        <v>1062.6369597695398</v>
      </c>
      <c r="I153">
        <f t="shared" si="12"/>
        <v>13.659953413207251</v>
      </c>
    </row>
    <row r="154" spans="1:9">
      <c r="A154" s="2">
        <v>42095</v>
      </c>
      <c r="B154">
        <v>217.21</v>
      </c>
      <c r="C154">
        <f>$M$1*(B154/E141)+(1-$M$1)*(C153+D153)</f>
        <v>293.65818807302537</v>
      </c>
      <c r="D154">
        <f>$M$2*(C154-C153)+(1-$M$2)*D153</f>
        <v>0.61967498667355336</v>
      </c>
      <c r="E154">
        <f>$M$3*(B154/C154)+(1-$M$3)*E142</f>
        <v>0.7856928783560132</v>
      </c>
      <c r="F154">
        <f t="shared" si="9"/>
        <v>262.81390996713174</v>
      </c>
      <c r="G154">
        <f t="shared" si="10"/>
        <v>-45.603909967131727</v>
      </c>
      <c r="H154">
        <f t="shared" si="11"/>
        <v>2079.7166042902563</v>
      </c>
      <c r="I154">
        <f t="shared" si="12"/>
        <v>20.995308672313303</v>
      </c>
    </row>
    <row r="155" spans="1:9">
      <c r="A155" s="2">
        <v>42125</v>
      </c>
      <c r="B155">
        <v>215.58</v>
      </c>
      <c r="C155">
        <f>$M$1*(B155/E142)+(1-$M$1)*(C154+D154)</f>
        <v>262.54462468395212</v>
      </c>
      <c r="D155">
        <f>$M$2*(C155-C154)+(1-$M$2)*D154</f>
        <v>-15.246944201199849</v>
      </c>
      <c r="E155">
        <f>$M$3*(B155/C155)+(1-$M$3)*E143</f>
        <v>0.86863735040174661</v>
      </c>
      <c r="F155">
        <f t="shared" si="9"/>
        <v>242.23225134494396</v>
      </c>
      <c r="G155">
        <f t="shared" si="10"/>
        <v>-26.652251344943949</v>
      </c>
      <c r="H155">
        <f t="shared" si="11"/>
        <v>710.34250175406657</v>
      </c>
      <c r="I155">
        <f t="shared" si="12"/>
        <v>12.363044505493992</v>
      </c>
    </row>
    <row r="156" spans="1:9">
      <c r="A156" s="2">
        <v>42156</v>
      </c>
      <c r="B156">
        <v>216.98</v>
      </c>
      <c r="C156">
        <f>$M$1*(B156/E143)+(1-$M$1)*(C155+D155)</f>
        <v>231.8294928655402</v>
      </c>
      <c r="D156">
        <f>$M$2*(C156-C155)+(1-$M$2)*D155</f>
        <v>-22.981038009805886</v>
      </c>
      <c r="E156">
        <f>$M$3*(B156/C156)+(1-$M$3)*E144</f>
        <v>0.99058371872174544</v>
      </c>
      <c r="F156">
        <f t="shared" si="9"/>
        <v>233.50731451608669</v>
      </c>
      <c r="G156">
        <f t="shared" si="10"/>
        <v>-16.527314516086705</v>
      </c>
      <c r="H156">
        <f t="shared" si="11"/>
        <v>273.1521251136503</v>
      </c>
      <c r="I156">
        <f t="shared" si="12"/>
        <v>7.6169759959842862</v>
      </c>
    </row>
    <row r="157" spans="1:9">
      <c r="A157" s="2">
        <v>42186</v>
      </c>
      <c r="B157">
        <v>210.15</v>
      </c>
      <c r="C157">
        <f>$M$1*(B157/E144)+(1-$M$1)*(C156+D156)</f>
        <v>196.3140148369107</v>
      </c>
      <c r="D157">
        <f>$M$2*(C157-C156)+(1-$M$2)*D156</f>
        <v>-29.248258019217694</v>
      </c>
      <c r="E157">
        <f>$M$3*(B157/C157)+(1-$M$3)*E145</f>
        <v>1.118670678915106</v>
      </c>
      <c r="F157">
        <f t="shared" si="9"/>
        <v>205.67770880398214</v>
      </c>
      <c r="G157">
        <f t="shared" si="10"/>
        <v>4.4722911960178635</v>
      </c>
      <c r="H157">
        <f t="shared" si="11"/>
        <v>20.001388541978891</v>
      </c>
      <c r="I157">
        <f t="shared" si="12"/>
        <v>2.1281423725995068</v>
      </c>
    </row>
    <row r="158" spans="1:9">
      <c r="A158" s="2">
        <v>42217</v>
      </c>
      <c r="B158">
        <v>217.31</v>
      </c>
      <c r="C158">
        <f>$M$1*(B158/E145)+(1-$M$1)*(C157+D157)</f>
        <v>172.7348909503722</v>
      </c>
      <c r="D158">
        <f>$M$2*(C158-C157)+(1-$M$2)*D157</f>
        <v>-26.413690952878095</v>
      </c>
      <c r="E158">
        <f>$M$3*(B158/C158)+(1-$M$3)*E146</f>
        <v>1.2909499371780913</v>
      </c>
      <c r="F158">
        <f t="shared" si="9"/>
        <v>200.12419282989083</v>
      </c>
      <c r="G158">
        <f t="shared" si="10"/>
        <v>17.185807170109172</v>
      </c>
      <c r="H158">
        <f t="shared" si="11"/>
        <v>295.35196808817579</v>
      </c>
      <c r="I158">
        <f t="shared" si="12"/>
        <v>7.9084290507151866</v>
      </c>
    </row>
    <row r="159" spans="1:9">
      <c r="A159" s="2">
        <v>42248</v>
      </c>
      <c r="B159">
        <v>214.98</v>
      </c>
      <c r="C159">
        <f>$M$1*(B159/E146)+(1-$M$1)*(C158+D158)</f>
        <v>152.83831170095351</v>
      </c>
      <c r="D159">
        <f>$M$2*(C159-C158)+(1-$M$2)*D158</f>
        <v>-23.155135101148396</v>
      </c>
      <c r="E159">
        <f>$M$3*(B159/C159)+(1-$M$3)*E147</f>
        <v>1.389290569572152</v>
      </c>
      <c r="F159">
        <f t="shared" si="9"/>
        <v>174.93457382130788</v>
      </c>
      <c r="G159">
        <f t="shared" si="10"/>
        <v>40.045426178692111</v>
      </c>
      <c r="H159">
        <f t="shared" si="11"/>
        <v>1603.6361578330793</v>
      </c>
      <c r="I159">
        <f t="shared" si="12"/>
        <v>18.627512409848411</v>
      </c>
    </row>
    <row r="160" spans="1:9">
      <c r="A160" s="2">
        <v>42278</v>
      </c>
      <c r="B160">
        <v>218.01</v>
      </c>
      <c r="C160">
        <f>$M$1*(B160/E147)+(1-$M$1)*(C159+D159)</f>
        <v>148.84288177946621</v>
      </c>
      <c r="D160">
        <f>$M$2*(C160-C159)+(1-$M$2)*D159</f>
        <v>-13.575282511317848</v>
      </c>
      <c r="E160">
        <f>$M$3*(B160/C160)+(1-$M$3)*E148</f>
        <v>1.4038463938396764</v>
      </c>
      <c r="F160">
        <f t="shared" si="9"/>
        <v>170.68840685347624</v>
      </c>
      <c r="G160">
        <f t="shared" si="10"/>
        <v>47.321593146523753</v>
      </c>
      <c r="H160">
        <f t="shared" si="11"/>
        <v>2239.3331779251239</v>
      </c>
      <c r="I160">
        <f t="shared" si="12"/>
        <v>21.706157124225381</v>
      </c>
    </row>
    <row r="161" spans="1:9">
      <c r="A161" s="2">
        <v>42309</v>
      </c>
      <c r="B161">
        <v>221.98</v>
      </c>
      <c r="C161">
        <f>$M$1*(B161/E148)+(1-$M$1)*(C160+D160)</f>
        <v>159.65621755383449</v>
      </c>
      <c r="D161">
        <f>$M$2*(C161-C160)+(1-$M$2)*D160</f>
        <v>-1.3809733684747822</v>
      </c>
      <c r="E161">
        <f>$M$3*(B161/C161)+(1-$M$3)*E149</f>
        <v>1.3067532925991858</v>
      </c>
      <c r="F161">
        <f t="shared" si="9"/>
        <v>175.94911292677105</v>
      </c>
      <c r="G161">
        <f t="shared" si="10"/>
        <v>46.030887073228939</v>
      </c>
      <c r="H161">
        <f t="shared" si="11"/>
        <v>2118.842564748355</v>
      </c>
      <c r="I161">
        <f t="shared" si="12"/>
        <v>20.736501970100431</v>
      </c>
    </row>
    <row r="162" spans="1:9">
      <c r="A162" s="2">
        <v>42339</v>
      </c>
      <c r="B162">
        <v>230.11</v>
      </c>
      <c r="C162">
        <f>$M$1*(B162/E149)+(1-$M$1)*(C161+D161)</f>
        <v>187.5075403335492</v>
      </c>
      <c r="D162">
        <f>$M$2*(C162-C161)+(1-$M$2)*D161</f>
        <v>13.235174705619961</v>
      </c>
      <c r="E162">
        <f>$M$3*(B162/C162)+(1-$M$3)*E150</f>
        <v>1.1534804627931396</v>
      </c>
      <c r="F162">
        <f t="shared" si="9"/>
        <v>197.02072827472767</v>
      </c>
      <c r="G162">
        <f t="shared" si="10"/>
        <v>33.08927172527234</v>
      </c>
      <c r="H162">
        <f t="shared" si="11"/>
        <v>1094.8999033089076</v>
      </c>
      <c r="I162">
        <f t="shared" si="12"/>
        <v>14.379762602786641</v>
      </c>
    </row>
    <row r="163" spans="1:9">
      <c r="A163" s="2">
        <v>42370</v>
      </c>
      <c r="B163">
        <v>218.38</v>
      </c>
      <c r="C163">
        <f>$M$1*(B163/E150)+(1-$M$1)*(C162+D162)</f>
        <v>213.8003813109485</v>
      </c>
      <c r="D163">
        <f>$M$2*(C163-C162)+(1-$M$2)*D162</f>
        <v>19.764007841509628</v>
      </c>
      <c r="E163">
        <f>$M$3*(B163/C163)+(1-$M$3)*E151</f>
        <v>0.97749910081547764</v>
      </c>
      <c r="F163">
        <f t="shared" si="9"/>
        <v>204.37277472249528</v>
      </c>
      <c r="G163">
        <f t="shared" si="10"/>
        <v>14.007225277504716</v>
      </c>
      <c r="H163">
        <f t="shared" si="11"/>
        <v>196.20235997476706</v>
      </c>
      <c r="I163">
        <f t="shared" si="12"/>
        <v>6.4141520640648029</v>
      </c>
    </row>
    <row r="164" spans="1:9">
      <c r="A164" s="2">
        <v>42401</v>
      </c>
      <c r="B164">
        <v>212.41</v>
      </c>
      <c r="C164">
        <f>$M$1*(B164/E151)+(1-$M$1)*(C163+D163)</f>
        <v>239.07552325034379</v>
      </c>
      <c r="D164">
        <f>$M$2*(C164-C163)+(1-$M$2)*D163</f>
        <v>22.519574890452461</v>
      </c>
      <c r="E164">
        <f>$M$3*(B164/C164)+(1-$M$3)*E152</f>
        <v>0.8638056411558992</v>
      </c>
      <c r="F164">
        <f t="shared" si="9"/>
        <v>210.91613026225653</v>
      </c>
      <c r="G164">
        <f t="shared" si="10"/>
        <v>1.4938697377434664</v>
      </c>
      <c r="H164">
        <f t="shared" si="11"/>
        <v>2.2316467933457331</v>
      </c>
      <c r="I164">
        <f t="shared" si="12"/>
        <v>0.70329538992677676</v>
      </c>
    </row>
    <row r="165" spans="1:9">
      <c r="A165" s="2">
        <v>42430</v>
      </c>
      <c r="B165">
        <v>203.31</v>
      </c>
      <c r="C165">
        <f>$M$1*(B165/E152)+(1-$M$1)*(C164+D164)</f>
        <v>255.93485852815226</v>
      </c>
      <c r="D165">
        <f>$M$2*(C165-C164)+(1-$M$2)*D164</f>
        <v>19.689455084130465</v>
      </c>
      <c r="E165">
        <f>$M$3*(B165/C165)+(1-$M$3)*E153</f>
        <v>0.78938686276901926</v>
      </c>
      <c r="F165">
        <f t="shared" si="9"/>
        <v>214.36183513701249</v>
      </c>
      <c r="G165">
        <f t="shared" si="10"/>
        <v>-11.051835137012489</v>
      </c>
      <c r="H165">
        <f t="shared" si="11"/>
        <v>122.14305989570386</v>
      </c>
      <c r="I165">
        <f t="shared" si="12"/>
        <v>5.4359525537418172</v>
      </c>
    </row>
    <row r="166" spans="1:9">
      <c r="A166" s="2">
        <v>42461</v>
      </c>
      <c r="B166">
        <v>217.38</v>
      </c>
      <c r="C166">
        <f>$M$1*(B166/E153)+(1-$M$1)*(C165+D165)</f>
        <v>277.95274941298743</v>
      </c>
      <c r="D166">
        <f>$M$2*(C166-C165)+(1-$M$2)*D165</f>
        <v>20.853672984482817</v>
      </c>
      <c r="E166">
        <f>$M$3*(B166/C166)+(1-$M$3)*E154</f>
        <v>0.7831606241697644</v>
      </c>
      <c r="F166">
        <f t="shared" si="9"/>
        <v>234.7700780847311</v>
      </c>
      <c r="G166">
        <f t="shared" si="10"/>
        <v>-17.390078084731101</v>
      </c>
      <c r="H166">
        <f t="shared" si="11"/>
        <v>302.41481579304491</v>
      </c>
      <c r="I166">
        <f t="shared" si="12"/>
        <v>7.9998519112756936</v>
      </c>
    </row>
    <row r="167" spans="1:9">
      <c r="A167" s="2">
        <v>42491</v>
      </c>
      <c r="B167">
        <v>215.48</v>
      </c>
      <c r="C167">
        <f>$M$1*(B167/E154)+(1-$M$1)*(C166+D166)</f>
        <v>284.07541595757959</v>
      </c>
      <c r="D167">
        <f>$M$2*(C167-C166)+(1-$M$2)*D166</f>
        <v>13.48816976453749</v>
      </c>
      <c r="E167">
        <f>$M$3*(B167/C167)+(1-$M$3)*E155</f>
        <v>0.79156288210127346</v>
      </c>
      <c r="F167">
        <f t="shared" si="9"/>
        <v>258.47484467770278</v>
      </c>
      <c r="G167">
        <f t="shared" si="10"/>
        <v>-42.994844677702787</v>
      </c>
      <c r="H167">
        <f t="shared" si="11"/>
        <v>1848.5566688597876</v>
      </c>
      <c r="I167">
        <f t="shared" si="12"/>
        <v>19.953055818499532</v>
      </c>
    </row>
    <row r="168" spans="1:9">
      <c r="A168" s="2">
        <v>42522</v>
      </c>
      <c r="B168">
        <v>235.31</v>
      </c>
      <c r="C168">
        <f>$M$1*(B168/E155)+(1-$M$1)*(C167+D167)</f>
        <v>281.56276927070223</v>
      </c>
      <c r="D168">
        <f>$M$2*(C168-C167)+(1-$M$2)*D167</f>
        <v>5.4877615388300649</v>
      </c>
      <c r="E168">
        <f>$M$3*(B168/C168)+(1-$M$3)*E156</f>
        <v>0.88218498899803066</v>
      </c>
      <c r="F168">
        <f t="shared" si="9"/>
        <v>284.34758227035746</v>
      </c>
      <c r="G168">
        <f t="shared" si="10"/>
        <v>-49.037582270357461</v>
      </c>
      <c r="H168">
        <f t="shared" si="11"/>
        <v>2404.6844749220763</v>
      </c>
      <c r="I168">
        <f t="shared" si="12"/>
        <v>20.839565794210813</v>
      </c>
    </row>
    <row r="169" spans="1:9">
      <c r="A169" s="2">
        <v>42552</v>
      </c>
      <c r="B169">
        <v>243.3</v>
      </c>
      <c r="C169">
        <f>$M$1*(B169/E156)+(1-$M$1)*(C168+D168)</f>
        <v>262.18786761737397</v>
      </c>
      <c r="D169">
        <f>$M$2*(C169-C168)+(1-$M$2)*D168</f>
        <v>-6.9435700572491008</v>
      </c>
      <c r="E169">
        <f>$M$3*(B169/C169)+(1-$M$3)*E157</f>
        <v>0.98517359444794206</v>
      </c>
      <c r="F169">
        <f t="shared" si="9"/>
        <v>285.53431164079421</v>
      </c>
      <c r="G169">
        <f t="shared" si="10"/>
        <v>-42.234311640794203</v>
      </c>
      <c r="H169">
        <f t="shared" si="11"/>
        <v>1783.7370797717247</v>
      </c>
      <c r="I169">
        <f t="shared" si="12"/>
        <v>17.358944365307931</v>
      </c>
    </row>
    <row r="170" spans="1:9">
      <c r="A170" s="2">
        <v>42583</v>
      </c>
      <c r="B170">
        <v>252</v>
      </c>
      <c r="C170">
        <f>$M$1*(B170/E157)+(1-$M$1)*(C169+D169)</f>
        <v>237.25814009330935</v>
      </c>
      <c r="D170">
        <f>$M$2*(C170-C169)+(1-$M$2)*D169</f>
        <v>-15.936648790656859</v>
      </c>
      <c r="E170">
        <f>$M$3*(B170/C170)+(1-$M$3)*E158</f>
        <v>1.1307789659356779</v>
      </c>
      <c r="F170">
        <f t="shared" si="9"/>
        <v>285.71496529332074</v>
      </c>
      <c r="G170">
        <f t="shared" si="10"/>
        <v>-33.714965293320745</v>
      </c>
      <c r="H170">
        <f t="shared" si="11"/>
        <v>1136.6988847298223</v>
      </c>
      <c r="I170">
        <f t="shared" si="12"/>
        <v>13.378954481476486</v>
      </c>
    </row>
    <row r="171" spans="1:9">
      <c r="A171" s="2">
        <v>42614</v>
      </c>
      <c r="B171">
        <v>261</v>
      </c>
      <c r="C171">
        <f>$M$1*(B171/E158)+(1-$M$1)*(C170+D170)</f>
        <v>209.83461737444475</v>
      </c>
      <c r="D171">
        <f>$M$2*(C171-C170)+(1-$M$2)*D170</f>
        <v>-21.680085754760732</v>
      </c>
      <c r="E171">
        <f>$M$3*(B171/C171)+(1-$M$3)*E159</f>
        <v>1.2874728674742053</v>
      </c>
      <c r="F171">
        <f t="shared" si="9"/>
        <v>261.40131640149229</v>
      </c>
      <c r="G171">
        <f t="shared" si="10"/>
        <v>-0.40131640149229497</v>
      </c>
      <c r="H171">
        <f t="shared" si="11"/>
        <v>0.1610548541067249</v>
      </c>
      <c r="I171">
        <f t="shared" si="12"/>
        <v>0.15376107336869538</v>
      </c>
    </row>
    <row r="172" spans="1:9">
      <c r="A172" s="2">
        <v>42644</v>
      </c>
      <c r="B172">
        <v>244.2</v>
      </c>
      <c r="C172">
        <f>$M$1*(B172/E159)+(1-$M$1)*(C171+D171)</f>
        <v>180.72571142401119</v>
      </c>
      <c r="D172">
        <f>$M$2*(C172-C171)+(1-$M$2)*D171</f>
        <v>-25.394495852597142</v>
      </c>
      <c r="E172">
        <f>$M$3*(B172/C172)+(1-$M$3)*E160</f>
        <v>1.3670071598024371</v>
      </c>
      <c r="F172">
        <f t="shared" si="9"/>
        <v>218.06116683066298</v>
      </c>
      <c r="G172">
        <f t="shared" si="10"/>
        <v>26.138833169337005</v>
      </c>
      <c r="H172">
        <f t="shared" si="11"/>
        <v>683.23859945443246</v>
      </c>
      <c r="I172">
        <f t="shared" si="12"/>
        <v>10.703862886706391</v>
      </c>
    </row>
    <row r="173" spans="1:9">
      <c r="A173" s="2">
        <v>42675</v>
      </c>
      <c r="B173">
        <v>242.8</v>
      </c>
      <c r="C173">
        <f>$M$1*(B173/E160)+(1-$M$1)*(C172+D172)</f>
        <v>165.90452328281128</v>
      </c>
      <c r="D173">
        <f>$M$2*(C173-C172)+(1-$M$2)*D172</f>
        <v>-20.107841996898529</v>
      </c>
      <c r="E173">
        <f>$M$3*(B173/C173)+(1-$M$3)*E161</f>
        <v>1.4164706300169991</v>
      </c>
      <c r="F173">
        <f t="shared" si="9"/>
        <v>190.52029332040061</v>
      </c>
      <c r="G173">
        <f t="shared" si="10"/>
        <v>52.2797066795994</v>
      </c>
      <c r="H173">
        <f t="shared" si="11"/>
        <v>2733.1677305049502</v>
      </c>
      <c r="I173">
        <f t="shared" si="12"/>
        <v>21.532004398517049</v>
      </c>
    </row>
    <row r="174" spans="1:9">
      <c r="A174" s="2">
        <v>42705</v>
      </c>
      <c r="B174">
        <v>232.8</v>
      </c>
      <c r="C174">
        <f>$M$1*(B174/E161)+(1-$M$1)*(C173+D173)</f>
        <v>165.2095453295166</v>
      </c>
      <c r="D174">
        <f>$M$2*(C174-C173)+(1-$M$2)*D173</f>
        <v>-10.401409975096605</v>
      </c>
      <c r="E174">
        <f>$M$3*(B174/C174)+(1-$M$3)*E162</f>
        <v>1.3324278231158098</v>
      </c>
      <c r="F174">
        <f t="shared" si="9"/>
        <v>178.56815961275936</v>
      </c>
      <c r="G174">
        <f t="shared" si="10"/>
        <v>54.231840387240652</v>
      </c>
      <c r="H174">
        <f t="shared" si="11"/>
        <v>2941.0925117871461</v>
      </c>
      <c r="I174">
        <f t="shared" si="12"/>
        <v>23.295464083866257</v>
      </c>
    </row>
    <row r="175" spans="1:9">
      <c r="A175" s="2">
        <v>42736</v>
      </c>
      <c r="B175">
        <v>242</v>
      </c>
      <c r="C175">
        <f>$M$1*(B175/E162)+(1-$M$1)*(C174+D174)</f>
        <v>187.80314953973587</v>
      </c>
      <c r="D175">
        <f>$M$2*(C175-C174)+(1-$M$2)*D174</f>
        <v>6.0960971175613317</v>
      </c>
      <c r="E175">
        <f>$M$3*(B175/C175)+(1-$M$3)*E163</f>
        <v>1.195258032103063</v>
      </c>
      <c r="F175">
        <f t="shared" si="9"/>
        <v>189.53633925630652</v>
      </c>
      <c r="G175">
        <f t="shared" si="10"/>
        <v>52.463660743693481</v>
      </c>
      <c r="H175">
        <f t="shared" si="11"/>
        <v>2752.4356986293642</v>
      </c>
      <c r="I175">
        <f t="shared" si="12"/>
        <v>21.679198654418794</v>
      </c>
    </row>
    <row r="176" spans="1:9">
      <c r="A176" s="2">
        <v>42767</v>
      </c>
      <c r="B176">
        <v>260</v>
      </c>
      <c r="C176">
        <f>$M$1*(B176/E163)+(1-$M$1)*(C175+D175)</f>
        <v>237.15063830660466</v>
      </c>
      <c r="D176">
        <f>$M$2*(C176-C175)+(1-$M$2)*D175</f>
        <v>27.72179294221506</v>
      </c>
      <c r="E176">
        <f>$M$3*(B176/C176)+(1-$M$3)*E164</f>
        <v>1.0265863903648198</v>
      </c>
      <c r="F176">
        <f t="shared" si="9"/>
        <v>228.79830029940857</v>
      </c>
      <c r="G176">
        <f t="shared" si="10"/>
        <v>31.201699700591433</v>
      </c>
      <c r="H176">
        <f t="shared" si="11"/>
        <v>973.54606420588755</v>
      </c>
      <c r="I176">
        <f t="shared" si="12"/>
        <v>12.000653730996705</v>
      </c>
    </row>
    <row r="177" spans="1:9">
      <c r="A177" s="2">
        <v>42795</v>
      </c>
      <c r="B177">
        <v>262.39999999999998</v>
      </c>
      <c r="C177">
        <f>$M$1*(B177/E164)+(1-$M$1)*(C176+D176)</f>
        <v>288.21219526491996</v>
      </c>
      <c r="D177">
        <f>$M$2*(C177-C176)+(1-$M$2)*D176</f>
        <v>39.391674950265177</v>
      </c>
      <c r="E177">
        <f>$M$3*(B177/C177)+(1-$M$3)*E165</f>
        <v>0.87412427485246125</v>
      </c>
      <c r="F177">
        <f t="shared" si="9"/>
        <v>258.60619134015394</v>
      </c>
      <c r="G177">
        <f t="shared" si="10"/>
        <v>3.7938086598460359</v>
      </c>
      <c r="H177">
        <f t="shared" si="11"/>
        <v>14.392984147522775</v>
      </c>
      <c r="I177">
        <f t="shared" si="12"/>
        <v>1.4458112270754711</v>
      </c>
    </row>
    <row r="178" spans="1:9">
      <c r="A178" s="2">
        <v>42826</v>
      </c>
      <c r="B178">
        <v>282.8</v>
      </c>
      <c r="C178">
        <f>$M$1*(B178/E165)+(1-$M$1)*(C177+D177)</f>
        <v>345.99318714020626</v>
      </c>
      <c r="D178">
        <f>$M$2*(C178-C177)+(1-$M$2)*D177</f>
        <v>48.586333412775744</v>
      </c>
      <c r="E178">
        <f>$M$3*(B178/C178)+(1-$M$3)*E166</f>
        <v>0.80709818140610612</v>
      </c>
      <c r="F178">
        <f t="shared" si="9"/>
        <v>309.01914360087977</v>
      </c>
      <c r="G178">
        <f t="shared" si="10"/>
        <v>-26.219143600879761</v>
      </c>
      <c r="H178">
        <f t="shared" si="11"/>
        <v>687.44349116355409</v>
      </c>
      <c r="I178">
        <f t="shared" si="12"/>
        <v>9.2712671856010473</v>
      </c>
    </row>
    <row r="179" spans="1:9">
      <c r="A179" s="2">
        <v>42856</v>
      </c>
      <c r="B179">
        <v>280.5</v>
      </c>
      <c r="C179">
        <f>$M$1*(B179/E166)+(1-$M$1)*(C178+D178)</f>
        <v>372.73025281347083</v>
      </c>
      <c r="D179">
        <f>$M$2*(C179-C178)+(1-$M$2)*D178</f>
        <v>37.661699543020156</v>
      </c>
      <c r="E179">
        <f>$M$3*(B179/C179)+(1-$M$3)*E167</f>
        <v>0.7642573356973158</v>
      </c>
      <c r="F179">
        <f t="shared" si="9"/>
        <v>324.85103659847255</v>
      </c>
      <c r="G179">
        <f t="shared" si="10"/>
        <v>-44.351036598472547</v>
      </c>
      <c r="H179">
        <f t="shared" si="11"/>
        <v>1967.0144473590512</v>
      </c>
      <c r="I179">
        <f t="shared" si="12"/>
        <v>15.811421247227289</v>
      </c>
    </row>
    <row r="180" spans="1:9">
      <c r="A180" s="2">
        <v>42887</v>
      </c>
      <c r="B180">
        <v>312</v>
      </c>
      <c r="C180">
        <f>$M$1*(B180/E167)+(1-$M$1)*(C179+D179)</f>
        <v>400.65094234523963</v>
      </c>
      <c r="D180">
        <f>$M$2*(C180-C179)+(1-$M$2)*D179</f>
        <v>32.791194537394475</v>
      </c>
      <c r="E180">
        <f>$M$3*(B180/C180)+(1-$M$3)*E168</f>
        <v>0.80976840401364036</v>
      </c>
      <c r="F180">
        <f t="shared" si="9"/>
        <v>382.37614675708943</v>
      </c>
      <c r="G180">
        <f t="shared" si="10"/>
        <v>-70.37614675708943</v>
      </c>
      <c r="H180">
        <f t="shared" si="11"/>
        <v>4952.802032375389</v>
      </c>
      <c r="I180">
        <f t="shared" si="12"/>
        <v>22.556457293938919</v>
      </c>
    </row>
    <row r="181" spans="1:9">
      <c r="A181" s="2">
        <v>42917</v>
      </c>
      <c r="B181">
        <v>346</v>
      </c>
      <c r="C181">
        <f>$M$1*(B181/E168)+(1-$M$1)*(C180+D180)</f>
        <v>408.70164783957875</v>
      </c>
      <c r="D181">
        <f>$M$2*(C181-C180)+(1-$M$2)*D180</f>
        <v>20.420950015866801</v>
      </c>
      <c r="E181">
        <f>$M$3*(B181/C181)+(1-$M$3)*E169</f>
        <v>0.88816040590116307</v>
      </c>
      <c r="F181">
        <f t="shared" si="9"/>
        <v>422.76025218808809</v>
      </c>
      <c r="G181">
        <f t="shared" si="10"/>
        <v>-76.760252188088089</v>
      </c>
      <c r="H181">
        <f t="shared" si="11"/>
        <v>5892.1363159788825</v>
      </c>
      <c r="I181">
        <f t="shared" si="12"/>
        <v>22.185043984996557</v>
      </c>
    </row>
    <row r="182" spans="1:9">
      <c r="A182" s="2">
        <v>42948</v>
      </c>
      <c r="B182">
        <v>285.3</v>
      </c>
      <c r="C182">
        <f>$M$1*(B182/E169)+(1-$M$1)*(C181+D181)</f>
        <v>345.40521872789225</v>
      </c>
      <c r="D182">
        <f>$M$2*(C182-C181)+(1-$M$2)*D181</f>
        <v>-21.437739547909853</v>
      </c>
      <c r="E182">
        <f>$M$3*(B182/C182)+(1-$M$3)*E170</f>
        <v>0.91742414311409703</v>
      </c>
      <c r="F182">
        <f t="shared" si="9"/>
        <v>366.33561110392873</v>
      </c>
      <c r="G182">
        <f t="shared" si="10"/>
        <v>-81.035611103928716</v>
      </c>
      <c r="H182">
        <f t="shared" si="11"/>
        <v>6566.7702669871751</v>
      </c>
      <c r="I182">
        <f t="shared" si="12"/>
        <v>28.403649177682688</v>
      </c>
    </row>
    <row r="183" spans="1:9">
      <c r="A183" s="2">
        <v>42979</v>
      </c>
      <c r="B183">
        <v>282.2</v>
      </c>
      <c r="C183">
        <f>$M$1*(B183/E170)+(1-$M$1)*(C182+D182)</f>
        <v>279.32447804263302</v>
      </c>
      <c r="D183">
        <f>$M$2*(C183-C182)+(1-$M$2)*D182</f>
        <v>-43.759240116584543</v>
      </c>
      <c r="E183">
        <f>$M$3*(B183/C183)+(1-$M$3)*E171</f>
        <v>1.0934480506351052</v>
      </c>
      <c r="F183">
        <f t="shared" si="9"/>
        <v>303.28385234989304</v>
      </c>
      <c r="G183">
        <f t="shared" si="10"/>
        <v>-21.08385234989305</v>
      </c>
      <c r="H183">
        <f t="shared" si="11"/>
        <v>444.52882991209066</v>
      </c>
      <c r="I183">
        <f t="shared" si="12"/>
        <v>7.4712446314291459</v>
      </c>
    </row>
    <row r="184" spans="1:9">
      <c r="A184" s="2">
        <v>43009</v>
      </c>
      <c r="B184">
        <v>262.5</v>
      </c>
      <c r="C184">
        <f>$M$1*(B184/E171)+(1-$M$1)*(C183+D183)</f>
        <v>216.55877027291473</v>
      </c>
      <c r="D184">
        <f>$M$2*(C184-C183)+(1-$M$2)*D183</f>
        <v>-53.26247394315142</v>
      </c>
      <c r="E184">
        <f>$M$3*(B184/C184)+(1-$M$3)*E172</f>
        <v>1.2586016096269605</v>
      </c>
      <c r="F184">
        <f t="shared" si="9"/>
        <v>223.22720625200691</v>
      </c>
      <c r="G184">
        <f t="shared" si="10"/>
        <v>39.272793747993092</v>
      </c>
      <c r="H184">
        <f t="shared" si="11"/>
        <v>1542.3523287724051</v>
      </c>
      <c r="I184">
        <f t="shared" si="12"/>
        <v>14.961064284949749</v>
      </c>
    </row>
    <row r="185" spans="1:9">
      <c r="A185" s="2">
        <v>43040</v>
      </c>
      <c r="B185">
        <v>267</v>
      </c>
      <c r="C185">
        <f>$M$1*(B185/E172)+(1-$M$1)*(C184+D184)</f>
        <v>182.50883377732981</v>
      </c>
      <c r="D185">
        <f>$M$2*(C185-C184)+(1-$M$2)*D184</f>
        <v>-43.656205219368168</v>
      </c>
      <c r="E185">
        <f>$M$3*(B185/C185)+(1-$M$3)*E173</f>
        <v>1.449001209179398</v>
      </c>
      <c r="F185">
        <f t="shared" si="9"/>
        <v>196.68067025301229</v>
      </c>
      <c r="G185">
        <f t="shared" si="10"/>
        <v>70.319329746987705</v>
      </c>
      <c r="H185">
        <f t="shared" si="11"/>
        <v>4944.8081360655897</v>
      </c>
      <c r="I185">
        <f t="shared" si="12"/>
        <v>26.336827620594644</v>
      </c>
    </row>
    <row r="186" spans="1:9">
      <c r="A186" s="2">
        <v>43070</v>
      </c>
      <c r="B186">
        <v>256.95</v>
      </c>
      <c r="C186">
        <f>$M$1*(B186/E173)+(1-$M$1)*(C185+D185)</f>
        <v>164.38199505655163</v>
      </c>
      <c r="D186">
        <f>$M$2*(C186-C185)+(1-$M$2)*D185</f>
        <v>-30.891521970073175</v>
      </c>
      <c r="E186">
        <f>$M$3*(B186/C186)+(1-$M$3)*E174</f>
        <v>1.493917524637093</v>
      </c>
      <c r="F186">
        <f t="shared" si="9"/>
        <v>177.8664204613161</v>
      </c>
      <c r="G186">
        <f t="shared" si="10"/>
        <v>79.083579538683892</v>
      </c>
      <c r="H186">
        <f t="shared" si="11"/>
        <v>6254.2125526513419</v>
      </c>
      <c r="I186">
        <f t="shared" si="12"/>
        <v>30.777808732704376</v>
      </c>
    </row>
    <row r="187" spans="1:9">
      <c r="A187" s="2">
        <v>43101</v>
      </c>
      <c r="B187">
        <v>263.25</v>
      </c>
      <c r="C187">
        <f>$M$1*(B187/E174)+(1-$M$1)*(C186+D186)</f>
        <v>171.93919566224355</v>
      </c>
      <c r="D187">
        <f>$M$2*(C187-C186)+(1-$M$2)*D186</f>
        <v>-11.667160682190628</v>
      </c>
      <c r="E187">
        <f>$M$3*(B187/C187)+(1-$M$3)*E175</f>
        <v>1.4303225651799121</v>
      </c>
      <c r="F187">
        <f t="shared" si="9"/>
        <v>191.56643713141133</v>
      </c>
      <c r="G187">
        <f t="shared" si="10"/>
        <v>71.683562868588666</v>
      </c>
      <c r="H187">
        <f t="shared" si="11"/>
        <v>5138.5331855349041</v>
      </c>
      <c r="I187">
        <f t="shared" si="12"/>
        <v>27.230223311904528</v>
      </c>
    </row>
    <row r="188" spans="1:9">
      <c r="A188" s="2">
        <v>43132</v>
      </c>
      <c r="B188">
        <v>272</v>
      </c>
      <c r="C188">
        <f>$M$1*(B188/E175)+(1-$M$1)*(C187+D187)</f>
        <v>200.64836914803104</v>
      </c>
      <c r="D188">
        <f>$M$2*(C188-C187)+(1-$M$2)*D187</f>
        <v>8.5210064017984308</v>
      </c>
      <c r="E188">
        <f>$M$3*(B188/C188)+(1-$M$3)*E176</f>
        <v>1.2568996527393621</v>
      </c>
      <c r="F188">
        <f t="shared" si="9"/>
        <v>214.73043422056281</v>
      </c>
      <c r="G188">
        <f t="shared" si="10"/>
        <v>57.269565779437187</v>
      </c>
      <c r="H188">
        <f t="shared" si="11"/>
        <v>3279.8031645652827</v>
      </c>
      <c r="I188">
        <f t="shared" si="12"/>
        <v>21.054987418910731</v>
      </c>
    </row>
    <row r="189" spans="1:9">
      <c r="A189" s="2">
        <v>43160</v>
      </c>
      <c r="B189">
        <v>264.2</v>
      </c>
      <c r="C189">
        <f>$M$1*(B189/E176)+(1-$M$1)*(C188+D188)</f>
        <v>238.08242149145184</v>
      </c>
      <c r="D189">
        <f>$M$2*(C189-C188)+(1-$M$2)*D188</f>
        <v>22.977529372609617</v>
      </c>
      <c r="E189">
        <f>$M$3*(B189/C189)+(1-$M$3)*E177</f>
        <v>1.0390270968462985</v>
      </c>
      <c r="F189">
        <f t="shared" si="9"/>
        <v>228.19884024206689</v>
      </c>
      <c r="G189">
        <f t="shared" si="10"/>
        <v>36.001159757933095</v>
      </c>
      <c r="H189">
        <f t="shared" si="11"/>
        <v>1296.0835039162214</v>
      </c>
      <c r="I189">
        <f t="shared" si="12"/>
        <v>13.626479847817222</v>
      </c>
    </row>
    <row r="190" spans="1:9">
      <c r="A190" s="2">
        <v>43191</v>
      </c>
      <c r="B190">
        <v>257</v>
      </c>
      <c r="C190">
        <f>$M$1*(B190/E177)+(1-$M$1)*(C189+D189)</f>
        <v>280.82910309093057</v>
      </c>
      <c r="D190">
        <f>$M$2*(C190-C189)+(1-$M$2)*D189</f>
        <v>32.862105486044172</v>
      </c>
      <c r="E190">
        <f>$M$3*(B190/C190)+(1-$M$3)*E178</f>
        <v>0.88273257575056963</v>
      </c>
      <c r="F190">
        <f t="shared" si="9"/>
        <v>253.17960396555983</v>
      </c>
      <c r="G190">
        <f t="shared" si="10"/>
        <v>3.8203960344401651</v>
      </c>
      <c r="H190">
        <f t="shared" si="11"/>
        <v>14.59542585996614</v>
      </c>
      <c r="I190">
        <f t="shared" si="12"/>
        <v>1.4865354219611537</v>
      </c>
    </row>
    <row r="191" spans="1:9">
      <c r="A191" s="2">
        <v>43221</v>
      </c>
      <c r="B191">
        <v>282.10000000000002</v>
      </c>
      <c r="C191">
        <f>$M$1*(B191/E178)+(1-$M$1)*(C190+D190)</f>
        <v>335.19074608111515</v>
      </c>
      <c r="D191">
        <f>$M$2*(C191-C190)+(1-$M$2)*D190</f>
        <v>43.611874238114375</v>
      </c>
      <c r="E191">
        <f>$M$3*(B191/C191)+(1-$M$3)*E179</f>
        <v>0.81840444335751317</v>
      </c>
      <c r="F191">
        <f t="shared" si="9"/>
        <v>289.50268136033623</v>
      </c>
      <c r="G191">
        <f t="shared" si="10"/>
        <v>-7.4026813603362029</v>
      </c>
      <c r="H191">
        <f t="shared" si="11"/>
        <v>54.799691322669055</v>
      </c>
      <c r="I191">
        <f t="shared" si="12"/>
        <v>2.6241337682864949</v>
      </c>
    </row>
    <row r="192" spans="1:9">
      <c r="A192" s="2">
        <v>43252</v>
      </c>
      <c r="B192">
        <v>271.14999999999998</v>
      </c>
      <c r="C192">
        <f>$M$1*(B192/E179)+(1-$M$1)*(C191+D191)</f>
        <v>364.39437285876556</v>
      </c>
      <c r="D192">
        <f>$M$2*(C192-C191)+(1-$M$2)*D191</f>
        <v>36.407750507882398</v>
      </c>
      <c r="E192">
        <f>$M$3*(B192/C192)+(1-$M$3)*E180</f>
        <v>0.76380848787227085</v>
      </c>
      <c r="F192">
        <f t="shared" si="9"/>
        <v>324.55689576388869</v>
      </c>
      <c r="G192">
        <f t="shared" si="10"/>
        <v>-53.406895763888713</v>
      </c>
      <c r="H192">
        <f t="shared" si="11"/>
        <v>2852.296515134874</v>
      </c>
      <c r="I192">
        <f t="shared" si="12"/>
        <v>19.696439521994733</v>
      </c>
    </row>
    <row r="193" spans="1:9">
      <c r="A193" s="2">
        <v>43282</v>
      </c>
      <c r="B193">
        <v>267</v>
      </c>
      <c r="C193">
        <f>$M$1*(B193/E180)+(1-$M$1)*(C192+D192)</f>
        <v>358.15519211178082</v>
      </c>
      <c r="D193">
        <f>$M$2*(C193-C192)+(1-$M$2)*D192</f>
        <v>15.084284880448827</v>
      </c>
      <c r="E193">
        <f>$M$3*(B193/C193)+(1-$M$3)*E181</f>
        <v>0.78828894417469986</v>
      </c>
      <c r="F193">
        <f t="shared" si="9"/>
        <v>331.49652538375648</v>
      </c>
      <c r="G193">
        <f t="shared" si="10"/>
        <v>-64.496525383756477</v>
      </c>
      <c r="H193">
        <f t="shared" si="11"/>
        <v>4159.8017865775437</v>
      </c>
      <c r="I193">
        <f t="shared" si="12"/>
        <v>24.156002016388197</v>
      </c>
    </row>
    <row r="194" spans="1:9">
      <c r="A194" s="2">
        <v>43313</v>
      </c>
      <c r="B194">
        <v>298.05</v>
      </c>
      <c r="C194">
        <f>$M$1*(B194/E181)+(1-$M$1)*(C193+D193)</f>
        <v>350.64455483974729</v>
      </c>
      <c r="D194">
        <f>$M$2*(C194-C193)+(1-$M$2)*D193</f>
        <v>3.7868238042076463</v>
      </c>
      <c r="E194">
        <f>$M$3*(B194/C194)+(1-$M$3)*E182</f>
        <v>0.87023149188185944</v>
      </c>
      <c r="F194">
        <f t="shared" si="9"/>
        <v>325.16390384517842</v>
      </c>
      <c r="G194">
        <f t="shared" si="10"/>
        <v>-27.113903845178413</v>
      </c>
      <c r="H194">
        <f t="shared" si="11"/>
        <v>735.16378172558075</v>
      </c>
      <c r="I194">
        <f t="shared" si="12"/>
        <v>9.097099092494016</v>
      </c>
    </row>
    <row r="195" spans="1:9">
      <c r="A195" s="2">
        <v>43344</v>
      </c>
      <c r="B195">
        <v>322.95</v>
      </c>
      <c r="C195">
        <f>$M$1*(B195/E182)+(1-$M$1)*(C194+D194)</f>
        <v>352.98347440350392</v>
      </c>
      <c r="D195">
        <f>$M$2*(C195-C194)+(1-$M$2)*D194</f>
        <v>3.0628716839821397</v>
      </c>
      <c r="E195">
        <f>$M$3*(B195/C195)+(1-$M$3)*E183</f>
        <v>0.96847516211790641</v>
      </c>
      <c r="F195">
        <f t="shared" si="9"/>
        <v>389.31818306511366</v>
      </c>
      <c r="G195">
        <f t="shared" si="10"/>
        <v>-66.368183065113669</v>
      </c>
      <c r="H195">
        <f t="shared" si="11"/>
        <v>4404.7357233644407</v>
      </c>
      <c r="I195">
        <f t="shared" si="12"/>
        <v>20.550606305964909</v>
      </c>
    </row>
    <row r="196" spans="1:9">
      <c r="A196" s="2">
        <v>43374</v>
      </c>
      <c r="B196">
        <v>300.85000000000002</v>
      </c>
      <c r="C196">
        <f>$M$1*(B196/E183)+(1-$M$1)*(C195+D195)</f>
        <v>307.50182693247245</v>
      </c>
      <c r="D196">
        <f>$M$2*(C196-C195)+(1-$M$2)*D195</f>
        <v>-21.209387893524664</v>
      </c>
      <c r="E196">
        <f>$M$3*(B196/C196)+(1-$M$3)*E184</f>
        <v>1.0624382025992845</v>
      </c>
      <c r="F196">
        <f t="shared" si="9"/>
        <v>360.3281245984482</v>
      </c>
      <c r="G196">
        <f t="shared" si="10"/>
        <v>-59.478124598448176</v>
      </c>
      <c r="H196">
        <f t="shared" si="11"/>
        <v>3537.6473057485259</v>
      </c>
      <c r="I196">
        <f t="shared" si="12"/>
        <v>19.770026457852143</v>
      </c>
    </row>
    <row r="197" spans="1:9">
      <c r="A197" s="2">
        <v>43405</v>
      </c>
      <c r="B197">
        <v>280</v>
      </c>
      <c r="C197">
        <f>$M$1*(B197/E184)+(1-$M$1)*(C196+D196)</f>
        <v>247.99845117939464</v>
      </c>
      <c r="D197">
        <f>$M$2*(C197-C196)+(1-$M$2)*D196</f>
        <v>-40.356381823301241</v>
      </c>
      <c r="E197">
        <f>$M$3*(B197/C197)+(1-$M$3)*E185</f>
        <v>1.2250278791874583</v>
      </c>
      <c r="F197">
        <f t="shared" si="9"/>
        <v>300.87360957349176</v>
      </c>
      <c r="G197">
        <f t="shared" si="10"/>
        <v>-20.873609573491763</v>
      </c>
      <c r="H197">
        <f t="shared" si="11"/>
        <v>435.70757662656695</v>
      </c>
      <c r="I197">
        <f t="shared" si="12"/>
        <v>7.4548605619613433</v>
      </c>
    </row>
    <row r="198" spans="1:9">
      <c r="A198" s="2">
        <v>43435</v>
      </c>
      <c r="B198">
        <v>287.25</v>
      </c>
      <c r="C198">
        <f>$M$1*(B198/E185)+(1-$M$1)*(C197+D197)</f>
        <v>202.00082786346258</v>
      </c>
      <c r="D198">
        <f>$M$2*(C198-C197)+(1-$M$2)*D197</f>
        <v>-43.177002569616647</v>
      </c>
      <c r="E198">
        <f>$M$3*(B198/C198)+(1-$M$3)*E186</f>
        <v>1.4435919699202053</v>
      </c>
      <c r="F198">
        <f t="shared" si="9"/>
        <v>237.26969593637642</v>
      </c>
      <c r="G198">
        <f t="shared" si="10"/>
        <v>49.980304063623578</v>
      </c>
      <c r="H198">
        <f t="shared" si="11"/>
        <v>2498.0307942922677</v>
      </c>
      <c r="I198">
        <f t="shared" si="12"/>
        <v>17.399583660095242</v>
      </c>
    </row>
    <row r="199" spans="1:9">
      <c r="A199" s="2">
        <v>43466</v>
      </c>
      <c r="B199">
        <v>282.2</v>
      </c>
      <c r="C199">
        <f>$M$1*(B199/E186)+(1-$M$1)*(C198+D198)</f>
        <v>176.86912029413244</v>
      </c>
      <c r="D199">
        <f>$M$2*(C199-C198)+(1-$M$2)*D198</f>
        <v>-34.15435506947339</v>
      </c>
      <c r="E199">
        <f>$M$3*(B199/C199)+(1-$M$3)*E187</f>
        <v>1.5459678190141166</v>
      </c>
      <c r="F199">
        <f t="shared" si="9"/>
        <v>204.12814908518325</v>
      </c>
      <c r="G199">
        <f t="shared" si="10"/>
        <v>78.071850914816736</v>
      </c>
      <c r="H199">
        <f t="shared" si="11"/>
        <v>6095.2139052653711</v>
      </c>
      <c r="I199">
        <f t="shared" si="12"/>
        <v>27.665432641678507</v>
      </c>
    </row>
    <row r="200" spans="1:9">
      <c r="A200" s="2">
        <v>43497</v>
      </c>
      <c r="B200">
        <v>280.64999999999998</v>
      </c>
      <c r="C200">
        <f>$M$1*(B200/E187)+(1-$M$1)*(C199+D199)</f>
        <v>174.81459477822193</v>
      </c>
      <c r="D200">
        <f>$M$2*(C200-C199)+(1-$M$2)*D199</f>
        <v>-18.104440292691951</v>
      </c>
      <c r="E200">
        <f>$M$3*(B200/C200)+(1-$M$3)*E188</f>
        <v>1.5008605052342097</v>
      </c>
      <c r="F200">
        <f t="shared" si="9"/>
        <v>196.96893875359441</v>
      </c>
      <c r="G200">
        <f t="shared" si="10"/>
        <v>83.681061246405562</v>
      </c>
      <c r="H200">
        <f t="shared" si="11"/>
        <v>7002.5200113246792</v>
      </c>
      <c r="I200">
        <f t="shared" si="12"/>
        <v>29.816875555462524</v>
      </c>
    </row>
    <row r="201" spans="1:9">
      <c r="A201" s="2">
        <v>43525</v>
      </c>
      <c r="B201">
        <v>276.45</v>
      </c>
      <c r="C201">
        <f>$M$1*(B201/E188)+(1-$M$1)*(C200+D200)</f>
        <v>194.65163743837181</v>
      </c>
      <c r="D201">
        <f>$M$2*(C201-C200)+(1-$M$2)*D200</f>
        <v>0.8663011837289627</v>
      </c>
      <c r="E201">
        <f>$M$3*(B201/C201)+(1-$M$3)*E189</f>
        <v>1.3058687872773187</v>
      </c>
      <c r="F201">
        <f t="shared" si="9"/>
        <v>203.14843614789413</v>
      </c>
      <c r="G201">
        <f t="shared" si="10"/>
        <v>73.301563852105858</v>
      </c>
      <c r="H201">
        <f t="shared" si="11"/>
        <v>5373.1192631643526</v>
      </c>
      <c r="I201">
        <f t="shared" si="12"/>
        <v>26.515306150155855</v>
      </c>
    </row>
    <row r="202" spans="1:9">
      <c r="A202" s="2">
        <v>43556</v>
      </c>
      <c r="B202">
        <v>297</v>
      </c>
      <c r="C202">
        <f>$M$1*(B202/E189)+(1-$M$1)*(C201+D201)</f>
        <v>249.71377093694701</v>
      </c>
      <c r="D202">
        <f>$M$2*(C202-C201)+(1-$M$2)*D201</f>
        <v>27.964217341152086</v>
      </c>
      <c r="E202">
        <f>$M$3*(B202/C202)+(1-$M$3)*E190</f>
        <v>1.0973729764189111</v>
      </c>
      <c r="F202">
        <f t="shared" si="9"/>
        <v>245.11540582196292</v>
      </c>
      <c r="G202">
        <f t="shared" si="10"/>
        <v>51.884594178037077</v>
      </c>
      <c r="H202">
        <f t="shared" si="11"/>
        <v>2692.0111130195987</v>
      </c>
      <c r="I202">
        <f t="shared" si="12"/>
        <v>17.469560329305413</v>
      </c>
    </row>
    <row r="203" spans="1:9">
      <c r="A203" s="2">
        <v>43586</v>
      </c>
      <c r="B203">
        <v>301.10000000000002</v>
      </c>
      <c r="C203">
        <f>$M$1*(B203/E190)+(1-$M$1)*(C202+D202)</f>
        <v>315.73113985490676</v>
      </c>
      <c r="D203">
        <f>$M$2*(C203-C202)+(1-$M$2)*D202</f>
        <v>46.990793129555911</v>
      </c>
      <c r="E203">
        <f>$M$3*(B203/C203)+(1-$M$3)*E191</f>
        <v>0.91308298086010342</v>
      </c>
      <c r="F203">
        <f t="shared" si="9"/>
        <v>296.85324165771038</v>
      </c>
      <c r="G203">
        <f t="shared" si="10"/>
        <v>4.2467583422896382</v>
      </c>
      <c r="H203">
        <f t="shared" si="11"/>
        <v>18.034956417806637</v>
      </c>
      <c r="I203">
        <f t="shared" si="12"/>
        <v>1.4104145939188435</v>
      </c>
    </row>
    <row r="204" spans="1:9">
      <c r="A204" s="2">
        <v>43617</v>
      </c>
      <c r="B204">
        <v>281.39999999999998</v>
      </c>
      <c r="C204">
        <f>$M$1*(B204/E191)+(1-$M$1)*(C203+D203)</f>
        <v>351.39263844081631</v>
      </c>
      <c r="D204">
        <f>$M$2*(C204-C203)+(1-$M$2)*D203</f>
        <v>41.326145857732733</v>
      </c>
      <c r="E204">
        <f>$M$3*(B204/C204)+(1-$M$3)*E192</f>
        <v>0.78971205878525053</v>
      </c>
      <c r="F204">
        <f t="shared" si="9"/>
        <v>299.96194079411123</v>
      </c>
      <c r="G204">
        <f t="shared" si="10"/>
        <v>-18.561940794111251</v>
      </c>
      <c r="H204">
        <f t="shared" si="11"/>
        <v>344.54564604409143</v>
      </c>
      <c r="I204">
        <f t="shared" si="12"/>
        <v>6.5962831535576596</v>
      </c>
    </row>
    <row r="205" spans="1:9">
      <c r="A205" s="2">
        <v>43647</v>
      </c>
      <c r="B205">
        <v>274.39999999999998</v>
      </c>
      <c r="C205">
        <f>$M$1*(B205/E192)+(1-$M$1)*(C204+D204)</f>
        <v>372.63892826134884</v>
      </c>
      <c r="D205">
        <f>$M$2*(C205-C204)+(1-$M$2)*D204</f>
        <v>31.286217839132629</v>
      </c>
      <c r="E205">
        <f>$M$3*(B205/C205)+(1-$M$3)*E193</f>
        <v>0.75194544354941628</v>
      </c>
      <c r="F205">
        <f t="shared" si="9"/>
        <v>318.40972694515995</v>
      </c>
      <c r="G205">
        <f t="shared" si="10"/>
        <v>-44.009726945159969</v>
      </c>
      <c r="H205">
        <f t="shared" si="11"/>
        <v>1936.8560657875394</v>
      </c>
      <c r="I205">
        <f t="shared" si="12"/>
        <v>16.03853022782798</v>
      </c>
    </row>
    <row r="206" spans="1:9">
      <c r="A206" s="2">
        <v>43678</v>
      </c>
      <c r="B206">
        <v>270.45</v>
      </c>
      <c r="C206">
        <f>$M$1*(B206/E193)+(1-$M$1)*(C205+D205)</f>
        <v>367.42097287853824</v>
      </c>
      <c r="D206">
        <f>$M$2*(C206-C205)+(1-$M$2)*D205</f>
        <v>13.034131228161014</v>
      </c>
      <c r="E206">
        <f>$M$3*(B206/C206)+(1-$M$3)*E194</f>
        <v>0.77632310474374022</v>
      </c>
      <c r="F206">
        <f t="shared" si="9"/>
        <v>331.08401284084101</v>
      </c>
      <c r="G206">
        <f t="shared" si="10"/>
        <v>-60.634012840841024</v>
      </c>
      <c r="H206">
        <f t="shared" si="11"/>
        <v>3676.4835131832742</v>
      </c>
      <c r="I206">
        <f t="shared" si="12"/>
        <v>22.419675666792763</v>
      </c>
    </row>
    <row r="207" spans="1:9">
      <c r="A207" s="2">
        <v>43709</v>
      </c>
      <c r="B207">
        <v>244.45</v>
      </c>
      <c r="C207">
        <f>$M$1*(B207/E194)+(1-$M$1)*(C206+D206)</f>
        <v>320.72340261184991</v>
      </c>
      <c r="D207">
        <f>$M$2*(C207-C206)+(1-$M$2)*D206</f>
        <v>-16.831719519263658</v>
      </c>
      <c r="E207">
        <f>$M$3*(B207/C207)+(1-$M$3)*E195</f>
        <v>0.82407081195044118</v>
      </c>
      <c r="F207">
        <f t="shared" si="9"/>
        <v>294.31154704937592</v>
      </c>
      <c r="G207">
        <f t="shared" si="10"/>
        <v>-49.861547049375929</v>
      </c>
      <c r="H207">
        <f t="shared" si="11"/>
        <v>2486.1738741571294</v>
      </c>
      <c r="I207">
        <f t="shared" si="12"/>
        <v>20.397442032880317</v>
      </c>
    </row>
    <row r="208" spans="1:9">
      <c r="A208" s="2">
        <v>43739</v>
      </c>
      <c r="B208">
        <v>259.10000000000002</v>
      </c>
      <c r="C208">
        <f>$M$1*(B208/E195)+(1-$M$1)*(C207+D207)</f>
        <v>282.0770521593322</v>
      </c>
      <c r="D208">
        <f>$M$2*(C208-C207)+(1-$M$2)*D207</f>
        <v>-27.739034985890683</v>
      </c>
      <c r="E208">
        <f>$M$3*(B208/C208)+(1-$M$3)*E196</f>
        <v>0.96171180466664841</v>
      </c>
      <c r="F208">
        <f t="shared" si="9"/>
        <v>270.21842581841713</v>
      </c>
      <c r="G208">
        <f t="shared" si="10"/>
        <v>-11.118425818417109</v>
      </c>
      <c r="H208">
        <f t="shared" si="11"/>
        <v>123.61939267964415</v>
      </c>
      <c r="I208">
        <f t="shared" si="12"/>
        <v>4.2911716782775402</v>
      </c>
    </row>
    <row r="209" spans="1:9">
      <c r="A209" s="2">
        <v>43770</v>
      </c>
      <c r="B209">
        <v>259.35000000000002</v>
      </c>
      <c r="C209">
        <f>$M$1*(B209/E196)+(1-$M$1)*(C208+D208)</f>
        <v>248.20019619232815</v>
      </c>
      <c r="D209">
        <f>$M$2*(C209-C208)+(1-$M$2)*D208</f>
        <v>-30.807945476447365</v>
      </c>
      <c r="E209">
        <f>$M$3*(B209/C209)+(1-$M$3)*E197</f>
        <v>1.0989541997592132</v>
      </c>
      <c r="F209">
        <f t="shared" si="9"/>
        <v>266.31156784626364</v>
      </c>
      <c r="G209">
        <f t="shared" si="10"/>
        <v>-6.9615678462636197</v>
      </c>
      <c r="H209">
        <f t="shared" si="11"/>
        <v>48.463426878131493</v>
      </c>
      <c r="I209">
        <f t="shared" si="12"/>
        <v>2.6842366864328588</v>
      </c>
    </row>
    <row r="210" spans="1:9">
      <c r="A210" s="2">
        <v>43800</v>
      </c>
      <c r="B210">
        <v>246</v>
      </c>
      <c r="C210">
        <f>$M$1*(B210/E197)+(1-$M$1)*(C209+D209)</f>
        <v>207.44395409765067</v>
      </c>
      <c r="D210">
        <f>$M$2*(C210-C209)+(1-$M$2)*D209</f>
        <v>-35.782093785562424</v>
      </c>
      <c r="E210">
        <f>$M$3*(B210/C210)+(1-$M$3)*E198</f>
        <v>1.263181320675216</v>
      </c>
      <c r="F210">
        <f t="shared" si="9"/>
        <v>247.8096830880946</v>
      </c>
      <c r="G210">
        <f t="shared" si="10"/>
        <v>-1.8096830880946015</v>
      </c>
      <c r="H210">
        <f t="shared" si="11"/>
        <v>3.2749528793356135</v>
      </c>
      <c r="I210">
        <f t="shared" si="12"/>
        <v>0.73564353174577302</v>
      </c>
    </row>
    <row r="211" spans="1:9">
      <c r="A211" s="2">
        <v>43831</v>
      </c>
      <c r="B211">
        <v>238.6</v>
      </c>
      <c r="C211">
        <f>$M$1*(B211/E198)+(1-$M$1)*(C210+D210)</f>
        <v>167.83404056246593</v>
      </c>
      <c r="D211">
        <f>$M$2*(C211-C210)+(1-$M$2)*D210</f>
        <v>-37.696003660373584</v>
      </c>
      <c r="E211">
        <f>$M$3*(B211/C211)+(1-$M$3)*E199</f>
        <v>1.4589400748072356</v>
      </c>
      <c r="F211">
        <f t="shared" si="9"/>
        <v>201.18921708030635</v>
      </c>
      <c r="G211">
        <f t="shared" si="10"/>
        <v>37.410782919693645</v>
      </c>
      <c r="H211">
        <f t="shared" si="11"/>
        <v>1399.5666786644417</v>
      </c>
      <c r="I211">
        <f t="shared" si="12"/>
        <v>15.679288734154923</v>
      </c>
    </row>
    <row r="212" spans="1:9">
      <c r="A212" s="2">
        <v>43862</v>
      </c>
      <c r="B212">
        <v>236.9</v>
      </c>
      <c r="C212">
        <f>$M$1*(B212/E199)+(1-$M$1)*(C211+D211)</f>
        <v>143.99762019243542</v>
      </c>
      <c r="D212">
        <f>$M$2*(C212-C211)+(1-$M$2)*D211</f>
        <v>-30.766212015202047</v>
      </c>
      <c r="E212">
        <f>$M$3*(B212/C212)+(1-$M$3)*E200</f>
        <v>1.6018744059110515</v>
      </c>
      <c r="F212">
        <f t="shared" si="9"/>
        <v>169.94454848526351</v>
      </c>
      <c r="G212">
        <f t="shared" si="10"/>
        <v>66.955451514736495</v>
      </c>
      <c r="H212">
        <f t="shared" si="11"/>
        <v>4483.0324875422293</v>
      </c>
      <c r="I212">
        <f t="shared" si="12"/>
        <v>28.263170753371252</v>
      </c>
    </row>
    <row r="213" spans="1:9">
      <c r="A213" s="2">
        <v>43891</v>
      </c>
      <c r="B213">
        <v>199.5</v>
      </c>
      <c r="C213">
        <f>$M$1*(B213/E200)+(1-$M$1)*(C212+D212)</f>
        <v>125.04681063935267</v>
      </c>
      <c r="D213">
        <f>$M$2*(C213-C212)+(1-$M$2)*D212</f>
        <v>-24.858510784142396</v>
      </c>
      <c r="E213">
        <f>$M$3*(B213/C213)+(1-$M$3)*E201</f>
        <v>1.5085424180293905</v>
      </c>
      <c r="F213">
        <f t="shared" si="9"/>
        <v>130.8327736312998</v>
      </c>
      <c r="G213">
        <f t="shared" si="10"/>
        <v>68.667226368700199</v>
      </c>
      <c r="H213">
        <f t="shared" si="11"/>
        <v>4715.1879771703161</v>
      </c>
      <c r="I213">
        <f t="shared" si="12"/>
        <v>34.419662340200603</v>
      </c>
    </row>
    <row r="214" spans="1:9">
      <c r="A214" s="2">
        <v>43922</v>
      </c>
      <c r="B214">
        <v>171.7</v>
      </c>
      <c r="C214">
        <f>$M$1*(B214/E201)+(1-$M$1)*(C213+D213)</f>
        <v>118.96532865022726</v>
      </c>
      <c r="D214">
        <f>$M$2*(C214-C213)+(1-$M$2)*D213</f>
        <v>-15.469996386633902</v>
      </c>
      <c r="E214">
        <f>$M$3*(B214/C214)+(1-$M$3)*E202</f>
        <v>1.3395062481270397</v>
      </c>
      <c r="F214">
        <f t="shared" ref="F214:F247" si="13">(C214+1*D214)*E202</f>
        <v>113.5729808115636</v>
      </c>
      <c r="G214">
        <f t="shared" ref="G214:G247" si="14">B214-F214</f>
        <v>58.127019188436392</v>
      </c>
      <c r="H214">
        <f t="shared" ref="H214:H247" si="15">G214*G214</f>
        <v>3378.7503597328528</v>
      </c>
      <c r="I214">
        <f t="shared" ref="I214:I247" si="16">ABS(G214/B214)*100</f>
        <v>33.85382596880396</v>
      </c>
    </row>
    <row r="215" spans="1:9">
      <c r="A215" s="2">
        <v>43952</v>
      </c>
      <c r="B215">
        <v>181.75</v>
      </c>
      <c r="C215">
        <f>$M$1*(B215/E202)+(1-$M$1)*(C214+D214)</f>
        <v>140.77182110747964</v>
      </c>
      <c r="D215">
        <f>$M$2*(C215-C214)+(1-$M$2)*D214</f>
        <v>3.1682480353092366</v>
      </c>
      <c r="E215">
        <f>$M$3*(B215/C215)+(1-$M$3)*E203</f>
        <v>1.1776924167571778</v>
      </c>
      <c r="F215">
        <f t="shared" si="13"/>
        <v>131.42922739810706</v>
      </c>
      <c r="G215">
        <f t="shared" si="14"/>
        <v>50.320772601892941</v>
      </c>
      <c r="H215">
        <f t="shared" si="15"/>
        <v>2532.1801552514194</v>
      </c>
      <c r="I215">
        <f t="shared" si="16"/>
        <v>27.686807483847559</v>
      </c>
    </row>
    <row r="216" spans="1:9">
      <c r="A216" s="2">
        <v>43983</v>
      </c>
      <c r="B216">
        <v>201</v>
      </c>
      <c r="C216">
        <f>$M$1*(B216/E203)+(1-$M$1)*(C215+D215)</f>
        <v>189.65602753445151</v>
      </c>
      <c r="D216">
        <f>$M$2*(C216-C215)+(1-$M$2)*D215</f>
        <v>26.026227231140552</v>
      </c>
      <c r="E216">
        <f>$M$3*(B216/C216)+(1-$M$3)*E204</f>
        <v>0.9787829999542651</v>
      </c>
      <c r="F216">
        <f t="shared" si="13"/>
        <v>170.32687745438062</v>
      </c>
      <c r="G216">
        <f t="shared" si="14"/>
        <v>30.673122545619378</v>
      </c>
      <c r="H216">
        <f t="shared" si="15"/>
        <v>940.84044669858383</v>
      </c>
      <c r="I216">
        <f t="shared" si="16"/>
        <v>15.260259972944965</v>
      </c>
    </row>
    <row r="217" spans="1:9">
      <c r="A217" s="2">
        <v>44013</v>
      </c>
      <c r="B217">
        <v>194.65</v>
      </c>
      <c r="C217">
        <f>$M$1*(B217/E204)+(1-$M$1)*(C216+D216)</f>
        <v>234.16224803025133</v>
      </c>
      <c r="D217">
        <f>$M$2*(C217-C216)+(1-$M$2)*D216</f>
        <v>35.266223863470188</v>
      </c>
      <c r="E217">
        <f>$M$3*(B217/C217)+(1-$M$3)*E205</f>
        <v>0.80746649909537838</v>
      </c>
      <c r="F217">
        <f t="shared" si="13"/>
        <v>202.59551180296586</v>
      </c>
      <c r="G217">
        <f t="shared" si="14"/>
        <v>-7.9455118029658536</v>
      </c>
      <c r="H217">
        <f t="shared" si="15"/>
        <v>63.131157811069691</v>
      </c>
      <c r="I217">
        <f t="shared" si="16"/>
        <v>4.0819480107710522</v>
      </c>
    </row>
    <row r="218" spans="1:9">
      <c r="A218" s="2">
        <v>44044</v>
      </c>
      <c r="B218">
        <v>194</v>
      </c>
      <c r="C218">
        <f>$M$1*(B218/E205)+(1-$M$1)*(C217+D217)</f>
        <v>262.56985319203034</v>
      </c>
      <c r="D218">
        <f>$M$2*(C218-C217)+(1-$M$2)*D217</f>
        <v>31.836914512624595</v>
      </c>
      <c r="E218">
        <f>$M$3*(B218/C218)+(1-$M$3)*E206</f>
        <v>0.75009263515336988</v>
      </c>
      <c r="F218">
        <f t="shared" si="13"/>
        <v>228.55477596204685</v>
      </c>
      <c r="G218">
        <f t="shared" si="14"/>
        <v>-34.554775962046847</v>
      </c>
      <c r="H218">
        <f t="shared" si="15"/>
        <v>1194.0325417872507</v>
      </c>
      <c r="I218">
        <f t="shared" si="16"/>
        <v>17.811740186622085</v>
      </c>
    </row>
    <row r="219" spans="1:9">
      <c r="A219" s="2">
        <v>44075</v>
      </c>
      <c r="B219">
        <v>191.1</v>
      </c>
      <c r="C219">
        <f>$M$1*(B219/E206)+(1-$M$1)*(C218+D218)</f>
        <v>265.4589424500578</v>
      </c>
      <c r="D219">
        <f>$M$2*(C219-C218)+(1-$M$2)*D218</f>
        <v>17.363001885326032</v>
      </c>
      <c r="E219">
        <f>$M$3*(B219/C219)+(1-$M$3)*E207</f>
        <v>0.7511409788382285</v>
      </c>
      <c r="F219">
        <f t="shared" si="13"/>
        <v>233.06530930586223</v>
      </c>
      <c r="G219">
        <f t="shared" si="14"/>
        <v>-41.965309305862235</v>
      </c>
      <c r="H219">
        <f t="shared" si="15"/>
        <v>1761.0871851366874</v>
      </c>
      <c r="I219">
        <f t="shared" si="16"/>
        <v>21.959868815207866</v>
      </c>
    </row>
    <row r="220" spans="1:9">
      <c r="A220" s="2">
        <v>44105</v>
      </c>
      <c r="B220">
        <v>174.5</v>
      </c>
      <c r="C220">
        <f>$M$1*(B220/E207)+(1-$M$1)*(C219+D219)</f>
        <v>240.18096606757135</v>
      </c>
      <c r="D220">
        <f>$M$2*(C220-C219)+(1-$M$2)*D219</f>
        <v>-3.9574872485802128</v>
      </c>
      <c r="E220">
        <f>$M$3*(B220/C220)+(1-$M$3)*E208</f>
        <v>0.79708839643507212</v>
      </c>
      <c r="F220">
        <f t="shared" si="13"/>
        <v>227.17890811964577</v>
      </c>
      <c r="G220">
        <f t="shared" si="14"/>
        <v>-52.678908119645769</v>
      </c>
      <c r="H220">
        <f t="shared" si="15"/>
        <v>2775.0673606780811</v>
      </c>
      <c r="I220">
        <f t="shared" si="16"/>
        <v>30.188486028450296</v>
      </c>
    </row>
    <row r="221" spans="1:9">
      <c r="A221" s="2">
        <v>44136</v>
      </c>
      <c r="B221">
        <v>166.8</v>
      </c>
      <c r="C221">
        <f>$M$1*(B221/E208)+(1-$M$1)*(C220+D220)</f>
        <v>198.55383111788521</v>
      </c>
      <c r="D221">
        <f>$M$2*(C221-C220)+(1-$M$2)*D220</f>
        <v>-22.792311099133176</v>
      </c>
      <c r="E221">
        <f>$M$3*(B221/C221)+(1-$M$3)*E209</f>
        <v>0.91773837326461194</v>
      </c>
      <c r="F221">
        <f t="shared" si="13"/>
        <v>193.15386058067057</v>
      </c>
      <c r="G221">
        <f t="shared" si="14"/>
        <v>-26.353860580670556</v>
      </c>
      <c r="H221">
        <f t="shared" si="15"/>
        <v>694.52596750542148</v>
      </c>
      <c r="I221">
        <f t="shared" si="16"/>
        <v>15.799676607116639</v>
      </c>
    </row>
    <row r="222" spans="1:9">
      <c r="A222" s="2">
        <v>44166</v>
      </c>
      <c r="B222">
        <v>195</v>
      </c>
      <c r="C222">
        <f>$M$1*(B222/E209)+(1-$M$1)*(C221+D221)</f>
        <v>176.76946343608495</v>
      </c>
      <c r="D222">
        <f>$M$2*(C222-C221)+(1-$M$2)*D221</f>
        <v>-22.288339390466717</v>
      </c>
      <c r="E222">
        <f>$M$3*(B222/C222)+(1-$M$3)*E210</f>
        <v>1.1511465913175016</v>
      </c>
      <c r="F222">
        <f t="shared" si="13"/>
        <v>195.13767029133592</v>
      </c>
      <c r="G222">
        <f t="shared" si="14"/>
        <v>-0.13767029133592246</v>
      </c>
      <c r="H222">
        <f t="shared" si="15"/>
        <v>1.8953109116517767E-2</v>
      </c>
      <c r="I222">
        <f t="shared" si="16"/>
        <v>7.060014940303716E-2</v>
      </c>
    </row>
    <row r="223" spans="1:9">
      <c r="A223" s="2">
        <v>44197</v>
      </c>
      <c r="B223">
        <v>209.9</v>
      </c>
      <c r="C223">
        <f>$M$1*(B223/E210)+(1-$M$1)*(C222+D222)</f>
        <v>161.49310061637993</v>
      </c>
      <c r="D223">
        <f>$M$2*(C223-C222)+(1-$M$2)*D222</f>
        <v>-18.782351105085866</v>
      </c>
      <c r="E223">
        <f>$M$3*(B223/C223)+(1-$M$3)*E211</f>
        <v>1.3475041723619128</v>
      </c>
      <c r="F223">
        <f t="shared" si="13"/>
        <v>208.20643156780403</v>
      </c>
      <c r="G223">
        <f t="shared" si="14"/>
        <v>1.6935684321959741</v>
      </c>
      <c r="H223">
        <f t="shared" si="15"/>
        <v>2.8681740345307296</v>
      </c>
      <c r="I223">
        <f t="shared" si="16"/>
        <v>0.80684537026963987</v>
      </c>
    </row>
    <row r="224" spans="1:9">
      <c r="A224" s="2">
        <v>44228</v>
      </c>
      <c r="B224">
        <v>204</v>
      </c>
      <c r="C224">
        <f>$M$1*(B224/E211)+(1-$M$1)*(C223+D223)</f>
        <v>140.98082311865875</v>
      </c>
      <c r="D224">
        <f>$M$2*(C224-C223)+(1-$M$2)*D223</f>
        <v>-19.647314301403526</v>
      </c>
      <c r="E224">
        <f>$M$3*(B224/C224)+(1-$M$3)*E212</f>
        <v>1.4934660404571687</v>
      </c>
      <c r="F224">
        <f t="shared" si="13"/>
        <v>194.36104235374404</v>
      </c>
      <c r="G224">
        <f t="shared" si="14"/>
        <v>9.6389576462559603</v>
      </c>
      <c r="H224">
        <f t="shared" si="15"/>
        <v>92.909504506316239</v>
      </c>
      <c r="I224">
        <f t="shared" si="16"/>
        <v>4.7249792383607652</v>
      </c>
    </row>
    <row r="225" spans="1:9">
      <c r="A225" s="2">
        <v>44256</v>
      </c>
      <c r="B225">
        <v>205.45</v>
      </c>
      <c r="C225">
        <f>$M$1*(B225/E212)+(1-$M$1)*(C224+D224)</f>
        <v>125.48700210187357</v>
      </c>
      <c r="D225">
        <f>$M$2*(C225-C224)+(1-$M$2)*D224</f>
        <v>-17.570567659094351</v>
      </c>
      <c r="E225">
        <f>$M$3*(B225/C225)+(1-$M$3)*E213</f>
        <v>1.5986176760502171</v>
      </c>
      <c r="F225">
        <f t="shared" si="13"/>
        <v>162.79651895942035</v>
      </c>
      <c r="G225">
        <f t="shared" si="14"/>
        <v>42.653481040579635</v>
      </c>
      <c r="H225">
        <f t="shared" si="15"/>
        <v>1819.3194448790864</v>
      </c>
      <c r="I225">
        <f t="shared" si="16"/>
        <v>20.761003183538399</v>
      </c>
    </row>
    <row r="226" spans="1:9">
      <c r="A226" s="2">
        <v>44287</v>
      </c>
      <c r="B226">
        <v>220</v>
      </c>
      <c r="C226">
        <f>$M$1*(B226/E213)+(1-$M$1)*(C225+D225)</f>
        <v>130.66825647585318</v>
      </c>
      <c r="D226">
        <f>$M$2*(C226-C225)+(1-$M$2)*D225</f>
        <v>-6.1946566425573693</v>
      </c>
      <c r="E226">
        <f>$M$3*(B226/C226)+(1-$M$3)*E214</f>
        <v>1.5804089636149954</v>
      </c>
      <c r="F226">
        <f t="shared" si="13"/>
        <v>166.7331647035646</v>
      </c>
      <c r="G226">
        <f t="shared" si="14"/>
        <v>53.266835296435403</v>
      </c>
      <c r="H226">
        <f t="shared" si="15"/>
        <v>2837.3557424975766</v>
      </c>
      <c r="I226">
        <f t="shared" si="16"/>
        <v>24.21219786201609</v>
      </c>
    </row>
    <row r="227" spans="1:9">
      <c r="A227" s="2">
        <v>44317</v>
      </c>
      <c r="B227">
        <v>201.2</v>
      </c>
      <c r="C227">
        <f>$M$1*(B227/E214)+(1-$M$1)*(C226+D226)</f>
        <v>139.91219984488748</v>
      </c>
      <c r="D227">
        <f>$M$2*(C227-C226)+(1-$M$2)*D226</f>
        <v>1.5246433632384644</v>
      </c>
      <c r="E227">
        <f>$M$3*(B227/C227)+(1-$M$3)*E215</f>
        <v>1.3599390277737409</v>
      </c>
      <c r="F227">
        <f t="shared" si="13"/>
        <v>166.56909769628388</v>
      </c>
      <c r="G227">
        <f t="shared" si="14"/>
        <v>34.630902303716113</v>
      </c>
      <c r="H227">
        <f t="shared" si="15"/>
        <v>1199.2993943695299</v>
      </c>
      <c r="I227">
        <f t="shared" si="16"/>
        <v>17.212178083357909</v>
      </c>
    </row>
    <row r="228" spans="1:9">
      <c r="A228" s="2">
        <v>44348</v>
      </c>
      <c r="B228">
        <v>218</v>
      </c>
      <c r="C228">
        <f>$M$1*(B228/E215)+(1-$M$1)*(C227+D227)</f>
        <v>167.63939061621733</v>
      </c>
      <c r="D228">
        <f>$M$2*(C228-C227)+(1-$M$2)*D227</f>
        <v>14.625917067284155</v>
      </c>
      <c r="E228">
        <f>$M$3*(B228/C228)+(1-$M$3)*E216</f>
        <v>1.2039221507276787</v>
      </c>
      <c r="F228">
        <f t="shared" si="13"/>
        <v>178.39818464204473</v>
      </c>
      <c r="G228">
        <f t="shared" si="14"/>
        <v>39.601815357955275</v>
      </c>
      <c r="H228">
        <f t="shared" si="15"/>
        <v>1568.3037796455822</v>
      </c>
      <c r="I228">
        <f t="shared" si="16"/>
        <v>18.165970347685906</v>
      </c>
    </row>
    <row r="229" spans="1:9">
      <c r="A229" s="2">
        <v>44378</v>
      </c>
      <c r="B229">
        <v>202.9</v>
      </c>
      <c r="C229">
        <f>$M$1*(B229/E216)+(1-$M$1)*(C228+D228)</f>
        <v>197.28507122195697</v>
      </c>
      <c r="D229">
        <f>$M$2*(C229-C228)+(1-$M$2)*D228</f>
        <v>22.135798836511899</v>
      </c>
      <c r="E229">
        <f>$M$3*(B229/C229)+(1-$M$3)*E217</f>
        <v>0.96216264393089368</v>
      </c>
      <c r="F229">
        <f t="shared" si="13"/>
        <v>177.17500177457379</v>
      </c>
      <c r="G229">
        <f t="shared" si="14"/>
        <v>25.724998225426219</v>
      </c>
      <c r="H229">
        <f t="shared" si="15"/>
        <v>661.77553369818213</v>
      </c>
      <c r="I229">
        <f t="shared" si="16"/>
        <v>12.678658563541752</v>
      </c>
    </row>
    <row r="230" spans="1:9">
      <c r="A230" s="2">
        <v>44409</v>
      </c>
      <c r="B230">
        <v>206.45</v>
      </c>
      <c r="C230">
        <f>$M$1*(B230/E217)+(1-$M$1)*(C229+D229)</f>
        <v>241.17409320139078</v>
      </c>
      <c r="D230">
        <f>$M$2*(C230-C229)+(1-$M$2)*D229</f>
        <v>33.012410407972851</v>
      </c>
      <c r="E230">
        <f>$M$3*(B230/C230)+(1-$M$3)*E218</f>
        <v>0.82424223386237383</v>
      </c>
      <c r="F230">
        <f t="shared" si="13"/>
        <v>205.66527701583652</v>
      </c>
      <c r="G230">
        <f t="shared" si="14"/>
        <v>0.78472298416346575</v>
      </c>
      <c r="H230">
        <f t="shared" si="15"/>
        <v>0.61579016187441493</v>
      </c>
      <c r="I230">
        <f t="shared" si="16"/>
        <v>0.3801031650101554</v>
      </c>
    </row>
    <row r="231" spans="1:9">
      <c r="A231" s="2">
        <v>44440</v>
      </c>
      <c r="B231">
        <v>211</v>
      </c>
      <c r="C231">
        <f>$M$1*(B231/E218)+(1-$M$1)*(C230+D230)</f>
        <v>278.45375493338656</v>
      </c>
      <c r="D231">
        <f>$M$2*(C231-C230)+(1-$M$2)*D230</f>
        <v>35.146036069984319</v>
      </c>
      <c r="E231">
        <f>$M$3*(B231/C231)+(1-$M$3)*E219</f>
        <v>0.75577148479429845</v>
      </c>
      <c r="F231">
        <f t="shared" si="13"/>
        <v>235.5576539777359</v>
      </c>
      <c r="G231">
        <f t="shared" si="14"/>
        <v>-24.557653977735896</v>
      </c>
      <c r="H231">
        <f t="shared" si="15"/>
        <v>603.07836889020768</v>
      </c>
      <c r="I231">
        <f t="shared" si="16"/>
        <v>11.638698567647344</v>
      </c>
    </row>
    <row r="232" spans="1:9">
      <c r="A232" s="2">
        <v>44470</v>
      </c>
      <c r="B232">
        <v>235.2</v>
      </c>
      <c r="C232">
        <f>$M$1*(B232/E219)+(1-$M$1)*(C231+D231)</f>
        <v>313.31410244065466</v>
      </c>
      <c r="D232">
        <f>$M$2*(C232-C231)+(1-$M$2)*D231</f>
        <v>35.003191788626211</v>
      </c>
      <c r="E232">
        <f>$M$3*(B232/C232)+(1-$M$3)*E220</f>
        <v>0.76460557881798619</v>
      </c>
      <c r="F232">
        <f t="shared" si="13"/>
        <v>277.6396735078207</v>
      </c>
      <c r="G232">
        <f t="shared" si="14"/>
        <v>-42.439673507820714</v>
      </c>
      <c r="H232">
        <f t="shared" si="15"/>
        <v>1801.1258874504194</v>
      </c>
      <c r="I232">
        <f t="shared" si="16"/>
        <v>18.044078872372754</v>
      </c>
    </row>
    <row r="233" spans="1:9">
      <c r="A233" s="2">
        <v>44501</v>
      </c>
      <c r="B233">
        <v>224.15</v>
      </c>
      <c r="C233">
        <f>$M$1*(B233/E220)+(1-$M$1)*(C232+D232)</f>
        <v>308.05349883565839</v>
      </c>
      <c r="D233">
        <f>$M$2*(C233-C232)+(1-$M$2)*D232</f>
        <v>14.871294091814967</v>
      </c>
      <c r="E233">
        <f>$M$3*(B233/C233)+(1-$M$3)*E221</f>
        <v>0.78466485848591461</v>
      </c>
      <c r="F233">
        <f t="shared" si="13"/>
        <v>296.36047414807103</v>
      </c>
      <c r="G233">
        <f t="shared" si="14"/>
        <v>-72.210474148071029</v>
      </c>
      <c r="H233">
        <f t="shared" si="15"/>
        <v>5214.3525766892344</v>
      </c>
      <c r="I233">
        <f t="shared" si="16"/>
        <v>32.215246106656714</v>
      </c>
    </row>
    <row r="234" spans="1:9">
      <c r="A234" s="2">
        <v>44531</v>
      </c>
      <c r="B234">
        <v>222</v>
      </c>
      <c r="C234">
        <f>$M$1*(B234/E221)+(1-$M$1)*(C233+D233)</f>
        <v>274.30932060050509</v>
      </c>
      <c r="D234">
        <f>$M$2*(C234-C233)+(1-$M$2)*D233</f>
        <v>-9.4364420716691662</v>
      </c>
      <c r="E234">
        <f>$M$3*(B234/C234)+(1-$M$3)*E222</f>
        <v>0.91185772056593684</v>
      </c>
      <c r="F234">
        <f t="shared" si="13"/>
        <v>304.90751125092419</v>
      </c>
      <c r="G234">
        <f t="shared" si="14"/>
        <v>-82.907511250924188</v>
      </c>
      <c r="H234">
        <f t="shared" si="15"/>
        <v>6873.6554218221208</v>
      </c>
      <c r="I234">
        <f t="shared" si="16"/>
        <v>37.345725788704584</v>
      </c>
    </row>
    <row r="235" spans="1:9">
      <c r="A235" s="2">
        <v>44562</v>
      </c>
      <c r="B235">
        <v>218.05</v>
      </c>
      <c r="C235">
        <f>$M$1*(B235/E222)+(1-$M$1)*(C234+D234)</f>
        <v>219.60105377286914</v>
      </c>
      <c r="D235">
        <f>$M$2*(C235-C234)+(1-$M$2)*D234</f>
        <v>-32.072354449652558</v>
      </c>
      <c r="E235">
        <f>$M$3*(B235/C235)+(1-$M$3)*E223</f>
        <v>1.0993071149553351</v>
      </c>
      <c r="F235">
        <f t="shared" si="13"/>
        <v>252.69570477563695</v>
      </c>
      <c r="G235">
        <f t="shared" si="14"/>
        <v>-34.645704775636943</v>
      </c>
      <c r="H235">
        <f t="shared" si="15"/>
        <v>1200.3248594005925</v>
      </c>
      <c r="I235">
        <f t="shared" si="16"/>
        <v>15.888880887703252</v>
      </c>
    </row>
    <row r="236" spans="1:9">
      <c r="A236" s="2">
        <v>44593</v>
      </c>
      <c r="B236">
        <v>221</v>
      </c>
      <c r="C236">
        <f>$M$1*(B236/E223)+(1-$M$1)*(C235+D235)</f>
        <v>173.41562772355815</v>
      </c>
      <c r="D236">
        <f>$M$2*(C236-C235)+(1-$M$2)*D235</f>
        <v>-39.128890249481771</v>
      </c>
      <c r="E236">
        <f>$M$3*(B236/C236)+(1-$M$3)*E224</f>
        <v>1.3401162762411083</v>
      </c>
      <c r="F236">
        <f t="shared" si="13"/>
        <v>200.55268210132013</v>
      </c>
      <c r="G236">
        <f t="shared" si="14"/>
        <v>20.44731789867987</v>
      </c>
      <c r="H236">
        <f t="shared" si="15"/>
        <v>418.09280924967419</v>
      </c>
      <c r="I236">
        <f t="shared" si="16"/>
        <v>9.2521800446515243</v>
      </c>
    </row>
    <row r="237" spans="1:9">
      <c r="A237" s="2">
        <v>44621</v>
      </c>
      <c r="B237">
        <v>214.4</v>
      </c>
      <c r="C237">
        <f>$M$1*(B237/E224)+(1-$M$1)*(C236+D236)</f>
        <v>139.84989760904978</v>
      </c>
      <c r="D237">
        <f>$M$2*(C237-C236)+(1-$M$2)*D236</f>
        <v>-36.34731018199507</v>
      </c>
      <c r="E237">
        <f>$M$3*(B237/C237)+(1-$M$3)*E225</f>
        <v>1.5527358918812684</v>
      </c>
      <c r="F237">
        <f t="shared" si="13"/>
        <v>165.46106577782263</v>
      </c>
      <c r="G237">
        <f t="shared" si="14"/>
        <v>48.93893422217738</v>
      </c>
      <c r="H237">
        <f t="shared" si="15"/>
        <v>2395.0192828026043</v>
      </c>
      <c r="I237">
        <f t="shared" si="16"/>
        <v>22.825995439448405</v>
      </c>
    </row>
    <row r="238" spans="1:9">
      <c r="A238" s="2">
        <v>44652</v>
      </c>
      <c r="B238">
        <v>250</v>
      </c>
      <c r="C238">
        <f>$M$1*(B238/E225)+(1-$M$1)*(C237+D237)</f>
        <v>135.23210055156306</v>
      </c>
      <c r="D238">
        <f>$M$2*(C238-C237)+(1-$M$2)*D237</f>
        <v>-20.482553619740891</v>
      </c>
      <c r="E238">
        <f>$M$3*(B238/C238)+(1-$M$3)*E226</f>
        <v>1.7681941357768001</v>
      </c>
      <c r="F238">
        <f t="shared" si="13"/>
        <v>181.35121254181138</v>
      </c>
      <c r="G238">
        <f t="shared" si="14"/>
        <v>68.648787458188622</v>
      </c>
      <c r="H238">
        <f t="shared" si="15"/>
        <v>4712.6560194795557</v>
      </c>
      <c r="I238">
        <f t="shared" si="16"/>
        <v>27.459514983275447</v>
      </c>
    </row>
    <row r="239" spans="1:9">
      <c r="A239" s="2">
        <v>44682</v>
      </c>
      <c r="B239">
        <v>258</v>
      </c>
      <c r="C239">
        <f>$M$1*(B239/E226)+(1-$M$1)*(C238+D238)</f>
        <v>143.8491493345561</v>
      </c>
      <c r="D239">
        <f>$M$2*(C239-C238)+(1-$M$2)*D238</f>
        <v>-5.9327524183739264</v>
      </c>
      <c r="E239">
        <f>$M$3*(B239/C239)+(1-$M$3)*E227</f>
        <v>1.6634635852528601</v>
      </c>
      <c r="F239">
        <f t="shared" si="13"/>
        <v>187.55789073625016</v>
      </c>
      <c r="G239">
        <f t="shared" si="14"/>
        <v>70.442109263749842</v>
      </c>
      <c r="H239">
        <f t="shared" si="15"/>
        <v>4962.0907575260717</v>
      </c>
      <c r="I239">
        <f t="shared" si="16"/>
        <v>27.303143125484436</v>
      </c>
    </row>
    <row r="240" spans="1:9">
      <c r="A240" s="2">
        <v>44713</v>
      </c>
      <c r="B240">
        <v>270.64999999999998</v>
      </c>
      <c r="C240">
        <f>$M$1*(B240/E227)+(1-$M$1)*(C239+D239)</f>
        <v>174.5763239717829</v>
      </c>
      <c r="D240">
        <f>$M$2*(C240-C239)+(1-$M$2)*D239</f>
        <v>12.397211109426435</v>
      </c>
      <c r="E240">
        <f>$M$3*(B240/C240)+(1-$M$3)*E228</f>
        <v>1.4464039869890122</v>
      </c>
      <c r="F240">
        <f t="shared" si="13"/>
        <v>225.1015804841266</v>
      </c>
      <c r="G240">
        <f t="shared" si="14"/>
        <v>45.548419515873377</v>
      </c>
      <c r="H240">
        <f t="shared" si="15"/>
        <v>2074.6585203939949</v>
      </c>
      <c r="I240">
        <f t="shared" si="16"/>
        <v>16.829270096387727</v>
      </c>
    </row>
    <row r="241" spans="1:9">
      <c r="A241" s="2">
        <v>44743</v>
      </c>
      <c r="B241">
        <v>273.5</v>
      </c>
      <c r="C241">
        <f>$M$1*(B241/E228)+(1-$M$1)*(C240+D240)</f>
        <v>211.09390838937725</v>
      </c>
      <c r="D241">
        <f>$M$2*(C241-C240)+(1-$M$2)*D240</f>
        <v>24.457397763510393</v>
      </c>
      <c r="E241">
        <f>$M$3*(B241/C241)+(1-$M$3)*E229</f>
        <v>1.1955911178571421</v>
      </c>
      <c r="F241">
        <f t="shared" si="13"/>
        <v>226.63866750943774</v>
      </c>
      <c r="G241">
        <f t="shared" si="14"/>
        <v>46.861332490562262</v>
      </c>
      <c r="H241">
        <f t="shared" si="15"/>
        <v>2195.9844827910265</v>
      </c>
      <c r="I241">
        <f t="shared" si="16"/>
        <v>17.133942409711977</v>
      </c>
    </row>
    <row r="242" spans="1:9">
      <c r="A242" s="2">
        <v>44774</v>
      </c>
      <c r="B242">
        <v>304</v>
      </c>
      <c r="C242">
        <f>$M$1*(B242/E229)+(1-$M$1)*(C241+D241)</f>
        <v>283.79346124706439</v>
      </c>
      <c r="D242">
        <f>$M$2*(C242-C241)+(1-$M$2)*D241</f>
        <v>48.578475310598762</v>
      </c>
      <c r="E242">
        <f>$M$3*(B242/C242)+(1-$M$3)*E230</f>
        <v>0.99711376609129587</v>
      </c>
      <c r="F242">
        <f t="shared" si="13"/>
        <v>273.95498746145148</v>
      </c>
      <c r="G242">
        <f t="shared" si="14"/>
        <v>30.045012538548519</v>
      </c>
      <c r="H242">
        <f t="shared" si="15"/>
        <v>902.7027784415377</v>
      </c>
      <c r="I242">
        <f t="shared" si="16"/>
        <v>9.8832278087330661</v>
      </c>
    </row>
    <row r="243" spans="1:9">
      <c r="A243" s="2">
        <v>44805</v>
      </c>
      <c r="B243">
        <v>319.5</v>
      </c>
      <c r="C243">
        <f>$M$1*(B243/E230)+(1-$M$1)*(C242+D242)</f>
        <v>365.52603422513596</v>
      </c>
      <c r="D243">
        <f>$M$2*(C243-C242)+(1-$M$2)*D242</f>
        <v>65.155524144335175</v>
      </c>
      <c r="E243">
        <f>$M$3*(B243/C243)+(1-$M$3)*E231</f>
        <v>0.83858936815535867</v>
      </c>
      <c r="F243">
        <f t="shared" si="13"/>
        <v>325.4968408424175</v>
      </c>
      <c r="G243">
        <f t="shared" si="14"/>
        <v>-5.9968408424174982</v>
      </c>
      <c r="H243">
        <f t="shared" si="15"/>
        <v>35.962100089286608</v>
      </c>
      <c r="I243">
        <f t="shared" si="16"/>
        <v>1.8769454905845064</v>
      </c>
    </row>
    <row r="244" spans="1:9">
      <c r="A244" s="2">
        <v>44835</v>
      </c>
      <c r="B244">
        <v>332.9</v>
      </c>
      <c r="C244">
        <f>$M$1*(B244/E231)+(1-$M$1)*(C243+D243)</f>
        <v>436.5588580346714</v>
      </c>
      <c r="D244">
        <f>$M$2*(C244-C243)+(1-$M$2)*D243</f>
        <v>68.094173976935309</v>
      </c>
      <c r="E244">
        <f>$M$3*(B244/C244)+(1-$M$3)*E232</f>
        <v>0.76316994918072534</v>
      </c>
      <c r="F244">
        <f t="shared" si="13"/>
        <v>385.86052364348626</v>
      </c>
      <c r="G244">
        <f t="shared" si="14"/>
        <v>-52.960523643486283</v>
      </c>
      <c r="H244">
        <f t="shared" si="15"/>
        <v>2804.8170645922696</v>
      </c>
      <c r="I244">
        <f t="shared" si="16"/>
        <v>15.908838583204052</v>
      </c>
    </row>
    <row r="245" spans="1:9">
      <c r="A245" s="2">
        <v>44866</v>
      </c>
      <c r="B245">
        <v>349.25</v>
      </c>
      <c r="C245">
        <f>$M$1*(B245/E232)+(1-$M$1)*(C244+D244)</f>
        <v>475.92408365623407</v>
      </c>
      <c r="D245">
        <f>$M$2*(C245-C244)+(1-$M$2)*D244</f>
        <v>53.729699799248991</v>
      </c>
      <c r="E245">
        <f>$M$3*(B245/C245)+(1-$M$3)*E233</f>
        <v>0.74908432535462288</v>
      </c>
      <c r="F245">
        <f t="shared" si="13"/>
        <v>415.60071104162591</v>
      </c>
      <c r="G245">
        <f t="shared" si="14"/>
        <v>-66.350711041625914</v>
      </c>
      <c r="H245">
        <f t="shared" si="15"/>
        <v>4402.4168557293387</v>
      </c>
      <c r="I245">
        <f t="shared" si="16"/>
        <v>18.998056132176352</v>
      </c>
    </row>
    <row r="246" spans="1:9">
      <c r="A246" s="2">
        <v>44896</v>
      </c>
      <c r="B246">
        <v>341.7</v>
      </c>
      <c r="C246">
        <f>$M$1*(B246/E233)+(1-$M$1)*(C245+D245)</f>
        <v>473.14503816703649</v>
      </c>
      <c r="D246">
        <f>$M$2*(C246-C245)+(1-$M$2)*D245</f>
        <v>25.475327155025703</v>
      </c>
      <c r="E246">
        <f>$M$3*(B246/C246)+(1-$M$3)*E234</f>
        <v>0.77908940613234701</v>
      </c>
      <c r="F246">
        <f t="shared" si="13"/>
        <v>454.67082975033031</v>
      </c>
      <c r="G246">
        <f t="shared" si="14"/>
        <v>-112.97082975033032</v>
      </c>
      <c r="H246">
        <f t="shared" si="15"/>
        <v>12762.408374478118</v>
      </c>
      <c r="I246">
        <f t="shared" si="16"/>
        <v>33.061407594477707</v>
      </c>
    </row>
    <row r="247" spans="1:9">
      <c r="A247" s="2">
        <v>44927</v>
      </c>
      <c r="B247">
        <v>330.9</v>
      </c>
      <c r="C247">
        <f>$M$1*(B247/E234)+(1-$M$1)*(C246+D246)</f>
        <v>417.1794824131498</v>
      </c>
      <c r="D247">
        <f>$M$2*(C247-C246)+(1-$M$2)*D246</f>
        <v>-15.245114299430494</v>
      </c>
      <c r="E247">
        <f>$M$3*(B247/C247)+(1-$M$3)*E235</f>
        <v>0.88502078250195848</v>
      </c>
      <c r="F247">
        <f t="shared" si="13"/>
        <v>441.84931061248841</v>
      </c>
      <c r="G247">
        <f t="shared" si="14"/>
        <v>-110.94931061248843</v>
      </c>
      <c r="H247">
        <f t="shared" si="15"/>
        <v>12309.749525386438</v>
      </c>
      <c r="I247">
        <f t="shared" si="16"/>
        <v>33.529558964185085</v>
      </c>
    </row>
    <row r="248" spans="1:9">
      <c r="B248">
        <f>COUNT(C19:C247)</f>
        <v>229</v>
      </c>
      <c r="H248">
        <f>SUM(H21:H247)</f>
        <v>249759.27255579893</v>
      </c>
      <c r="I248">
        <f>SUM(I21:I247)</f>
        <v>2791.7984647549088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pc</dc:creator>
  <cp:keywords/>
  <dc:description/>
  <cp:lastModifiedBy>R&amp;BA_068_Anjali More</cp:lastModifiedBy>
  <cp:revision/>
  <dcterms:created xsi:type="dcterms:W3CDTF">2023-08-31T06:35:20Z</dcterms:created>
  <dcterms:modified xsi:type="dcterms:W3CDTF">2023-09-01T09:49:13Z</dcterms:modified>
  <cp:category/>
  <cp:contentStatus/>
</cp:coreProperties>
</file>