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 I T R O 5\Desktop\Survey Camp\"/>
    </mc:Choice>
  </mc:AlternateContent>
  <xr:revisionPtr revIDLastSave="0" documentId="13_ncr:1_{21009AD2-6650-4B2E-AA1A-1D6258BD582D}" xr6:coauthVersionLast="47" xr6:coauthVersionMax="47" xr10:uidLastSave="{00000000-0000-0000-0000-000000000000}"/>
  <bookViews>
    <workbookView xWindow="-108" yWindow="-108" windowWidth="23256" windowHeight="12456" activeTab="2" xr2:uid="{3964ACBB-EDE8-4741-84AB-18198C1E6C8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" i="2" l="1"/>
  <c r="N69" i="2"/>
  <c r="O68" i="2"/>
  <c r="N68" i="2"/>
  <c r="O67" i="2"/>
  <c r="N67" i="2"/>
  <c r="O66" i="2"/>
  <c r="N66" i="2"/>
  <c r="O55" i="2"/>
  <c r="O57" i="2" s="1"/>
  <c r="O59" i="2" s="1"/>
  <c r="O61" i="2" s="1"/>
  <c r="O63" i="2" s="1"/>
  <c r="O53" i="2"/>
  <c r="I58" i="2"/>
  <c r="K54" i="2"/>
  <c r="K56" i="2"/>
  <c r="K58" i="2"/>
  <c r="K60" i="2"/>
  <c r="K62" i="2"/>
  <c r="K52" i="2"/>
  <c r="I62" i="2"/>
  <c r="I60" i="2"/>
  <c r="I56" i="2"/>
  <c r="I54" i="2"/>
  <c r="I52" i="2"/>
  <c r="N55" i="2"/>
  <c r="N57" i="2"/>
  <c r="N59" i="2"/>
  <c r="N61" i="2"/>
  <c r="N63" i="2"/>
  <c r="J54" i="2"/>
  <c r="J56" i="2"/>
  <c r="J58" i="2"/>
  <c r="J60" i="2"/>
  <c r="J62" i="2"/>
  <c r="J52" i="2"/>
  <c r="N53" i="2"/>
  <c r="C65" i="2"/>
  <c r="P43" i="2"/>
  <c r="P42" i="2"/>
  <c r="H60" i="2" s="1"/>
  <c r="M63" i="2"/>
  <c r="L63" i="2"/>
  <c r="M55" i="2"/>
  <c r="M57" i="2" s="1"/>
  <c r="M59" i="2" s="1"/>
  <c r="M61" i="2" s="1"/>
  <c r="M53" i="2"/>
  <c r="L57" i="2"/>
  <c r="L59" i="2" s="1"/>
  <c r="L61" i="2" s="1"/>
  <c r="L55" i="2"/>
  <c r="L53" i="2"/>
  <c r="E62" i="2"/>
  <c r="E60" i="2"/>
  <c r="E58" i="2"/>
  <c r="E56" i="2"/>
  <c r="E54" i="2"/>
  <c r="E52" i="2"/>
  <c r="D63" i="2"/>
  <c r="D61" i="2"/>
  <c r="D59" i="2"/>
  <c r="D57" i="2"/>
  <c r="D55" i="2"/>
  <c r="D53" i="2"/>
  <c r="D51" i="2"/>
  <c r="C62" i="2"/>
  <c r="C60" i="2"/>
  <c r="C58" i="2"/>
  <c r="C56" i="2"/>
  <c r="C54" i="2"/>
  <c r="C52" i="2"/>
  <c r="L39" i="2"/>
  <c r="L34" i="2"/>
  <c r="L29" i="2"/>
  <c r="L24" i="2"/>
  <c r="L19" i="2"/>
  <c r="L14" i="2"/>
  <c r="K65" i="1"/>
  <c r="E10" i="2"/>
  <c r="I25" i="3"/>
  <c r="K20" i="3" s="1"/>
  <c r="M20" i="3" s="1"/>
  <c r="H25" i="3"/>
  <c r="F25" i="3"/>
  <c r="D25" i="3"/>
  <c r="C25" i="3"/>
  <c r="F23" i="3"/>
  <c r="F3" i="3" s="1"/>
  <c r="D23" i="3"/>
  <c r="D3" i="3" s="1"/>
  <c r="G22" i="3"/>
  <c r="C22" i="3"/>
  <c r="J22" i="3" s="1"/>
  <c r="L22" i="3" s="1"/>
  <c r="D21" i="3"/>
  <c r="C20" i="3"/>
  <c r="J20" i="3" s="1"/>
  <c r="L20" i="3" s="1"/>
  <c r="D19" i="3"/>
  <c r="G18" i="3"/>
  <c r="C18" i="3"/>
  <c r="K18" i="3" s="1"/>
  <c r="M18" i="3" s="1"/>
  <c r="F17" i="3"/>
  <c r="D17" i="3"/>
  <c r="G16" i="3"/>
  <c r="C16" i="3"/>
  <c r="K16" i="3" s="1"/>
  <c r="M16" i="3" s="1"/>
  <c r="D15" i="3"/>
  <c r="J14" i="3"/>
  <c r="L14" i="3" s="1"/>
  <c r="C14" i="3"/>
  <c r="F13" i="3"/>
  <c r="D13" i="3"/>
  <c r="C12" i="3"/>
  <c r="J12" i="3" s="1"/>
  <c r="L12" i="3" s="1"/>
  <c r="F11" i="3"/>
  <c r="D11" i="3"/>
  <c r="C10" i="3"/>
  <c r="J10" i="3" s="1"/>
  <c r="L10" i="3" s="1"/>
  <c r="D9" i="3"/>
  <c r="C8" i="3"/>
  <c r="K8" i="3" s="1"/>
  <c r="M8" i="3" s="1"/>
  <c r="D7" i="3"/>
  <c r="C6" i="3"/>
  <c r="J6" i="3" s="1"/>
  <c r="L6" i="3" s="1"/>
  <c r="D5" i="3"/>
  <c r="K4" i="3"/>
  <c r="K25" i="3" s="1"/>
  <c r="J4" i="3"/>
  <c r="J25" i="3" s="1"/>
  <c r="G4" i="3"/>
  <c r="C4" i="3"/>
  <c r="J84" i="1"/>
  <c r="I84" i="1"/>
  <c r="G82" i="1"/>
  <c r="G62" i="1" s="1"/>
  <c r="H63" i="1"/>
  <c r="H81" i="1"/>
  <c r="H77" i="1"/>
  <c r="H75" i="1"/>
  <c r="E35" i="2"/>
  <c r="F35" i="2" s="1"/>
  <c r="E30" i="2"/>
  <c r="F30" i="2" s="1"/>
  <c r="E25" i="2"/>
  <c r="E20" i="2"/>
  <c r="F20" i="2" s="1"/>
  <c r="E15" i="2"/>
  <c r="E84" i="1"/>
  <c r="G84" i="1"/>
  <c r="G76" i="1"/>
  <c r="G72" i="1"/>
  <c r="G70" i="1"/>
  <c r="E82" i="1"/>
  <c r="E62" i="1" s="1"/>
  <c r="D81" i="1"/>
  <c r="D79" i="1"/>
  <c r="D77" i="1"/>
  <c r="F18" i="1"/>
  <c r="G18" i="1" s="1"/>
  <c r="E66" i="1" s="1"/>
  <c r="F22" i="1"/>
  <c r="G22" i="1" s="1"/>
  <c r="E68" i="1" s="1"/>
  <c r="F26" i="1"/>
  <c r="G26" i="1" s="1"/>
  <c r="E70" i="1" s="1"/>
  <c r="F30" i="1"/>
  <c r="G30" i="1" s="1"/>
  <c r="E72" i="1" s="1"/>
  <c r="F34" i="1"/>
  <c r="F36" i="1"/>
  <c r="F38" i="1"/>
  <c r="G38" i="1" s="1"/>
  <c r="E76" i="1" s="1"/>
  <c r="F42" i="1"/>
  <c r="G42" i="1" s="1"/>
  <c r="E78" i="1" s="1"/>
  <c r="F46" i="1"/>
  <c r="G46" i="1" s="1"/>
  <c r="E80" i="1" s="1"/>
  <c r="F14" i="1"/>
  <c r="G14" i="1" s="1"/>
  <c r="E64" i="1" s="1"/>
  <c r="F10" i="1"/>
  <c r="H52" i="2" l="1"/>
  <c r="H56" i="2"/>
  <c r="H62" i="2"/>
  <c r="H54" i="2"/>
  <c r="H58" i="2"/>
  <c r="K10" i="3"/>
  <c r="M10" i="3" s="1"/>
  <c r="J18" i="3"/>
  <c r="L18" i="3" s="1"/>
  <c r="M4" i="3"/>
  <c r="L4" i="3"/>
  <c r="K22" i="3"/>
  <c r="M22" i="3" s="1"/>
  <c r="J16" i="3"/>
  <c r="L16" i="3" s="1"/>
  <c r="J8" i="3"/>
  <c r="L8" i="3" s="1"/>
  <c r="K14" i="3"/>
  <c r="M14" i="3" s="1"/>
  <c r="K6" i="3"/>
  <c r="M6" i="3" s="1"/>
  <c r="K12" i="3"/>
  <c r="M12" i="3" s="1"/>
  <c r="D84" i="1"/>
  <c r="K69" i="1" s="1"/>
  <c r="M69" i="1" s="1"/>
  <c r="G34" i="1"/>
  <c r="E74" i="1" s="1"/>
  <c r="N4" i="3" l="1"/>
  <c r="N6" i="3" s="1"/>
  <c r="N8" i="3" s="1"/>
  <c r="N10" i="3" s="1"/>
  <c r="N12" i="3" s="1"/>
  <c r="N14" i="3" s="1"/>
  <c r="N16" i="3" s="1"/>
  <c r="N18" i="3" s="1"/>
  <c r="N20" i="3" s="1"/>
  <c r="N22" i="3" s="1"/>
  <c r="L25" i="3"/>
  <c r="M25" i="3"/>
  <c r="O4" i="3"/>
  <c r="O6" i="3" s="1"/>
  <c r="O8" i="3" s="1"/>
  <c r="O10" i="3" s="1"/>
  <c r="O12" i="3" s="1"/>
  <c r="O14" i="3" s="1"/>
  <c r="O16" i="3" s="1"/>
  <c r="O18" i="3" s="1"/>
  <c r="O20" i="3" s="1"/>
  <c r="O22" i="3" s="1"/>
  <c r="K75" i="1"/>
  <c r="M75" i="1" s="1"/>
  <c r="L69" i="1"/>
  <c r="N69" i="1" s="1"/>
  <c r="L65" i="1"/>
  <c r="N65" i="1" s="1"/>
  <c r="K79" i="1"/>
  <c r="M79" i="1" s="1"/>
  <c r="K73" i="1"/>
  <c r="M73" i="1" s="1"/>
  <c r="L67" i="1"/>
  <c r="N67" i="1" s="1"/>
  <c r="K63" i="1"/>
  <c r="K71" i="1"/>
  <c r="M71" i="1" s="1"/>
  <c r="M65" i="1"/>
  <c r="O66" i="1" s="1"/>
  <c r="O68" i="1" s="1"/>
  <c r="O70" i="1" s="1"/>
  <c r="O72" i="1" s="1"/>
  <c r="O74" i="1" s="1"/>
  <c r="O76" i="1" s="1"/>
  <c r="O78" i="1" s="1"/>
  <c r="O80" i="1" s="1"/>
  <c r="O82" i="1" s="1"/>
  <c r="K77" i="1"/>
  <c r="M77" i="1" s="1"/>
  <c r="L79" i="1"/>
  <c r="N79" i="1" s="1"/>
  <c r="L77" i="1"/>
  <c r="N77" i="1" s="1"/>
  <c r="L63" i="1"/>
  <c r="N63" i="1" s="1"/>
  <c r="L81" i="1"/>
  <c r="N81" i="1" s="1"/>
  <c r="L75" i="1"/>
  <c r="N75" i="1" s="1"/>
  <c r="L73" i="1"/>
  <c r="N73" i="1" s="1"/>
  <c r="L71" i="1"/>
  <c r="N71" i="1" s="1"/>
  <c r="K67" i="1"/>
  <c r="M67" i="1" s="1"/>
  <c r="K81" i="1"/>
  <c r="M81" i="1" s="1"/>
  <c r="M63" i="1" l="1"/>
  <c r="K84" i="1"/>
  <c r="L84" i="1"/>
  <c r="O64" i="1" l="1"/>
  <c r="M84" i="1"/>
  <c r="N84" i="1"/>
  <c r="P64" i="1"/>
  <c r="P66" i="1" s="1"/>
  <c r="P68" i="1" s="1"/>
  <c r="P70" i="1" s="1"/>
  <c r="P72" i="1" s="1"/>
  <c r="P74" i="1" s="1"/>
  <c r="P76" i="1" s="1"/>
  <c r="P78" i="1" s="1"/>
  <c r="P80" i="1" s="1"/>
  <c r="P82" i="1" s="1"/>
</calcChain>
</file>

<file path=xl/sharedStrings.xml><?xml version="1.0" encoding="utf-8"?>
<sst xmlns="http://schemas.openxmlformats.org/spreadsheetml/2006/main" count="330" uniqueCount="93">
  <si>
    <t>Institute of Engineering</t>
  </si>
  <si>
    <t>Paschimanchal Campus</t>
  </si>
  <si>
    <t>Pokhara-16, Lamachaur</t>
  </si>
  <si>
    <t>BCE Survey Camp, 2082</t>
  </si>
  <si>
    <t>Group : E</t>
  </si>
  <si>
    <t>Horizontal Angle Measurement Sheet</t>
  </si>
  <si>
    <t>Inst. Stn.</t>
  </si>
  <si>
    <t>HCR</t>
  </si>
  <si>
    <t>Mean</t>
  </si>
  <si>
    <t>Horizontal 
Angle</t>
  </si>
  <si>
    <t>Sighted 
to</t>
  </si>
  <si>
    <t>Distance 
by TS</t>
  </si>
  <si>
    <t>Remarks</t>
  </si>
  <si>
    <t>Major Traverse</t>
  </si>
  <si>
    <t>CP1</t>
  </si>
  <si>
    <t>CP2</t>
  </si>
  <si>
    <t>EM1</t>
  </si>
  <si>
    <t>EM2</t>
  </si>
  <si>
    <t>EM3</t>
  </si>
  <si>
    <t>EM4</t>
  </si>
  <si>
    <t>EM5</t>
  </si>
  <si>
    <t>EM6</t>
  </si>
  <si>
    <t>EM7</t>
  </si>
  <si>
    <t>EM8</t>
  </si>
  <si>
    <t>FL</t>
  </si>
  <si>
    <t>FR</t>
  </si>
  <si>
    <t>Total</t>
  </si>
  <si>
    <t>Theoretical 
Total</t>
  </si>
  <si>
    <t>Error</t>
  </si>
  <si>
    <t>Permissible 
Error</t>
  </si>
  <si>
    <t>Correction in
 each station</t>
  </si>
  <si>
    <t>Corrected
Angle</t>
  </si>
  <si>
    <t>Gale's Traverse Table</t>
  </si>
  <si>
    <t>Line</t>
  </si>
  <si>
    <t>Correction</t>
  </si>
  <si>
    <t>Length 
(m)</t>
  </si>
  <si>
    <t>Included 
angle</t>
  </si>
  <si>
    <t xml:space="preserve">Corrected
Included angle </t>
  </si>
  <si>
    <t>Calculated</t>
  </si>
  <si>
    <t>Correction in</t>
  </si>
  <si>
    <t>Corrected</t>
  </si>
  <si>
    <t>Independent 
co-ordinate</t>
  </si>
  <si>
    <t>Latitude</t>
  </si>
  <si>
    <t>Departure</t>
  </si>
  <si>
    <t>N</t>
  </si>
  <si>
    <t>E</t>
  </si>
  <si>
    <t>Station</t>
  </si>
  <si>
    <t>CP1CP2</t>
  </si>
  <si>
    <t>EM1EM2</t>
  </si>
  <si>
    <t>CP2EM1</t>
  </si>
  <si>
    <t>EM2EM3</t>
  </si>
  <si>
    <t>EM3EM4</t>
  </si>
  <si>
    <t>EM4EM5</t>
  </si>
  <si>
    <t>EM5EM6</t>
  </si>
  <si>
    <t>EM6EM7</t>
  </si>
  <si>
    <t>EM7EM8</t>
  </si>
  <si>
    <t>EM8CP1</t>
  </si>
  <si>
    <t>Sum</t>
  </si>
  <si>
    <t>2"</t>
  </si>
  <si>
    <t>1"</t>
  </si>
  <si>
    <t>Deflection
Angle</t>
  </si>
  <si>
    <t>Bearing</t>
  </si>
  <si>
    <t>17"</t>
  </si>
  <si>
    <t>(-)</t>
  </si>
  <si>
    <t>OK</t>
  </si>
  <si>
    <t>Minor Traverse</t>
  </si>
  <si>
    <t>Em1</t>
  </si>
  <si>
    <t>Em2</t>
  </si>
  <si>
    <t>Em3</t>
  </si>
  <si>
    <t>Em4</t>
  </si>
  <si>
    <t>Em5</t>
  </si>
  <si>
    <t>(+)</t>
  </si>
  <si>
    <t>*CP2EM1</t>
  </si>
  <si>
    <t>*EM1EM2</t>
  </si>
  <si>
    <t>*EM2EM3</t>
  </si>
  <si>
    <t>Correction
(-)</t>
  </si>
  <si>
    <t>CP1Em1</t>
  </si>
  <si>
    <t>Em1Em2</t>
  </si>
  <si>
    <t>Em2Em3</t>
  </si>
  <si>
    <t>Em3Em4</t>
  </si>
  <si>
    <t>Em4Em5</t>
  </si>
  <si>
    <t>Em5EM4</t>
  </si>
  <si>
    <t>14"</t>
  </si>
  <si>
    <t>Corrected 
Bearing</t>
  </si>
  <si>
    <t>Gale's Table</t>
  </si>
  <si>
    <t>Mean 
Distance</t>
  </si>
  <si>
    <t>27"</t>
  </si>
  <si>
    <t>41"</t>
  </si>
  <si>
    <t>55"</t>
  </si>
  <si>
    <t>1'9"</t>
  </si>
  <si>
    <t>Corrected Co-Ordinate</t>
  </si>
  <si>
    <t>EN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</si>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</sst>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\°00\'00\&quot;"/>
    <numFmt numFmtId="165" formatCode="0000\°00\'00\&quot;"/>
    <numFmt numFmtId="166" formatCode="00\°00\'00.0\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0" fillId="0" borderId="5" xfId="0" applyBorder="1" applyAlignment="1"/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452E-E44A-4B6F-AD3E-CCFB41256A4A}">
  <sheetPr codeName="Sheet1">
    <pageSetUpPr fitToPage="1"/>
  </sheetPr>
  <dimension ref="B1:AB254"/>
  <sheetViews>
    <sheetView topLeftCell="A59" zoomScaleNormal="100" workbookViewId="0">
      <selection activeCell="O76" sqref="O76"/>
    </sheetView>
  </sheetViews>
  <sheetFormatPr defaultRowHeight="14.4" x14ac:dyDescent="0.3"/>
  <cols>
    <col min="3" max="3" width="11.5546875" customWidth="1"/>
    <col min="4" max="4" width="9.5546875" customWidth="1"/>
    <col min="5" max="6" width="11.109375" bestFit="1" customWidth="1"/>
    <col min="7" max="8" width="14.33203125" customWidth="1"/>
    <col min="9" max="9" width="10.88671875" customWidth="1"/>
    <col min="10" max="10" width="9.88671875" customWidth="1"/>
    <col min="11" max="11" width="11.33203125" customWidth="1"/>
    <col min="12" max="12" width="9.44140625" customWidth="1"/>
    <col min="13" max="13" width="10" bestFit="1" customWidth="1"/>
    <col min="15" max="16" width="12.21875" customWidth="1"/>
  </cols>
  <sheetData>
    <row r="1" spans="3:28" x14ac:dyDescent="0.3">
      <c r="C1" s="56" t="s">
        <v>0</v>
      </c>
      <c r="D1" s="56"/>
      <c r="E1" s="56"/>
      <c r="F1" s="56"/>
      <c r="G1" s="56"/>
      <c r="H1" s="56"/>
      <c r="I1" s="56"/>
      <c r="J1" s="56"/>
      <c r="K1" s="2"/>
      <c r="L1" s="2"/>
      <c r="M1" s="2"/>
    </row>
    <row r="2" spans="3:28" x14ac:dyDescent="0.3">
      <c r="C2" s="55" t="s">
        <v>1</v>
      </c>
      <c r="D2" s="55"/>
      <c r="E2" s="55"/>
      <c r="F2" s="55"/>
      <c r="G2" s="55"/>
      <c r="H2" s="55"/>
      <c r="I2" s="55"/>
      <c r="J2" s="55"/>
      <c r="K2" s="2"/>
      <c r="L2" s="2"/>
      <c r="M2" s="2"/>
    </row>
    <row r="3" spans="3:28" x14ac:dyDescent="0.3">
      <c r="C3" s="56" t="s">
        <v>2</v>
      </c>
      <c r="D3" s="56"/>
      <c r="E3" s="56"/>
      <c r="F3" s="56"/>
      <c r="G3" s="56"/>
      <c r="H3" s="56"/>
      <c r="I3" s="56"/>
      <c r="J3" s="56"/>
      <c r="K3" s="2"/>
      <c r="L3" s="2"/>
      <c r="M3" s="2"/>
    </row>
    <row r="4" spans="3:28" x14ac:dyDescent="0.3">
      <c r="C4" s="55" t="s">
        <v>3</v>
      </c>
      <c r="D4" s="55"/>
      <c r="E4" s="55"/>
      <c r="F4" s="55"/>
      <c r="G4" s="55"/>
      <c r="H4" s="55"/>
      <c r="I4" s="55"/>
      <c r="J4" s="55"/>
      <c r="K4" s="2"/>
      <c r="L4" s="2"/>
      <c r="M4" s="2"/>
    </row>
    <row r="5" spans="3:28" x14ac:dyDescent="0.3">
      <c r="C5" s="58" t="s">
        <v>4</v>
      </c>
      <c r="D5" s="58"/>
      <c r="E5" s="56"/>
      <c r="F5" s="56"/>
      <c r="G5" s="56"/>
      <c r="H5" s="23"/>
    </row>
    <row r="6" spans="3:28" x14ac:dyDescent="0.3">
      <c r="C6" s="3"/>
      <c r="D6" s="3"/>
      <c r="E6" s="55" t="s">
        <v>13</v>
      </c>
      <c r="F6" s="56"/>
      <c r="G6" s="56"/>
      <c r="H6" s="23"/>
    </row>
    <row r="7" spans="3:28" x14ac:dyDescent="0.3">
      <c r="C7" s="57" t="s">
        <v>5</v>
      </c>
      <c r="D7" s="57"/>
      <c r="E7" s="57"/>
      <c r="F7" s="57"/>
      <c r="G7" s="57"/>
      <c r="H7" s="57"/>
      <c r="I7" s="57"/>
      <c r="J7" s="57"/>
      <c r="K7" s="2"/>
      <c r="L7" s="2"/>
      <c r="M7" s="2"/>
    </row>
    <row r="8" spans="3:28" ht="15" thickBot="1" x14ac:dyDescent="0.35"/>
    <row r="9" spans="3:28" ht="29.4" thickBot="1" x14ac:dyDescent="0.35">
      <c r="C9" s="11" t="s">
        <v>6</v>
      </c>
      <c r="D9" s="12" t="s">
        <v>10</v>
      </c>
      <c r="E9" s="11" t="s">
        <v>7</v>
      </c>
      <c r="F9" s="11" t="s">
        <v>8</v>
      </c>
      <c r="G9" s="12" t="s">
        <v>9</v>
      </c>
      <c r="H9" s="12"/>
      <c r="I9" s="12" t="s">
        <v>11</v>
      </c>
      <c r="J9" s="11" t="s">
        <v>12</v>
      </c>
      <c r="K9" s="12" t="s">
        <v>31</v>
      </c>
      <c r="L9" s="19" t="s">
        <v>60</v>
      </c>
      <c r="M9" s="1" t="s">
        <v>61</v>
      </c>
      <c r="N9" s="19"/>
      <c r="O9" s="1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3:28" ht="15" thickBot="1" x14ac:dyDescent="0.35">
      <c r="C10" s="60" t="s">
        <v>14</v>
      </c>
      <c r="D10" s="60" t="s">
        <v>23</v>
      </c>
      <c r="E10" s="13">
        <v>0</v>
      </c>
      <c r="F10" s="61">
        <f>ABS(E10-E12)</f>
        <v>1691306</v>
      </c>
      <c r="G10" s="61">
        <v>1691301</v>
      </c>
      <c r="H10" s="26"/>
      <c r="I10" s="11">
        <v>84.481999999999999</v>
      </c>
      <c r="J10" s="11" t="s">
        <v>24</v>
      </c>
      <c r="K10" s="61">
        <v>1691303</v>
      </c>
      <c r="L10" s="63">
        <v>104657</v>
      </c>
      <c r="M10" s="64">
        <v>1354423</v>
      </c>
      <c r="N10" s="59"/>
      <c r="O10" s="5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3:28" ht="15" thickBot="1" x14ac:dyDescent="0.35">
      <c r="C11" s="60"/>
      <c r="D11" s="60"/>
      <c r="E11" s="13">
        <v>1800006</v>
      </c>
      <c r="F11" s="61"/>
      <c r="G11" s="61"/>
      <c r="H11" s="26"/>
      <c r="I11" s="11">
        <v>84.481999999999999</v>
      </c>
      <c r="J11" s="11" t="s">
        <v>25</v>
      </c>
      <c r="K11" s="61"/>
      <c r="L11" s="63"/>
      <c r="M11" s="64"/>
      <c r="N11" s="59"/>
      <c r="O11" s="5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3:28" ht="15" thickBot="1" x14ac:dyDescent="0.35">
      <c r="C12" s="60"/>
      <c r="D12" s="60" t="s">
        <v>15</v>
      </c>
      <c r="E12" s="13">
        <v>1691306</v>
      </c>
      <c r="F12" s="61">
        <v>1691255</v>
      </c>
      <c r="G12" s="61"/>
      <c r="H12" s="26"/>
      <c r="I12" s="11">
        <v>78.606999999999999</v>
      </c>
      <c r="J12" s="11" t="s">
        <v>24</v>
      </c>
      <c r="K12" s="61"/>
      <c r="L12" s="63"/>
      <c r="M12" s="64"/>
      <c r="N12" s="59"/>
      <c r="O12" s="5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3:28" ht="15" thickBot="1" x14ac:dyDescent="0.35">
      <c r="C13" s="60"/>
      <c r="D13" s="60"/>
      <c r="E13" s="13">
        <v>3491301</v>
      </c>
      <c r="F13" s="61"/>
      <c r="G13" s="61"/>
      <c r="H13" s="26"/>
      <c r="I13" s="11">
        <v>78.606999999999999</v>
      </c>
      <c r="J13" s="11" t="s">
        <v>25</v>
      </c>
      <c r="K13" s="61"/>
      <c r="L13" s="63"/>
      <c r="M13" s="64"/>
      <c r="N13" s="59"/>
      <c r="O13" s="5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3:28" ht="15" thickBot="1" x14ac:dyDescent="0.35">
      <c r="C14" s="60" t="s">
        <v>15</v>
      </c>
      <c r="D14" s="60" t="s">
        <v>14</v>
      </c>
      <c r="E14" s="13">
        <v>0</v>
      </c>
      <c r="F14" s="61">
        <f>ABS(E14-E16)</f>
        <v>1431347</v>
      </c>
      <c r="G14" s="61">
        <f t="shared" ref="G14" si="0">(F14+F16)/2</f>
        <v>1431343.5</v>
      </c>
      <c r="H14" s="26"/>
      <c r="I14" s="11">
        <v>78.617999999999995</v>
      </c>
      <c r="J14" s="11" t="s">
        <v>24</v>
      </c>
      <c r="K14" s="61">
        <v>1431345</v>
      </c>
      <c r="L14" s="63">
        <v>364615</v>
      </c>
      <c r="M14" s="64">
        <v>985808</v>
      </c>
      <c r="N14" s="59"/>
      <c r="O14" s="5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3:28" ht="15" thickBot="1" x14ac:dyDescent="0.35">
      <c r="C15" s="60"/>
      <c r="D15" s="60"/>
      <c r="E15" s="13">
        <v>1800000</v>
      </c>
      <c r="F15" s="61"/>
      <c r="G15" s="61"/>
      <c r="H15" s="26"/>
      <c r="I15" s="11">
        <v>78.617000000000004</v>
      </c>
      <c r="J15" s="11" t="s">
        <v>25</v>
      </c>
      <c r="K15" s="61"/>
      <c r="L15" s="63"/>
      <c r="M15" s="64"/>
      <c r="N15" s="59"/>
      <c r="O15" s="5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3:28" ht="15" thickBot="1" x14ac:dyDescent="0.35">
      <c r="C16" s="60"/>
      <c r="D16" s="60" t="s">
        <v>16</v>
      </c>
      <c r="E16" s="13">
        <v>1431347</v>
      </c>
      <c r="F16" s="61">
        <v>1431340</v>
      </c>
      <c r="G16" s="61"/>
      <c r="H16" s="26"/>
      <c r="I16" s="11">
        <v>82.356999999999999</v>
      </c>
      <c r="J16" s="11" t="s">
        <v>24</v>
      </c>
      <c r="K16" s="61"/>
      <c r="L16" s="63"/>
      <c r="M16" s="64"/>
      <c r="N16" s="59"/>
      <c r="O16" s="5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3:28" ht="15" thickBot="1" x14ac:dyDescent="0.35">
      <c r="C17" s="60"/>
      <c r="D17" s="60"/>
      <c r="E17" s="13">
        <v>3231340</v>
      </c>
      <c r="F17" s="61"/>
      <c r="G17" s="61"/>
      <c r="H17" s="26"/>
      <c r="I17" s="11">
        <v>82.355999999999995</v>
      </c>
      <c r="J17" s="11" t="s">
        <v>25</v>
      </c>
      <c r="K17" s="61"/>
      <c r="L17" s="63"/>
      <c r="M17" s="64"/>
      <c r="N17" s="59"/>
      <c r="O17" s="5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3:28" ht="15" thickBot="1" x14ac:dyDescent="0.35">
      <c r="C18" s="60" t="s">
        <v>16</v>
      </c>
      <c r="D18" s="60" t="s">
        <v>15</v>
      </c>
      <c r="E18" s="13">
        <v>0</v>
      </c>
      <c r="F18" s="61">
        <f t="shared" ref="F18" si="1">ABS(E18-E20)</f>
        <v>1352141</v>
      </c>
      <c r="G18" s="61">
        <f t="shared" ref="G18" si="2">(F18+F20)/2</f>
        <v>1352148.5</v>
      </c>
      <c r="H18" s="26"/>
      <c r="I18" s="11">
        <v>82.353399999999993</v>
      </c>
      <c r="J18" s="11" t="s">
        <v>24</v>
      </c>
      <c r="K18" s="61">
        <v>1352150</v>
      </c>
      <c r="L18" s="63">
        <v>443810</v>
      </c>
      <c r="M18" s="64">
        <v>541958</v>
      </c>
      <c r="N18" s="59"/>
      <c r="O18" s="5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3:28" ht="15" thickBot="1" x14ac:dyDescent="0.35">
      <c r="C19" s="60"/>
      <c r="D19" s="60"/>
      <c r="E19" s="13">
        <v>1795954</v>
      </c>
      <c r="F19" s="61"/>
      <c r="G19" s="61"/>
      <c r="H19" s="26"/>
      <c r="I19" s="11">
        <v>82.353399999999993</v>
      </c>
      <c r="J19" s="11" t="s">
        <v>25</v>
      </c>
      <c r="K19" s="61"/>
      <c r="L19" s="63"/>
      <c r="M19" s="64"/>
      <c r="N19" s="59"/>
      <c r="O19" s="5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3:28" ht="15" thickBot="1" x14ac:dyDescent="0.35">
      <c r="C20" s="60"/>
      <c r="D20" s="60" t="s">
        <v>17</v>
      </c>
      <c r="E20" s="13">
        <v>1352141</v>
      </c>
      <c r="F20" s="61">
        <v>1352156</v>
      </c>
      <c r="G20" s="61"/>
      <c r="H20" s="26"/>
      <c r="I20" s="11">
        <v>83.654300000000006</v>
      </c>
      <c r="J20" s="11" t="s">
        <v>24</v>
      </c>
      <c r="K20" s="61"/>
      <c r="L20" s="63"/>
      <c r="M20" s="64"/>
      <c r="N20" s="59"/>
      <c r="O20" s="5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3:28" ht="15" thickBot="1" x14ac:dyDescent="0.35">
      <c r="C21" s="60"/>
      <c r="D21" s="60"/>
      <c r="E21" s="13">
        <v>3152150</v>
      </c>
      <c r="F21" s="61"/>
      <c r="G21" s="61"/>
      <c r="H21" s="26"/>
      <c r="I21" s="11">
        <v>83.652299999999997</v>
      </c>
      <c r="J21" s="11" t="s">
        <v>25</v>
      </c>
      <c r="K21" s="61"/>
      <c r="L21" s="63"/>
      <c r="M21" s="64"/>
      <c r="N21" s="59"/>
      <c r="O21" s="5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3:28" ht="15" thickBot="1" x14ac:dyDescent="0.35">
      <c r="C22" s="60" t="s">
        <v>17</v>
      </c>
      <c r="D22" s="60" t="s">
        <v>16</v>
      </c>
      <c r="E22" s="13">
        <v>0</v>
      </c>
      <c r="F22" s="61">
        <f t="shared" ref="F22" si="3">ABS(E22-E24)</f>
        <v>1300946</v>
      </c>
      <c r="G22" s="61">
        <f t="shared" ref="G22" si="4">(F22+F24)/2</f>
        <v>1300949</v>
      </c>
      <c r="H22" s="26"/>
      <c r="I22" s="11">
        <v>83.69</v>
      </c>
      <c r="J22" s="11" t="s">
        <v>24</v>
      </c>
      <c r="K22" s="61">
        <v>1300951</v>
      </c>
      <c r="L22" s="63">
        <v>495009</v>
      </c>
      <c r="M22" s="64">
        <v>42949</v>
      </c>
      <c r="N22" s="59"/>
      <c r="O22" s="5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3:28" ht="15" thickBot="1" x14ac:dyDescent="0.35">
      <c r="C23" s="60"/>
      <c r="D23" s="60"/>
      <c r="E23" s="13">
        <v>1795959</v>
      </c>
      <c r="F23" s="61"/>
      <c r="G23" s="61"/>
      <c r="H23" s="26"/>
      <c r="I23" s="11">
        <v>83.691000000000003</v>
      </c>
      <c r="J23" s="11" t="s">
        <v>25</v>
      </c>
      <c r="K23" s="61"/>
      <c r="L23" s="63"/>
      <c r="M23" s="64"/>
      <c r="N23" s="59"/>
      <c r="O23" s="5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3:28" ht="15" thickBot="1" x14ac:dyDescent="0.35">
      <c r="C24" s="60"/>
      <c r="D24" s="60" t="s">
        <v>18</v>
      </c>
      <c r="E24" s="13">
        <v>1300946</v>
      </c>
      <c r="F24" s="61">
        <v>1300952</v>
      </c>
      <c r="G24" s="61"/>
      <c r="H24" s="26"/>
      <c r="I24" s="11">
        <v>70.617999999999995</v>
      </c>
      <c r="J24" s="11" t="s">
        <v>24</v>
      </c>
      <c r="K24" s="61"/>
      <c r="L24" s="63"/>
      <c r="M24" s="64"/>
      <c r="N24" s="59"/>
      <c r="O24" s="5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3:28" ht="15" thickBot="1" x14ac:dyDescent="0.35">
      <c r="C25" s="60"/>
      <c r="D25" s="60"/>
      <c r="E25" s="13">
        <v>3100951</v>
      </c>
      <c r="F25" s="61"/>
      <c r="G25" s="61"/>
      <c r="H25" s="26"/>
      <c r="I25" s="11">
        <v>70.617999999999995</v>
      </c>
      <c r="J25" s="11" t="s">
        <v>25</v>
      </c>
      <c r="K25" s="61"/>
      <c r="L25" s="63"/>
      <c r="M25" s="64"/>
      <c r="N25" s="59"/>
      <c r="O25" s="5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3:28" ht="15" thickBot="1" x14ac:dyDescent="0.35">
      <c r="C26" s="60" t="s">
        <v>18</v>
      </c>
      <c r="D26" s="60" t="s">
        <v>17</v>
      </c>
      <c r="E26" s="13">
        <v>0</v>
      </c>
      <c r="F26" s="61">
        <f t="shared" ref="F26" si="5">ABS(E26-E28)</f>
        <v>1643640</v>
      </c>
      <c r="G26" s="61">
        <f t="shared" ref="G26" si="6">(F26+F28)/2</f>
        <v>1643639.5</v>
      </c>
      <c r="H26" s="26"/>
      <c r="I26" s="11">
        <v>70.641999999999996</v>
      </c>
      <c r="J26" s="11" t="s">
        <v>24</v>
      </c>
      <c r="K26" s="61">
        <v>1643641</v>
      </c>
      <c r="L26" s="63">
        <v>152319</v>
      </c>
      <c r="M26" s="64">
        <v>3490630</v>
      </c>
      <c r="N26" s="59"/>
      <c r="O26" s="5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3:28" ht="15" thickBot="1" x14ac:dyDescent="0.35">
      <c r="C27" s="60"/>
      <c r="D27" s="60"/>
      <c r="E27" s="13">
        <v>1800000</v>
      </c>
      <c r="F27" s="61"/>
      <c r="G27" s="61"/>
      <c r="H27" s="26"/>
      <c r="I27" s="11">
        <v>70.647000000000006</v>
      </c>
      <c r="J27" s="11" t="s">
        <v>25</v>
      </c>
      <c r="K27" s="61"/>
      <c r="L27" s="63"/>
      <c r="M27" s="64"/>
      <c r="N27" s="59"/>
      <c r="O27" s="5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3:28" ht="15" thickBot="1" x14ac:dyDescent="0.35">
      <c r="C28" s="60"/>
      <c r="D28" s="60" t="s">
        <v>19</v>
      </c>
      <c r="E28" s="13">
        <v>1643640</v>
      </c>
      <c r="F28" s="61">
        <v>1643639</v>
      </c>
      <c r="G28" s="61"/>
      <c r="H28" s="26"/>
      <c r="I28" s="11">
        <v>77.882999999999996</v>
      </c>
      <c r="J28" s="11" t="s">
        <v>24</v>
      </c>
      <c r="K28" s="61"/>
      <c r="L28" s="63"/>
      <c r="M28" s="64"/>
      <c r="N28" s="59"/>
      <c r="O28" s="5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3:28" ht="15" thickBot="1" x14ac:dyDescent="0.35">
      <c r="C29" s="60"/>
      <c r="D29" s="60"/>
      <c r="E29" s="13">
        <v>3443639</v>
      </c>
      <c r="F29" s="61"/>
      <c r="G29" s="61"/>
      <c r="H29" s="26"/>
      <c r="I29" s="11">
        <v>77.882999999999996</v>
      </c>
      <c r="J29" s="11" t="s">
        <v>25</v>
      </c>
      <c r="K29" s="61"/>
      <c r="L29" s="63"/>
      <c r="M29" s="64"/>
      <c r="N29" s="59"/>
      <c r="O29" s="5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3:28" ht="15" thickBot="1" x14ac:dyDescent="0.35">
      <c r="C30" s="60" t="s">
        <v>19</v>
      </c>
      <c r="D30" s="60" t="s">
        <v>18</v>
      </c>
      <c r="E30" s="13">
        <v>0</v>
      </c>
      <c r="F30" s="61">
        <f t="shared" ref="F30" si="7">ABS(E30-E32)</f>
        <v>1504821</v>
      </c>
      <c r="G30" s="61">
        <f t="shared" ref="G30" si="8">(F30+F32)/2</f>
        <v>1504822</v>
      </c>
      <c r="H30" s="26"/>
      <c r="I30" s="11">
        <v>77.882000000000005</v>
      </c>
      <c r="J30" s="11" t="s">
        <v>24</v>
      </c>
      <c r="K30" s="61">
        <v>1504824</v>
      </c>
      <c r="L30" s="63">
        <v>291136</v>
      </c>
      <c r="M30" s="64">
        <v>3195454</v>
      </c>
      <c r="N30" s="59"/>
      <c r="O30" s="5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3:28" ht="15" thickBot="1" x14ac:dyDescent="0.35">
      <c r="C31" s="60"/>
      <c r="D31" s="60"/>
      <c r="E31" s="13">
        <v>1800007</v>
      </c>
      <c r="F31" s="61"/>
      <c r="G31" s="61"/>
      <c r="H31" s="26"/>
      <c r="I31" s="11">
        <v>77.881</v>
      </c>
      <c r="J31" s="11" t="s">
        <v>25</v>
      </c>
      <c r="K31" s="61"/>
      <c r="L31" s="63"/>
      <c r="M31" s="64"/>
      <c r="N31" s="59"/>
      <c r="O31" s="5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3:28" ht="15" thickBot="1" x14ac:dyDescent="0.35">
      <c r="C32" s="60"/>
      <c r="D32" s="60" t="s">
        <v>20</v>
      </c>
      <c r="E32" s="13">
        <v>1504821</v>
      </c>
      <c r="F32" s="61">
        <v>1504823</v>
      </c>
      <c r="G32" s="61"/>
      <c r="H32" s="26"/>
      <c r="I32" s="11">
        <v>93.960999999999999</v>
      </c>
      <c r="J32" s="11" t="s">
        <v>24</v>
      </c>
      <c r="K32" s="61"/>
      <c r="L32" s="63"/>
      <c r="M32" s="64"/>
      <c r="N32" s="59"/>
      <c r="O32" s="5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3:28" ht="15" thickBot="1" x14ac:dyDescent="0.35">
      <c r="C33" s="60"/>
      <c r="D33" s="60"/>
      <c r="E33" s="13">
        <v>3304830</v>
      </c>
      <c r="F33" s="61"/>
      <c r="G33" s="61"/>
      <c r="H33" s="26"/>
      <c r="I33" s="11">
        <v>93.96</v>
      </c>
      <c r="J33" s="11" t="s">
        <v>25</v>
      </c>
      <c r="K33" s="61"/>
      <c r="L33" s="63"/>
      <c r="M33" s="64"/>
      <c r="N33" s="59"/>
      <c r="O33" s="5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3:28" ht="15" thickBot="1" x14ac:dyDescent="0.35">
      <c r="C34" s="60" t="s">
        <v>20</v>
      </c>
      <c r="D34" s="60" t="s">
        <v>19</v>
      </c>
      <c r="E34" s="13">
        <v>0</v>
      </c>
      <c r="F34" s="61">
        <f t="shared" ref="F34" si="9">ABS(E34-E36)</f>
        <v>1313156</v>
      </c>
      <c r="G34" s="61">
        <f t="shared" ref="G34" si="10">(F34+F36)/2</f>
        <v>1313156</v>
      </c>
      <c r="H34" s="26"/>
      <c r="I34" s="11">
        <v>93.966999999999999</v>
      </c>
      <c r="J34" s="11" t="s">
        <v>24</v>
      </c>
      <c r="K34" s="61">
        <v>1313159</v>
      </c>
      <c r="L34" s="63">
        <v>482801</v>
      </c>
      <c r="M34" s="64">
        <v>2712653</v>
      </c>
      <c r="N34" s="59"/>
      <c r="O34" s="5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3:28" ht="15" thickBot="1" x14ac:dyDescent="0.35">
      <c r="C35" s="60"/>
      <c r="D35" s="60"/>
      <c r="E35" s="13">
        <v>1800008</v>
      </c>
      <c r="F35" s="61"/>
      <c r="G35" s="61"/>
      <c r="H35" s="26"/>
      <c r="I35" s="11">
        <v>93.965000000000003</v>
      </c>
      <c r="J35" s="11" t="s">
        <v>25</v>
      </c>
      <c r="K35" s="61"/>
      <c r="L35" s="63"/>
      <c r="M35" s="64"/>
      <c r="N35" s="59"/>
      <c r="O35" s="5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3:28" ht="15" thickBot="1" x14ac:dyDescent="0.35">
      <c r="C36" s="60"/>
      <c r="D36" s="60" t="s">
        <v>21</v>
      </c>
      <c r="E36" s="13">
        <v>1313156</v>
      </c>
      <c r="F36" s="61">
        <f t="shared" ref="F36" si="11">ABS(E36-E38)</f>
        <v>1313156</v>
      </c>
      <c r="G36" s="61"/>
      <c r="H36" s="26"/>
      <c r="I36" s="11">
        <v>89.105000000000004</v>
      </c>
      <c r="J36" s="11" t="s">
        <v>24</v>
      </c>
      <c r="K36" s="61"/>
      <c r="L36" s="63"/>
      <c r="M36" s="64"/>
      <c r="N36" s="59"/>
      <c r="O36" s="5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3:28" ht="15" thickBot="1" x14ac:dyDescent="0.35">
      <c r="C37" s="60"/>
      <c r="D37" s="60"/>
      <c r="E37" s="13">
        <v>3113204</v>
      </c>
      <c r="F37" s="61"/>
      <c r="G37" s="61"/>
      <c r="H37" s="26"/>
      <c r="I37" s="11">
        <v>89.105999999999995</v>
      </c>
      <c r="J37" s="11" t="s">
        <v>25</v>
      </c>
      <c r="K37" s="61"/>
      <c r="L37" s="63"/>
      <c r="M37" s="64"/>
      <c r="N37" s="59"/>
      <c r="O37" s="5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3:28" ht="15" thickBot="1" x14ac:dyDescent="0.35">
      <c r="C38" s="60" t="s">
        <v>21</v>
      </c>
      <c r="D38" s="60" t="s">
        <v>20</v>
      </c>
      <c r="E38" s="13">
        <v>0</v>
      </c>
      <c r="F38" s="61">
        <f t="shared" ref="F38" si="12">ABS(E38-E40)</f>
        <v>1305337</v>
      </c>
      <c r="G38" s="61">
        <f t="shared" ref="G38" si="13">(F38+F40)/2</f>
        <v>1305333</v>
      </c>
      <c r="H38" s="26"/>
      <c r="I38" s="11">
        <v>89.1</v>
      </c>
      <c r="J38" s="11" t="s">
        <v>24</v>
      </c>
      <c r="K38" s="61">
        <v>1305335</v>
      </c>
      <c r="L38" s="63">
        <v>490625</v>
      </c>
      <c r="M38" s="64">
        <v>2222028</v>
      </c>
      <c r="N38" s="59"/>
      <c r="O38" s="5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3:28" ht="15" thickBot="1" x14ac:dyDescent="0.35">
      <c r="C39" s="60"/>
      <c r="D39" s="60"/>
      <c r="E39" s="13">
        <v>1800002</v>
      </c>
      <c r="F39" s="61"/>
      <c r="G39" s="61"/>
      <c r="H39" s="26"/>
      <c r="I39" s="11">
        <v>89.1</v>
      </c>
      <c r="J39" s="11" t="s">
        <v>25</v>
      </c>
      <c r="K39" s="61"/>
      <c r="L39" s="63"/>
      <c r="M39" s="64"/>
      <c r="N39" s="59"/>
      <c r="O39" s="5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3:28" ht="15" thickBot="1" x14ac:dyDescent="0.35">
      <c r="C40" s="60"/>
      <c r="D40" s="60" t="s">
        <v>22</v>
      </c>
      <c r="E40" s="13">
        <v>1305337</v>
      </c>
      <c r="F40" s="61">
        <v>1305329</v>
      </c>
      <c r="G40" s="61"/>
      <c r="H40" s="26"/>
      <c r="I40" s="11">
        <v>69.519000000000005</v>
      </c>
      <c r="J40" s="11" t="s">
        <v>24</v>
      </c>
      <c r="K40" s="61"/>
      <c r="L40" s="63"/>
      <c r="M40" s="64"/>
      <c r="N40" s="59"/>
      <c r="O40" s="5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3:28" ht="15" thickBot="1" x14ac:dyDescent="0.35">
      <c r="C41" s="60"/>
      <c r="D41" s="60"/>
      <c r="E41" s="13">
        <v>3105331</v>
      </c>
      <c r="F41" s="61"/>
      <c r="G41" s="61"/>
      <c r="H41" s="26"/>
      <c r="I41" s="11">
        <v>69.518000000000001</v>
      </c>
      <c r="J41" s="11" t="s">
        <v>25</v>
      </c>
      <c r="K41" s="61"/>
      <c r="L41" s="63"/>
      <c r="M41" s="64"/>
      <c r="N41" s="59"/>
      <c r="O41" s="5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3:28" ht="15" thickBot="1" x14ac:dyDescent="0.35">
      <c r="C42" s="60" t="s">
        <v>22</v>
      </c>
      <c r="D42" s="60" t="s">
        <v>21</v>
      </c>
      <c r="E42" s="13">
        <v>0</v>
      </c>
      <c r="F42" s="61">
        <f t="shared" ref="F42" si="14">ABS(E42-E44)</f>
        <v>1672852</v>
      </c>
      <c r="G42" s="61">
        <f t="shared" ref="G42" si="15">(F42+F44)/2</f>
        <v>1672853</v>
      </c>
      <c r="H42" s="26"/>
      <c r="I42" s="11">
        <v>69.52</v>
      </c>
      <c r="J42" s="11" t="s">
        <v>24</v>
      </c>
      <c r="K42" s="61">
        <v>1672855</v>
      </c>
      <c r="L42" s="63">
        <v>123105</v>
      </c>
      <c r="M42" s="64">
        <v>2094923</v>
      </c>
      <c r="N42" s="59"/>
      <c r="O42" s="5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3:28" ht="15" thickBot="1" x14ac:dyDescent="0.35">
      <c r="C43" s="60"/>
      <c r="D43" s="60"/>
      <c r="E43" s="13">
        <v>1795952</v>
      </c>
      <c r="F43" s="61"/>
      <c r="G43" s="61"/>
      <c r="H43" s="26"/>
      <c r="I43" s="11">
        <v>69.519000000000005</v>
      </c>
      <c r="J43" s="11" t="s">
        <v>25</v>
      </c>
      <c r="K43" s="61"/>
      <c r="L43" s="63"/>
      <c r="M43" s="64"/>
      <c r="N43" s="59"/>
      <c r="O43" s="59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3:28" ht="15" thickBot="1" x14ac:dyDescent="0.35">
      <c r="C44" s="60"/>
      <c r="D44" s="60" t="s">
        <v>23</v>
      </c>
      <c r="E44" s="13">
        <v>1672852</v>
      </c>
      <c r="F44" s="61">
        <v>1672854</v>
      </c>
      <c r="G44" s="61"/>
      <c r="H44" s="26"/>
      <c r="I44" s="11">
        <v>90.915999999999997</v>
      </c>
      <c r="J44" s="11" t="s">
        <v>24</v>
      </c>
      <c r="K44" s="61"/>
      <c r="L44" s="63"/>
      <c r="M44" s="64"/>
      <c r="N44" s="59"/>
      <c r="O44" s="5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3:28" ht="15" thickBot="1" x14ac:dyDescent="0.35">
      <c r="C45" s="60"/>
      <c r="D45" s="60"/>
      <c r="E45" s="13">
        <v>3472846</v>
      </c>
      <c r="F45" s="61"/>
      <c r="G45" s="61"/>
      <c r="H45" s="26"/>
      <c r="I45" s="11">
        <v>90.915999999999997</v>
      </c>
      <c r="J45" s="11" t="s">
        <v>25</v>
      </c>
      <c r="K45" s="61"/>
      <c r="L45" s="63"/>
      <c r="M45" s="64"/>
      <c r="N45" s="59"/>
      <c r="O45" s="5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3:28" ht="15" thickBot="1" x14ac:dyDescent="0.35">
      <c r="C46" s="60" t="s">
        <v>23</v>
      </c>
      <c r="D46" s="60" t="s">
        <v>22</v>
      </c>
      <c r="E46" s="13">
        <v>0</v>
      </c>
      <c r="F46" s="61">
        <f t="shared" ref="F46" si="16">ABS(E46-E48)</f>
        <v>1164154</v>
      </c>
      <c r="G46" s="61">
        <f t="shared" ref="G46" si="17">(F46+F48)/2</f>
        <v>1164155.5</v>
      </c>
      <c r="H46" s="26"/>
      <c r="I46" s="11">
        <v>90.912000000000006</v>
      </c>
      <c r="J46" s="11" t="s">
        <v>24</v>
      </c>
      <c r="K46" s="61">
        <v>1164157</v>
      </c>
      <c r="L46" s="63">
        <v>631803</v>
      </c>
      <c r="M46" s="64">
        <v>1463120</v>
      </c>
      <c r="N46" s="59"/>
      <c r="O46" s="59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3:28" ht="15" thickBot="1" x14ac:dyDescent="0.35">
      <c r="C47" s="60"/>
      <c r="D47" s="60"/>
      <c r="E47" s="13">
        <v>1800002</v>
      </c>
      <c r="F47" s="61"/>
      <c r="G47" s="61"/>
      <c r="H47" s="26"/>
      <c r="I47" s="11">
        <v>90.912000000000006</v>
      </c>
      <c r="J47" s="11" t="s">
        <v>25</v>
      </c>
      <c r="K47" s="61"/>
      <c r="L47" s="63"/>
      <c r="M47" s="64"/>
      <c r="N47" s="59"/>
      <c r="O47" s="59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3:28" ht="15" customHeight="1" thickBot="1" x14ac:dyDescent="0.35">
      <c r="C48" s="60"/>
      <c r="D48" s="60" t="s">
        <v>14</v>
      </c>
      <c r="E48" s="13">
        <v>1164154</v>
      </c>
      <c r="F48" s="61">
        <v>1164157</v>
      </c>
      <c r="G48" s="61"/>
      <c r="H48" s="26"/>
      <c r="I48" s="11">
        <v>84.480999999999995</v>
      </c>
      <c r="J48" s="11" t="s">
        <v>24</v>
      </c>
      <c r="K48" s="61"/>
      <c r="L48" s="63"/>
      <c r="M48" s="64"/>
      <c r="N48" s="59"/>
      <c r="O48" s="59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 ht="15" thickBot="1" x14ac:dyDescent="0.35">
      <c r="C49" s="60"/>
      <c r="D49" s="60"/>
      <c r="E49" s="13">
        <v>2964159</v>
      </c>
      <c r="F49" s="61"/>
      <c r="G49" s="61"/>
      <c r="H49" s="26"/>
      <c r="I49" s="11">
        <v>84.480999999999995</v>
      </c>
      <c r="J49" s="11" t="s">
        <v>25</v>
      </c>
      <c r="K49" s="61"/>
      <c r="L49" s="63"/>
      <c r="M49" s="64"/>
      <c r="N49" s="59"/>
      <c r="O49" s="59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 ht="15" thickBot="1" x14ac:dyDescent="0.35">
      <c r="C50" s="11" t="s">
        <v>26</v>
      </c>
      <c r="D50" s="11"/>
      <c r="E50" s="11"/>
      <c r="F50" s="11"/>
      <c r="G50" s="13">
        <v>14395943</v>
      </c>
      <c r="H50" s="26"/>
      <c r="I50" s="11"/>
      <c r="J50" s="11"/>
      <c r="K50" s="14">
        <v>14400000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 ht="29.4" thickBot="1" x14ac:dyDescent="0.35">
      <c r="C51" s="12" t="s">
        <v>27</v>
      </c>
      <c r="D51" s="11"/>
      <c r="E51" s="11"/>
      <c r="F51" s="11"/>
      <c r="G51" s="13">
        <v>14400000</v>
      </c>
      <c r="H51" s="7"/>
      <c r="I51" s="7"/>
      <c r="J51" s="6"/>
      <c r="K51" s="1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 ht="15" thickBot="1" x14ac:dyDescent="0.35">
      <c r="C52" s="11" t="s">
        <v>28</v>
      </c>
      <c r="D52" s="11"/>
      <c r="E52" s="11"/>
      <c r="F52" s="11"/>
      <c r="G52" s="13">
        <v>17</v>
      </c>
      <c r="H52" s="7"/>
      <c r="I52" s="6"/>
      <c r="J52" s="7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 ht="29.4" thickBot="1" x14ac:dyDescent="0.35">
      <c r="C53" s="12" t="s">
        <v>29</v>
      </c>
      <c r="D53" s="11"/>
      <c r="E53" s="11"/>
      <c r="F53" s="11"/>
      <c r="G53" s="13">
        <v>30945</v>
      </c>
      <c r="H53" s="7"/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 ht="51" customHeight="1" x14ac:dyDescent="0.3">
      <c r="C54" s="29" t="s">
        <v>30</v>
      </c>
      <c r="D54" s="30"/>
      <c r="E54" s="30"/>
      <c r="F54" s="30"/>
      <c r="G54" s="31">
        <v>1.7</v>
      </c>
      <c r="H54" s="9"/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 x14ac:dyDescent="0.3">
      <c r="C55" s="32"/>
      <c r="D55" s="27"/>
      <c r="E55" s="27"/>
      <c r="F55" s="27"/>
      <c r="G55" s="33"/>
      <c r="H55" s="9"/>
      <c r="I55" s="6"/>
      <c r="J55" s="6"/>
      <c r="K55" s="6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2:28" x14ac:dyDescent="0.3">
      <c r="C56" s="4"/>
      <c r="D56" s="4"/>
      <c r="E56" s="4"/>
      <c r="F56" s="4"/>
      <c r="G56" s="8"/>
      <c r="H56" s="8"/>
      <c r="I56" s="4"/>
      <c r="J56" s="4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 x14ac:dyDescent="0.3">
      <c r="C57" s="4"/>
      <c r="D57" s="4"/>
      <c r="E57" s="4"/>
      <c r="F57" s="4"/>
      <c r="G57" s="5"/>
      <c r="H57" s="21"/>
      <c r="I57" s="4"/>
      <c r="J57" s="4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 x14ac:dyDescent="0.3">
      <c r="C58" s="59" t="s">
        <v>32</v>
      </c>
      <c r="D58" s="59"/>
      <c r="E58" s="59"/>
      <c r="F58" s="59"/>
      <c r="G58" s="59"/>
      <c r="H58" s="59"/>
      <c r="I58" s="59"/>
      <c r="J58" s="59"/>
      <c r="K58" s="59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 x14ac:dyDescent="0.3">
      <c r="C59" s="4"/>
      <c r="D59" s="4"/>
      <c r="E59" s="4"/>
      <c r="F59" s="4"/>
      <c r="G59" s="5"/>
      <c r="H59" s="21"/>
      <c r="I59" s="4"/>
      <c r="J59" s="4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 ht="31.2" customHeight="1" x14ac:dyDescent="0.3">
      <c r="B60" s="51" t="s">
        <v>46</v>
      </c>
      <c r="C60" s="51" t="s">
        <v>33</v>
      </c>
      <c r="D60" s="52" t="s">
        <v>35</v>
      </c>
      <c r="E60" s="52" t="s">
        <v>36</v>
      </c>
      <c r="F60" s="51" t="s">
        <v>34</v>
      </c>
      <c r="G60" s="53" t="s">
        <v>37</v>
      </c>
      <c r="H60" s="53" t="s">
        <v>61</v>
      </c>
      <c r="I60" s="51" t="s">
        <v>38</v>
      </c>
      <c r="J60" s="51"/>
      <c r="K60" s="51" t="s">
        <v>39</v>
      </c>
      <c r="L60" s="51"/>
      <c r="M60" s="51" t="s">
        <v>40</v>
      </c>
      <c r="N60" s="51"/>
      <c r="O60" s="52" t="s">
        <v>41</v>
      </c>
      <c r="P60" s="5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 x14ac:dyDescent="0.3">
      <c r="B61" s="51"/>
      <c r="C61" s="51"/>
      <c r="D61" s="51"/>
      <c r="E61" s="51"/>
      <c r="F61" s="51"/>
      <c r="G61" s="54"/>
      <c r="H61" s="53"/>
      <c r="I61" s="27" t="s">
        <v>42</v>
      </c>
      <c r="J61" s="27" t="s">
        <v>43</v>
      </c>
      <c r="K61" s="27" t="s">
        <v>42</v>
      </c>
      <c r="L61" s="27" t="s">
        <v>43</v>
      </c>
      <c r="M61" s="27" t="s">
        <v>42</v>
      </c>
      <c r="N61" s="27" t="s">
        <v>43</v>
      </c>
      <c r="O61" s="27" t="s">
        <v>44</v>
      </c>
      <c r="P61" s="27" t="s">
        <v>45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3">
      <c r="B62" s="34" t="s">
        <v>14</v>
      </c>
      <c r="C62" s="27"/>
      <c r="D62" s="27"/>
      <c r="E62" s="28">
        <f>E82</f>
        <v>1691301</v>
      </c>
      <c r="F62" s="27" t="s">
        <v>58</v>
      </c>
      <c r="G62" s="28">
        <f>G82</f>
        <v>1691303</v>
      </c>
      <c r="H62" s="28"/>
      <c r="I62" s="27"/>
      <c r="J62" s="27"/>
      <c r="K62" s="27" t="s">
        <v>71</v>
      </c>
      <c r="L62" s="27" t="s">
        <v>71</v>
      </c>
      <c r="M62" s="27"/>
      <c r="N62" s="27"/>
      <c r="O62" s="27">
        <v>3128936.81</v>
      </c>
      <c r="P62" s="27">
        <v>972012.78799999994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3">
      <c r="B63" s="34"/>
      <c r="C63" s="27" t="s">
        <v>47</v>
      </c>
      <c r="D63" s="27">
        <v>78.612300000000005</v>
      </c>
      <c r="E63" s="47"/>
      <c r="F63" s="47"/>
      <c r="G63" s="47"/>
      <c r="H63" s="28">
        <f>M10</f>
        <v>1354423</v>
      </c>
      <c r="I63" s="27">
        <v>-56.3003</v>
      </c>
      <c r="J63" s="27">
        <v>54.865000000000002</v>
      </c>
      <c r="K63" s="27">
        <f>(I84*D63)/D84</f>
        <v>-9.5736273951778776E-5</v>
      </c>
      <c r="L63" s="27">
        <f>(J84*D63)/D84</f>
        <v>-2.8433673363109611E-3</v>
      </c>
      <c r="M63" s="27">
        <f>I63-K63</f>
        <v>-56.300204263726052</v>
      </c>
      <c r="N63" s="27">
        <f>J63-L63</f>
        <v>54.867843367336313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 spans="2:28" x14ac:dyDescent="0.3">
      <c r="B64" s="34" t="s">
        <v>15</v>
      </c>
      <c r="C64" s="47"/>
      <c r="D64" s="47"/>
      <c r="E64" s="28">
        <f>G14</f>
        <v>1431343.5</v>
      </c>
      <c r="F64" s="27" t="s">
        <v>58</v>
      </c>
      <c r="G64" s="28">
        <v>1431346</v>
      </c>
      <c r="H64" s="47"/>
      <c r="I64" s="47"/>
      <c r="J64" s="47"/>
      <c r="K64" s="47"/>
      <c r="L64" s="47"/>
      <c r="M64" s="47"/>
      <c r="N64" s="27"/>
      <c r="O64" s="27">
        <f>O62+M63</f>
        <v>3128880.5097957365</v>
      </c>
      <c r="P64" s="27">
        <f>P62+N63</f>
        <v>972067.65584336733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3">
      <c r="B65" s="34"/>
      <c r="C65" s="27" t="s">
        <v>72</v>
      </c>
      <c r="D65" s="27">
        <v>82.355500000000006</v>
      </c>
      <c r="E65" s="47"/>
      <c r="F65" s="47"/>
      <c r="G65" s="47"/>
      <c r="H65" s="28">
        <v>985809</v>
      </c>
      <c r="I65" s="27">
        <v>-12.839499999999999</v>
      </c>
      <c r="J65" s="27">
        <v>81.348500000000001</v>
      </c>
      <c r="K65" s="27">
        <f>(I84*D65)/D84</f>
        <v>-1.002948483816873E-4</v>
      </c>
      <c r="L65" s="27">
        <f>(J84*D65)/D84</f>
        <v>-2.9787569968765366E-3</v>
      </c>
      <c r="M65" s="27">
        <f>I65-K65</f>
        <v>-12.839399705151617</v>
      </c>
      <c r="N65" s="27">
        <f t="shared" ref="N65:N81" si="18">J65-L65</f>
        <v>81.351478756996883</v>
      </c>
      <c r="O65" s="47"/>
      <c r="P65" s="47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 spans="2:28" x14ac:dyDescent="0.3">
      <c r="B66" s="34" t="s">
        <v>16</v>
      </c>
      <c r="C66" s="47"/>
      <c r="D66" s="47"/>
      <c r="E66" s="28">
        <f>G18</f>
        <v>1352148.5</v>
      </c>
      <c r="F66" s="27" t="s">
        <v>58</v>
      </c>
      <c r="G66" s="28">
        <v>1352151</v>
      </c>
      <c r="H66" s="47"/>
      <c r="I66" s="47"/>
      <c r="J66" s="47"/>
      <c r="K66" s="47"/>
      <c r="L66" s="47"/>
      <c r="M66" s="47"/>
      <c r="N66" s="27"/>
      <c r="O66" s="27">
        <f>O64+M65</f>
        <v>3128867.6703960313</v>
      </c>
      <c r="P66" s="27">
        <f>P64+N65</f>
        <v>972149.00732212432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3">
      <c r="B67" s="34"/>
      <c r="C67" s="27" t="s">
        <v>73</v>
      </c>
      <c r="D67" s="27">
        <v>83.671899999999994</v>
      </c>
      <c r="E67" s="47"/>
      <c r="F67" s="47"/>
      <c r="G67" s="47"/>
      <c r="H67" s="28">
        <v>542000</v>
      </c>
      <c r="I67" s="27">
        <v>48.786499999999997</v>
      </c>
      <c r="J67" s="27">
        <v>67.977000000000004</v>
      </c>
      <c r="K67" s="27">
        <f>(I84*D67)/D84</f>
        <v>-1.0189799739310309E-4</v>
      </c>
      <c r="L67" s="27">
        <f>(J84*D67)/D84</f>
        <v>-3.0263705225146327E-3</v>
      </c>
      <c r="M67" s="27">
        <f>I67-K67</f>
        <v>48.786601897997393</v>
      </c>
      <c r="N67" s="27">
        <f t="shared" si="18"/>
        <v>67.980026370522523</v>
      </c>
      <c r="O67" s="47"/>
      <c r="P67" s="47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 spans="2:28" x14ac:dyDescent="0.3">
      <c r="B68" s="34" t="s">
        <v>17</v>
      </c>
      <c r="C68" s="47"/>
      <c r="D68" s="47"/>
      <c r="E68" s="28">
        <f>G22</f>
        <v>1300949</v>
      </c>
      <c r="F68" s="27" t="s">
        <v>59</v>
      </c>
      <c r="G68" s="28">
        <v>1300950</v>
      </c>
      <c r="H68" s="47"/>
      <c r="I68" s="47"/>
      <c r="J68" s="47"/>
      <c r="K68" s="47"/>
      <c r="L68" s="47"/>
      <c r="M68" s="47"/>
      <c r="N68" s="27"/>
      <c r="O68" s="27">
        <f>O66+M67</f>
        <v>3128916.4569979291</v>
      </c>
      <c r="P68" s="27">
        <f>P66+N67</f>
        <v>972216.98734849482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x14ac:dyDescent="0.3">
      <c r="B69" s="34"/>
      <c r="C69" s="27" t="s">
        <v>74</v>
      </c>
      <c r="D69" s="27">
        <v>70.631299999999996</v>
      </c>
      <c r="E69" s="47"/>
      <c r="F69" s="47"/>
      <c r="G69" s="47"/>
      <c r="H69" s="28">
        <v>42950</v>
      </c>
      <c r="I69" s="27">
        <v>70.413799999999995</v>
      </c>
      <c r="J69" s="27">
        <v>5.5382999999999996</v>
      </c>
      <c r="K69" s="27">
        <f>(I84*D69)/D84</f>
        <v>-8.6016787275913201E-5</v>
      </c>
      <c r="L69" s="27">
        <f>(J84*D69)/D84</f>
        <v>-2.5546985820435273E-3</v>
      </c>
      <c r="M69" s="27">
        <f>I69-K69</f>
        <v>70.413886016787274</v>
      </c>
      <c r="N69" s="27">
        <f t="shared" si="18"/>
        <v>5.5408546985820433</v>
      </c>
      <c r="O69" s="47"/>
      <c r="P69" s="47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 spans="2:28" x14ac:dyDescent="0.3">
      <c r="B70" s="34" t="s">
        <v>18</v>
      </c>
      <c r="C70" s="47"/>
      <c r="D70" s="47"/>
      <c r="E70" s="28">
        <f>G26</f>
        <v>1643639.5</v>
      </c>
      <c r="F70" s="27" t="s">
        <v>59</v>
      </c>
      <c r="G70" s="28">
        <f>K26</f>
        <v>1643641</v>
      </c>
      <c r="H70" s="47"/>
      <c r="I70" s="47"/>
      <c r="J70" s="47"/>
      <c r="K70" s="47"/>
      <c r="L70" s="47"/>
      <c r="M70" s="47"/>
      <c r="N70" s="27"/>
      <c r="O70" s="27">
        <f>O68+M69</f>
        <v>3128986.8708839458</v>
      </c>
      <c r="P70" s="27">
        <f>P68+N69</f>
        <v>972222.52820319345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 x14ac:dyDescent="0.3">
      <c r="B71" s="34"/>
      <c r="C71" s="27" t="s">
        <v>51</v>
      </c>
      <c r="D71" s="27">
        <v>77.882300000000001</v>
      </c>
      <c r="E71" s="47"/>
      <c r="F71" s="47"/>
      <c r="G71" s="47"/>
      <c r="H71" s="28">
        <v>3490631</v>
      </c>
      <c r="I71" s="27">
        <v>76.479399999999998</v>
      </c>
      <c r="J71" s="27">
        <v>-14.7157</v>
      </c>
      <c r="K71" s="27">
        <f>(I84*D71)/D84</f>
        <v>-9.4847259383005209E-5</v>
      </c>
      <c r="L71" s="27">
        <f>(J84*D71)/D84</f>
        <v>-2.8169636036189144E-3</v>
      </c>
      <c r="M71" s="27">
        <f>I71-K71</f>
        <v>76.479494847259375</v>
      </c>
      <c r="N71" s="27">
        <f t="shared" si="18"/>
        <v>-14.712883036396381</v>
      </c>
      <c r="O71" s="47"/>
      <c r="P71" s="47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 spans="2:28" x14ac:dyDescent="0.3">
      <c r="B72" s="34" t="s">
        <v>19</v>
      </c>
      <c r="C72" s="47"/>
      <c r="D72" s="47"/>
      <c r="E72" s="28">
        <f>G30</f>
        <v>1504822</v>
      </c>
      <c r="F72" s="27" t="s">
        <v>58</v>
      </c>
      <c r="G72" s="28">
        <f>K30</f>
        <v>1504824</v>
      </c>
      <c r="H72" s="47"/>
      <c r="I72" s="47"/>
      <c r="J72" s="47"/>
      <c r="K72" s="47"/>
      <c r="L72" s="47"/>
      <c r="M72" s="47"/>
      <c r="N72" s="27"/>
      <c r="O72" s="27">
        <f>O70+M71</f>
        <v>3129063.3503787932</v>
      </c>
      <c r="P72" s="27">
        <f>P70+N71</f>
        <v>972207.8153201571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 x14ac:dyDescent="0.3">
      <c r="B73" s="34"/>
      <c r="C73" s="27" t="s">
        <v>52</v>
      </c>
      <c r="D73" s="27">
        <v>93.963300000000004</v>
      </c>
      <c r="E73" s="47"/>
      <c r="F73" s="47"/>
      <c r="G73" s="47"/>
      <c r="H73" s="28">
        <v>3195455</v>
      </c>
      <c r="I73" s="27">
        <v>71.890600000000006</v>
      </c>
      <c r="J73" s="27">
        <v>-60.504800000000003</v>
      </c>
      <c r="K73" s="27">
        <f>(I84*D73)/D84</f>
        <v>-1.1443115428772819E-4</v>
      </c>
      <c r="L73" s="27">
        <f>(J84*D73)/D84</f>
        <v>-3.3986052822775536E-3</v>
      </c>
      <c r="M73" s="27">
        <f>I73-K73</f>
        <v>71.890714431154294</v>
      </c>
      <c r="N73" s="27">
        <f t="shared" si="18"/>
        <v>-60.501401394717725</v>
      </c>
      <c r="O73" s="47"/>
      <c r="P73" s="47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 spans="2:28" x14ac:dyDescent="0.3">
      <c r="B74" s="34" t="s">
        <v>20</v>
      </c>
      <c r="C74" s="47"/>
      <c r="D74" s="47"/>
      <c r="E74" s="28">
        <f>G34</f>
        <v>1313156</v>
      </c>
      <c r="F74" s="27" t="s">
        <v>58</v>
      </c>
      <c r="G74" s="28">
        <v>1313158</v>
      </c>
      <c r="H74" s="47"/>
      <c r="I74" s="47"/>
      <c r="J74" s="47"/>
      <c r="K74" s="47"/>
      <c r="L74" s="47"/>
      <c r="M74" s="47"/>
      <c r="N74" s="27"/>
      <c r="O74" s="27">
        <f>O72+M73</f>
        <v>3129135.2410932244</v>
      </c>
      <c r="P74" s="27">
        <f>P72+N73</f>
        <v>972147.31391876237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 x14ac:dyDescent="0.3">
      <c r="B75" s="34"/>
      <c r="C75" s="27" t="s">
        <v>53</v>
      </c>
      <c r="D75" s="27">
        <v>89.102800000000002</v>
      </c>
      <c r="E75" s="47"/>
      <c r="F75" s="47"/>
      <c r="G75" s="47"/>
      <c r="H75" s="28">
        <f>M34</f>
        <v>2712653</v>
      </c>
      <c r="I75" s="27">
        <v>2.2517</v>
      </c>
      <c r="J75" s="27">
        <v>-89.074299999999994</v>
      </c>
      <c r="K75" s="27">
        <f>(I84*D75)/D84</f>
        <v>-1.0851190043632554E-4</v>
      </c>
      <c r="L75" s="27">
        <f>(J84*D75)/D84</f>
        <v>-3.2228034428944106E-3</v>
      </c>
      <c r="M75" s="27">
        <f>I75-K75</f>
        <v>2.2518085119004363</v>
      </c>
      <c r="N75" s="27">
        <f t="shared" si="18"/>
        <v>-89.071077196557098</v>
      </c>
      <c r="O75" s="47"/>
      <c r="P75" s="47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 spans="2:28" x14ac:dyDescent="0.3">
      <c r="B76" s="34" t="s">
        <v>21</v>
      </c>
      <c r="C76" s="47"/>
      <c r="D76" s="47"/>
      <c r="E76" s="28">
        <f>G38</f>
        <v>1305333</v>
      </c>
      <c r="F76" s="27" t="s">
        <v>58</v>
      </c>
      <c r="G76" s="28">
        <f>K38</f>
        <v>1305335</v>
      </c>
      <c r="H76" s="47"/>
      <c r="I76" s="47"/>
      <c r="J76" s="47"/>
      <c r="K76" s="47"/>
      <c r="L76" s="47"/>
      <c r="M76" s="47"/>
      <c r="N76" s="27"/>
      <c r="O76" s="27">
        <f>O74+M75</f>
        <v>3129137.4929017364</v>
      </c>
      <c r="P76" s="27">
        <f>P74+N75</f>
        <v>972058.24284156587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 x14ac:dyDescent="0.3">
      <c r="B77" s="34"/>
      <c r="C77" s="27" t="s">
        <v>54</v>
      </c>
      <c r="D77" s="27">
        <f>(I40+I41+I42+I43)/4</f>
        <v>69.519000000000005</v>
      </c>
      <c r="E77" s="47"/>
      <c r="F77" s="47"/>
      <c r="G77" s="47"/>
      <c r="H77" s="28">
        <f>M38</f>
        <v>2222028</v>
      </c>
      <c r="I77" s="27">
        <v>-51.384799999999998</v>
      </c>
      <c r="J77" s="27">
        <v>-46.823999999999998</v>
      </c>
      <c r="K77" s="27">
        <f>(I84*D77)/D84</f>
        <v>-8.4662196995301104E-5</v>
      </c>
      <c r="L77" s="27">
        <f>(J84*D77)/D84</f>
        <v>-2.5144672507101526E-3</v>
      </c>
      <c r="M77" s="27">
        <f>I77-K77</f>
        <v>-51.384715337803001</v>
      </c>
      <c r="N77" s="27">
        <f t="shared" si="18"/>
        <v>-46.821485532749286</v>
      </c>
      <c r="O77" s="47"/>
      <c r="P77" s="47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 spans="2:28" x14ac:dyDescent="0.3">
      <c r="B78" s="34" t="s">
        <v>22</v>
      </c>
      <c r="C78" s="47"/>
      <c r="D78" s="47"/>
      <c r="E78" s="28">
        <f>G42</f>
        <v>1672853</v>
      </c>
      <c r="F78" s="27" t="s">
        <v>59</v>
      </c>
      <c r="G78" s="28">
        <v>1672854</v>
      </c>
      <c r="H78" s="47"/>
      <c r="I78" s="47"/>
      <c r="J78" s="47"/>
      <c r="K78" s="47"/>
      <c r="L78" s="47"/>
      <c r="M78" s="47"/>
      <c r="N78" s="27"/>
      <c r="O78" s="27">
        <f>O76+M77</f>
        <v>3129086.1081863986</v>
      </c>
      <c r="P78" s="27">
        <f>P76+N77</f>
        <v>972011.42135603307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 x14ac:dyDescent="0.3">
      <c r="B79" s="34"/>
      <c r="C79" s="27" t="s">
        <v>55</v>
      </c>
      <c r="D79" s="27">
        <f>(I44+I45+I46+I47)/4</f>
        <v>90.914000000000016</v>
      </c>
      <c r="E79" s="47"/>
      <c r="F79" s="47"/>
      <c r="G79" s="47"/>
      <c r="H79" s="28">
        <v>2094922</v>
      </c>
      <c r="I79" s="27">
        <v>-78.874099999999999</v>
      </c>
      <c r="J79" s="27">
        <v>-45.213299999999997</v>
      </c>
      <c r="K79" s="27">
        <f>(I84*D79)/D84</f>
        <v>-1.1071763082942513E-4</v>
      </c>
      <c r="L79" s="27">
        <f>(J84*D79)/D84</f>
        <v>-3.2883136355681586E-3</v>
      </c>
      <c r="M79" s="27">
        <f>I79-K79</f>
        <v>-78.873989282369166</v>
      </c>
      <c r="N79" s="27">
        <f t="shared" si="18"/>
        <v>-45.210011686364432</v>
      </c>
      <c r="O79" s="47"/>
      <c r="P79" s="47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 spans="2:28" x14ac:dyDescent="0.3">
      <c r="B80" s="34" t="s">
        <v>23</v>
      </c>
      <c r="C80" s="47"/>
      <c r="D80" s="47"/>
      <c r="E80" s="28">
        <f>G46</f>
        <v>1164155.5</v>
      </c>
      <c r="F80" s="27" t="s">
        <v>58</v>
      </c>
      <c r="G80" s="28">
        <v>1164158</v>
      </c>
      <c r="H80" s="47"/>
      <c r="I80" s="47"/>
      <c r="J80" s="47"/>
      <c r="K80" s="47"/>
      <c r="L80" s="47"/>
      <c r="M80" s="47"/>
      <c r="N80" s="27"/>
      <c r="O80" s="27">
        <f>O78+M79</f>
        <v>3129007.2341971165</v>
      </c>
      <c r="P80" s="27">
        <f>P78+N79</f>
        <v>971966.21134434675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 x14ac:dyDescent="0.3">
      <c r="B81" s="34"/>
      <c r="C81" s="27" t="s">
        <v>56</v>
      </c>
      <c r="D81" s="27">
        <f>(I48+I49+I10+I11)/4</f>
        <v>84.481499999999997</v>
      </c>
      <c r="E81" s="47"/>
      <c r="F81" s="47"/>
      <c r="G81" s="47"/>
      <c r="H81" s="28">
        <f>M46</f>
        <v>1463120</v>
      </c>
      <c r="I81" s="27">
        <v>-70.424300000000002</v>
      </c>
      <c r="J81" s="27">
        <v>46.573599999999999</v>
      </c>
      <c r="K81" s="27">
        <f>(I84*D81)/D84</f>
        <v>-1.0288395108471828E-4</v>
      </c>
      <c r="L81" s="27">
        <f>(J84*D81)/D84</f>
        <v>-3.0556533471550185E-3</v>
      </c>
      <c r="M81" s="27">
        <f>I81-K81</f>
        <v>-70.424197116048916</v>
      </c>
      <c r="N81" s="27">
        <f t="shared" si="18"/>
        <v>46.576655653347153</v>
      </c>
      <c r="O81" s="47"/>
      <c r="P81" s="47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 spans="2:28" x14ac:dyDescent="0.3">
      <c r="B82" s="34" t="s">
        <v>14</v>
      </c>
      <c r="C82" s="47"/>
      <c r="D82" s="47"/>
      <c r="E82" s="28">
        <f>G10</f>
        <v>1691301</v>
      </c>
      <c r="F82" s="27" t="s">
        <v>58</v>
      </c>
      <c r="G82" s="28">
        <f>K10</f>
        <v>1691303</v>
      </c>
      <c r="H82" s="47"/>
      <c r="I82" s="47"/>
      <c r="J82" s="47"/>
      <c r="K82" s="47"/>
      <c r="L82" s="47"/>
      <c r="M82" s="47"/>
      <c r="N82" s="47"/>
      <c r="O82" s="27">
        <f>O80+M81</f>
        <v>3128936.8100000005</v>
      </c>
      <c r="P82" s="27">
        <f>P80+N81</f>
        <v>972012.78800000006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 x14ac:dyDescent="0.3">
      <c r="B83" s="34"/>
      <c r="C83" s="47" t="s">
        <v>47</v>
      </c>
      <c r="D83" s="47"/>
      <c r="E83" s="28"/>
      <c r="F83" s="27"/>
      <c r="G83" s="28"/>
      <c r="H83" s="28">
        <v>1354423</v>
      </c>
      <c r="I83" s="47"/>
      <c r="J83" s="47"/>
      <c r="K83" s="47"/>
      <c r="L83" s="47"/>
      <c r="M83" s="47"/>
      <c r="N83" s="47"/>
      <c r="O83" s="47"/>
      <c r="P83" s="47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 spans="2:28" x14ac:dyDescent="0.3">
      <c r="B84" s="62" t="s">
        <v>57</v>
      </c>
      <c r="C84" s="62"/>
      <c r="D84" s="27">
        <f>SUM(D63:D81)</f>
        <v>821.13389999999993</v>
      </c>
      <c r="E84" s="28">
        <f>G50</f>
        <v>14395943</v>
      </c>
      <c r="F84" s="27" t="s">
        <v>62</v>
      </c>
      <c r="G84" s="35">
        <f>K50</f>
        <v>14400000</v>
      </c>
      <c r="H84" s="28"/>
      <c r="I84" s="27">
        <f t="shared" ref="I84:N84" si="19">SUM(I63:I81)</f>
        <v>-1.0000000000189857E-3</v>
      </c>
      <c r="J84" s="27">
        <f t="shared" si="19"/>
        <v>-2.9699999999969862E-2</v>
      </c>
      <c r="K84" s="27">
        <f t="shared" si="19"/>
        <v>-1.0000000000189859E-3</v>
      </c>
      <c r="L84" s="27">
        <f t="shared" si="19"/>
        <v>-2.9699999999969869E-2</v>
      </c>
      <c r="M84" s="27">
        <f t="shared" si="19"/>
        <v>0</v>
      </c>
      <c r="N84" s="27">
        <f t="shared" si="19"/>
        <v>0</v>
      </c>
      <c r="O84" s="51" t="s">
        <v>64</v>
      </c>
      <c r="P84" s="5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 x14ac:dyDescent="0.3">
      <c r="C85" s="4"/>
      <c r="D85" s="4"/>
      <c r="E85" s="4"/>
      <c r="F85" s="4"/>
      <c r="G85" s="4"/>
      <c r="H85" s="20"/>
      <c r="I85" s="4"/>
      <c r="J85" s="4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 x14ac:dyDescent="0.3">
      <c r="C86" s="4"/>
      <c r="D86" s="4"/>
      <c r="E86" s="4"/>
      <c r="F86" s="4"/>
      <c r="G86" s="4"/>
      <c r="H86" s="20"/>
      <c r="I86" s="4"/>
      <c r="J86" s="4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 x14ac:dyDescent="0.3">
      <c r="C87" s="4"/>
      <c r="D87" s="4"/>
      <c r="E87" s="4"/>
      <c r="F87" s="4"/>
      <c r="G87" s="4"/>
      <c r="H87" s="20"/>
      <c r="I87" s="4"/>
      <c r="J87" s="4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 x14ac:dyDescent="0.3">
      <c r="C88" s="4"/>
      <c r="D88" s="4"/>
      <c r="E88" s="4"/>
      <c r="F88" s="4"/>
      <c r="G88" s="4"/>
      <c r="H88" s="20"/>
      <c r="I88" s="4"/>
      <c r="J88" s="4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 x14ac:dyDescent="0.3">
      <c r="C89" s="4"/>
      <c r="D89" s="4"/>
      <c r="E89" s="4"/>
      <c r="F89" s="4"/>
      <c r="G89" s="4"/>
      <c r="H89" s="20"/>
      <c r="I89" s="4"/>
      <c r="J89" s="4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 x14ac:dyDescent="0.3">
      <c r="C90" s="4"/>
      <c r="D90" s="4"/>
      <c r="E90" s="4"/>
      <c r="F90" s="4"/>
      <c r="G90" s="4"/>
      <c r="H90" s="20"/>
      <c r="I90" s="4"/>
      <c r="J90" s="4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 x14ac:dyDescent="0.3">
      <c r="C91" s="4"/>
      <c r="D91" s="4"/>
      <c r="E91" s="4"/>
      <c r="F91" s="4"/>
      <c r="G91" s="4"/>
      <c r="H91" s="20"/>
      <c r="I91" s="4"/>
      <c r="J91" s="4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 x14ac:dyDescent="0.3">
      <c r="C92" s="4"/>
      <c r="D92" s="4"/>
      <c r="E92" s="4"/>
      <c r="F92" s="4"/>
      <c r="G92" s="4"/>
      <c r="H92" s="20"/>
      <c r="I92" s="4"/>
      <c r="J92" s="4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 x14ac:dyDescent="0.3">
      <c r="C93" s="4"/>
      <c r="D93" s="4"/>
      <c r="E93" s="4"/>
      <c r="F93" s="4"/>
      <c r="G93" s="4"/>
      <c r="H93" s="20"/>
      <c r="I93" s="4"/>
      <c r="J93" s="4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 x14ac:dyDescent="0.3">
      <c r="C94" s="4"/>
      <c r="D94" s="4"/>
      <c r="E94" s="4"/>
      <c r="F94" s="4"/>
      <c r="G94" s="4"/>
      <c r="H94" s="20"/>
      <c r="I94" s="4"/>
      <c r="J94" s="4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 x14ac:dyDescent="0.3">
      <c r="C95" s="4"/>
      <c r="D95" s="4"/>
      <c r="E95" s="4"/>
      <c r="F95" s="4"/>
      <c r="G95" s="4"/>
      <c r="H95" s="20"/>
      <c r="I95" s="4"/>
      <c r="J95" s="4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 x14ac:dyDescent="0.3">
      <c r="C96" s="1"/>
      <c r="D96" s="1"/>
      <c r="E96" s="1"/>
      <c r="F96" s="1"/>
      <c r="G96" s="1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3:28" x14ac:dyDescent="0.3">
      <c r="C97" s="1"/>
      <c r="D97" s="1"/>
      <c r="E97" s="1"/>
      <c r="F97" s="1"/>
      <c r="G97" s="1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3:28" x14ac:dyDescent="0.3">
      <c r="C98" s="1"/>
      <c r="D98" s="1"/>
      <c r="E98" s="1"/>
      <c r="F98" s="1"/>
      <c r="G98" s="1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3:28" x14ac:dyDescent="0.3">
      <c r="C99" s="1"/>
      <c r="D99" s="1"/>
      <c r="E99" s="1"/>
      <c r="F99" s="1"/>
      <c r="G99" s="1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3:28" x14ac:dyDescent="0.3">
      <c r="C100" s="1"/>
      <c r="D100" s="1"/>
      <c r="E100" s="1"/>
      <c r="F100" s="1"/>
      <c r="G100" s="1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3:28" x14ac:dyDescent="0.3">
      <c r="C101" s="1"/>
      <c r="D101" s="1"/>
      <c r="E101" s="1"/>
      <c r="F101" s="1"/>
      <c r="G101" s="1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3:28" x14ac:dyDescent="0.3">
      <c r="C102" s="1"/>
      <c r="D102" s="1"/>
      <c r="E102" s="1"/>
      <c r="F102" s="1"/>
      <c r="G102" s="1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3:28" x14ac:dyDescent="0.3">
      <c r="C103" s="1"/>
      <c r="D103" s="1"/>
      <c r="E103" s="1"/>
      <c r="F103" s="1"/>
      <c r="G103" s="1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3:28" x14ac:dyDescent="0.3">
      <c r="C104" s="1"/>
      <c r="D104" s="1"/>
      <c r="E104" s="1"/>
      <c r="F104" s="1"/>
      <c r="G104" s="1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3:28" x14ac:dyDescent="0.3">
      <c r="C105" s="1"/>
      <c r="D105" s="1"/>
      <c r="E105" s="1"/>
      <c r="F105" s="1"/>
      <c r="G105" s="1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3:28" x14ac:dyDescent="0.3">
      <c r="C106" s="1"/>
      <c r="D106" s="1"/>
      <c r="E106" s="1"/>
      <c r="F106" s="1"/>
      <c r="G106" s="1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3:28" x14ac:dyDescent="0.3">
      <c r="C107" s="1"/>
      <c r="D107" s="1"/>
      <c r="E107" s="1"/>
      <c r="F107" s="1"/>
      <c r="G107" s="1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3:28" x14ac:dyDescent="0.3">
      <c r="C108" s="1"/>
      <c r="D108" s="1"/>
      <c r="E108" s="1"/>
      <c r="F108" s="1"/>
      <c r="G108" s="1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3:28" x14ac:dyDescent="0.3">
      <c r="C109" s="1"/>
      <c r="D109" s="1"/>
      <c r="E109" s="1"/>
      <c r="F109" s="1"/>
      <c r="G109" s="1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3:28" x14ac:dyDescent="0.3">
      <c r="C110" s="1"/>
      <c r="D110" s="1"/>
      <c r="E110" s="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3:28" x14ac:dyDescent="0.3">
      <c r="C111" s="1"/>
      <c r="D111" s="1"/>
      <c r="E111" s="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3:28" x14ac:dyDescent="0.3">
      <c r="C112" s="1"/>
      <c r="D112" s="1"/>
      <c r="E112" s="1"/>
      <c r="F112" s="1"/>
      <c r="G112" s="1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3:28" x14ac:dyDescent="0.3">
      <c r="C113" s="1"/>
      <c r="D113" s="1"/>
      <c r="E113" s="1"/>
      <c r="F113" s="1"/>
      <c r="G113" s="1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3:28" x14ac:dyDescent="0.3">
      <c r="C114" s="1"/>
      <c r="D114" s="1"/>
      <c r="E114" s="1"/>
      <c r="F114" s="1"/>
      <c r="G114" s="1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3:28" x14ac:dyDescent="0.3">
      <c r="C115" s="1"/>
      <c r="D115" s="1"/>
      <c r="E115" s="1"/>
      <c r="F115" s="1"/>
      <c r="G115" s="1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3:28" x14ac:dyDescent="0.3">
      <c r="C116" s="1"/>
      <c r="D116" s="1"/>
      <c r="E116" s="1"/>
      <c r="F116" s="1"/>
      <c r="G116" s="1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3:28" x14ac:dyDescent="0.3">
      <c r="C117" s="1"/>
      <c r="D117" s="1"/>
      <c r="E117" s="1"/>
      <c r="F117" s="1"/>
      <c r="G117" s="1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3:28" x14ac:dyDescent="0.3">
      <c r="C118" s="1"/>
      <c r="D118" s="1"/>
      <c r="E118" s="1"/>
      <c r="F118" s="1"/>
      <c r="G118" s="1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3:28" x14ac:dyDescent="0.3">
      <c r="C119" s="1"/>
      <c r="D119" s="1"/>
      <c r="E119" s="1"/>
      <c r="F119" s="1"/>
      <c r="G119" s="1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3:28" x14ac:dyDescent="0.3">
      <c r="C120" s="1"/>
      <c r="D120" s="1"/>
      <c r="E120" s="1"/>
      <c r="F120" s="1"/>
      <c r="G120" s="1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3:28" x14ac:dyDescent="0.3">
      <c r="C121" s="1"/>
      <c r="D121" s="1"/>
      <c r="E121" s="1"/>
      <c r="F121" s="1"/>
      <c r="G121" s="1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3:28" x14ac:dyDescent="0.3">
      <c r="C122" s="1"/>
      <c r="D122" s="1"/>
      <c r="E122" s="1"/>
      <c r="F122" s="1"/>
      <c r="G122" s="1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3:28" x14ac:dyDescent="0.3">
      <c r="C123" s="1"/>
      <c r="D123" s="1"/>
      <c r="E123" s="1"/>
      <c r="F123" s="1"/>
      <c r="G123" s="1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3:28" x14ac:dyDescent="0.3">
      <c r="C124" s="1"/>
      <c r="D124" s="1"/>
      <c r="E124" s="1"/>
      <c r="F124" s="1"/>
      <c r="G124" s="1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3:28" x14ac:dyDescent="0.3">
      <c r="C125" s="1"/>
      <c r="D125" s="1"/>
      <c r="E125" s="1"/>
      <c r="F125" s="1"/>
      <c r="G125" s="1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3:28" x14ac:dyDescent="0.3">
      <c r="C126" s="1"/>
      <c r="D126" s="1"/>
      <c r="E126" s="1"/>
      <c r="F126" s="1"/>
      <c r="G126" s="1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3:28" x14ac:dyDescent="0.3">
      <c r="C127" s="1"/>
      <c r="D127" s="1"/>
      <c r="E127" s="1"/>
      <c r="F127" s="1"/>
      <c r="G127" s="1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3:28" x14ac:dyDescent="0.3">
      <c r="C128" s="1"/>
      <c r="D128" s="1"/>
      <c r="E128" s="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3:28" x14ac:dyDescent="0.3">
      <c r="C129" s="1"/>
      <c r="D129" s="1"/>
      <c r="E129" s="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3:28" x14ac:dyDescent="0.3">
      <c r="C130" s="1"/>
      <c r="D130" s="1"/>
      <c r="E130" s="1"/>
      <c r="F130" s="1"/>
      <c r="G130" s="1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3:28" x14ac:dyDescent="0.3">
      <c r="C131" s="1"/>
      <c r="D131" s="1"/>
      <c r="E131" s="1"/>
      <c r="F131" s="1"/>
      <c r="G131" s="1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3:28" x14ac:dyDescent="0.3">
      <c r="C132" s="1"/>
      <c r="D132" s="1"/>
      <c r="E132" s="1"/>
      <c r="F132" s="1"/>
      <c r="G132" s="1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3:28" x14ac:dyDescent="0.3">
      <c r="C133" s="1"/>
      <c r="D133" s="1"/>
      <c r="E133" s="1"/>
      <c r="F133" s="1"/>
      <c r="G133" s="1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3:28" x14ac:dyDescent="0.3">
      <c r="C134" s="1"/>
      <c r="D134" s="1"/>
      <c r="E134" s="1"/>
      <c r="F134" s="1"/>
      <c r="G134" s="1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3:28" x14ac:dyDescent="0.3">
      <c r="C135" s="1"/>
      <c r="D135" s="1"/>
      <c r="E135" s="1"/>
      <c r="F135" s="1"/>
      <c r="G135" s="1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3:28" x14ac:dyDescent="0.3">
      <c r="C136" s="1"/>
      <c r="D136" s="1"/>
      <c r="E136" s="1"/>
      <c r="F136" s="1"/>
      <c r="G136" s="1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3:28" x14ac:dyDescent="0.3">
      <c r="C137" s="1"/>
      <c r="D137" s="1"/>
      <c r="E137" s="1"/>
      <c r="F137" s="1"/>
      <c r="G137" s="1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3:28" x14ac:dyDescent="0.3">
      <c r="C138" s="1"/>
      <c r="D138" s="1"/>
      <c r="E138" s="1"/>
      <c r="F138" s="1"/>
      <c r="G138" s="1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3:28" x14ac:dyDescent="0.3">
      <c r="C139" s="1"/>
      <c r="D139" s="1"/>
      <c r="E139" s="1"/>
      <c r="F139" s="1"/>
      <c r="G139" s="1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3:28" x14ac:dyDescent="0.3">
      <c r="C140" s="1"/>
      <c r="D140" s="1"/>
      <c r="E140" s="1"/>
      <c r="F140" s="1"/>
      <c r="G140" s="1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3:28" x14ac:dyDescent="0.3">
      <c r="C141" s="1"/>
      <c r="D141" s="1"/>
      <c r="E141" s="1"/>
      <c r="F141" s="1"/>
      <c r="G141" s="1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3:28" x14ac:dyDescent="0.3">
      <c r="C142" s="1"/>
      <c r="D142" s="1"/>
      <c r="E142" s="1"/>
      <c r="F142" s="1"/>
      <c r="G142" s="1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3:28" x14ac:dyDescent="0.3">
      <c r="C143" s="1"/>
      <c r="D143" s="1"/>
      <c r="E143" s="1"/>
      <c r="F143" s="1"/>
      <c r="G143" s="1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3:28" x14ac:dyDescent="0.3">
      <c r="C144" s="1"/>
      <c r="D144" s="1"/>
      <c r="E144" s="1"/>
      <c r="F144" s="1"/>
      <c r="G144" s="1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3:28" x14ac:dyDescent="0.3">
      <c r="C145" s="1"/>
      <c r="D145" s="1"/>
      <c r="E145" s="1"/>
      <c r="F145" s="1"/>
      <c r="G145" s="1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3:28" x14ac:dyDescent="0.3">
      <c r="C146" s="1"/>
      <c r="D146" s="1"/>
      <c r="E146" s="1"/>
      <c r="F146" s="1"/>
      <c r="G146" s="1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3:28" x14ac:dyDescent="0.3">
      <c r="C147" s="1"/>
      <c r="D147" s="1"/>
      <c r="E147" s="1"/>
      <c r="F147" s="1"/>
      <c r="G147" s="1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3:28" x14ac:dyDescent="0.3">
      <c r="C148" s="1"/>
      <c r="D148" s="1"/>
      <c r="E148" s="1"/>
      <c r="F148" s="1"/>
      <c r="G148" s="1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3:28" x14ac:dyDescent="0.3">
      <c r="C149" s="1"/>
      <c r="D149" s="1"/>
      <c r="E149" s="1"/>
      <c r="F149" s="1"/>
      <c r="G149" s="1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3:28" x14ac:dyDescent="0.3">
      <c r="C150" s="1"/>
      <c r="D150" s="1"/>
      <c r="E150" s="1"/>
      <c r="F150" s="1"/>
      <c r="G150" s="1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3:28" x14ac:dyDescent="0.3">
      <c r="C151" s="1"/>
      <c r="D151" s="1"/>
      <c r="E151" s="1"/>
      <c r="F151" s="1"/>
      <c r="G151" s="1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3:28" x14ac:dyDescent="0.3">
      <c r="C152" s="1"/>
      <c r="D152" s="1"/>
      <c r="E152" s="1"/>
      <c r="F152" s="1"/>
      <c r="G152" s="1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3:28" x14ac:dyDescent="0.3">
      <c r="C153" s="1"/>
      <c r="D153" s="1"/>
      <c r="E153" s="1"/>
      <c r="F153" s="1"/>
      <c r="G153" s="1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3:28" x14ac:dyDescent="0.3">
      <c r="C154" s="1"/>
      <c r="D154" s="1"/>
      <c r="E154" s="1"/>
      <c r="F154" s="1"/>
      <c r="G154" s="1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3:28" x14ac:dyDescent="0.3">
      <c r="C155" s="1"/>
      <c r="D155" s="1"/>
      <c r="E155" s="1"/>
      <c r="F155" s="1"/>
      <c r="G155" s="1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3:28" x14ac:dyDescent="0.3">
      <c r="C156" s="1"/>
      <c r="D156" s="1"/>
      <c r="E156" s="1"/>
      <c r="F156" s="1"/>
      <c r="G156" s="1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3:28" x14ac:dyDescent="0.3">
      <c r="C157" s="1"/>
      <c r="D157" s="1"/>
      <c r="E157" s="1"/>
      <c r="F157" s="1"/>
      <c r="G157" s="1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3:28" x14ac:dyDescent="0.3">
      <c r="C158" s="1"/>
      <c r="D158" s="1"/>
      <c r="E158" s="1"/>
      <c r="F158" s="1"/>
      <c r="G158" s="1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3:28" x14ac:dyDescent="0.3">
      <c r="C159" s="1"/>
      <c r="D159" s="1"/>
      <c r="E159" s="1"/>
      <c r="F159" s="1"/>
      <c r="G159" s="1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3:28" x14ac:dyDescent="0.3">
      <c r="C160" s="1"/>
      <c r="D160" s="1"/>
      <c r="E160" s="1"/>
      <c r="F160" s="1"/>
      <c r="G160" s="1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3:28" x14ac:dyDescent="0.3">
      <c r="C161" s="1"/>
      <c r="D161" s="1"/>
      <c r="E161" s="1"/>
      <c r="F161" s="1"/>
      <c r="G161" s="1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3:28" x14ac:dyDescent="0.3">
      <c r="C162" s="1"/>
      <c r="D162" s="1"/>
      <c r="E162" s="1"/>
      <c r="F162" s="1"/>
      <c r="G162" s="1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3:28" x14ac:dyDescent="0.3">
      <c r="C163" s="1"/>
      <c r="D163" s="1"/>
      <c r="E163" s="1"/>
      <c r="F163" s="1"/>
      <c r="G163" s="1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3:28" x14ac:dyDescent="0.3">
      <c r="C164" s="1"/>
      <c r="D164" s="1"/>
      <c r="E164" s="1"/>
      <c r="F164" s="1"/>
      <c r="G164" s="1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3:28" x14ac:dyDescent="0.3">
      <c r="C165" s="1"/>
      <c r="D165" s="1"/>
      <c r="E165" s="1"/>
      <c r="F165" s="1"/>
      <c r="G165" s="1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3:28" x14ac:dyDescent="0.3">
      <c r="C166" s="1"/>
      <c r="D166" s="1"/>
      <c r="E166" s="1"/>
      <c r="F166" s="1"/>
      <c r="G166" s="1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3:28" x14ac:dyDescent="0.3">
      <c r="C167" s="1"/>
      <c r="D167" s="1"/>
      <c r="E167" s="1"/>
      <c r="F167" s="1"/>
      <c r="G167" s="1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3:28" x14ac:dyDescent="0.3">
      <c r="C168" s="1"/>
      <c r="D168" s="1"/>
      <c r="E168" s="1"/>
      <c r="F168" s="1"/>
      <c r="G168" s="1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3:28" x14ac:dyDescent="0.3">
      <c r="C169" s="1"/>
      <c r="D169" s="1"/>
      <c r="E169" s="1"/>
      <c r="F169" s="1"/>
      <c r="G169" s="1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3:28" x14ac:dyDescent="0.3">
      <c r="C170" s="1"/>
      <c r="D170" s="1"/>
      <c r="E170" s="1"/>
      <c r="F170" s="1"/>
      <c r="G170" s="1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3:28" x14ac:dyDescent="0.3">
      <c r="C171" s="1"/>
      <c r="D171" s="1"/>
      <c r="E171" s="1"/>
      <c r="F171" s="1"/>
      <c r="G171" s="1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3:28" x14ac:dyDescent="0.3">
      <c r="C172" s="1"/>
      <c r="D172" s="1"/>
      <c r="E172" s="1"/>
      <c r="F172" s="1"/>
      <c r="G172" s="1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3:28" x14ac:dyDescent="0.3">
      <c r="C173" s="1"/>
      <c r="D173" s="1"/>
      <c r="E173" s="1"/>
      <c r="F173" s="1"/>
      <c r="G173" s="1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3:28" x14ac:dyDescent="0.3">
      <c r="C174" s="1"/>
      <c r="D174" s="1"/>
      <c r="E174" s="1"/>
      <c r="F174" s="1"/>
      <c r="G174" s="1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3:28" x14ac:dyDescent="0.3">
      <c r="C175" s="1"/>
      <c r="D175" s="1"/>
      <c r="E175" s="1"/>
      <c r="F175" s="1"/>
      <c r="G175" s="1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3:28" x14ac:dyDescent="0.3">
      <c r="C176" s="1"/>
      <c r="D176" s="1"/>
      <c r="E176" s="1"/>
      <c r="F176" s="1"/>
      <c r="G176" s="1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3:28" x14ac:dyDescent="0.3">
      <c r="C177" s="1"/>
      <c r="D177" s="1"/>
      <c r="E177" s="1"/>
      <c r="F177" s="1"/>
      <c r="G177" s="1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3:28" x14ac:dyDescent="0.3">
      <c r="C178" s="1"/>
      <c r="D178" s="1"/>
      <c r="E178" s="1"/>
      <c r="F178" s="1"/>
      <c r="G178" s="1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3:28" x14ac:dyDescent="0.3">
      <c r="C179" s="1"/>
      <c r="D179" s="1"/>
      <c r="E179" s="1"/>
      <c r="F179" s="1"/>
      <c r="G179" s="1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3:28" x14ac:dyDescent="0.3">
      <c r="C180" s="1"/>
      <c r="D180" s="1"/>
      <c r="E180" s="1"/>
      <c r="F180" s="1"/>
      <c r="G180" s="1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3:28" x14ac:dyDescent="0.3">
      <c r="C181" s="1"/>
      <c r="D181" s="1"/>
      <c r="E181" s="1"/>
      <c r="F181" s="1"/>
      <c r="G181" s="1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3:28" x14ac:dyDescent="0.3">
      <c r="C182" s="1"/>
      <c r="D182" s="1"/>
      <c r="E182" s="1"/>
      <c r="F182" s="1"/>
      <c r="G182" s="1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3:28" x14ac:dyDescent="0.3">
      <c r="C183" s="1"/>
      <c r="D183" s="1"/>
      <c r="E183" s="1"/>
      <c r="F183" s="1"/>
      <c r="G183" s="1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3:28" x14ac:dyDescent="0.3">
      <c r="C184" s="1"/>
      <c r="D184" s="1"/>
      <c r="E184" s="1"/>
      <c r="F184" s="1"/>
      <c r="G184" s="1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3:28" x14ac:dyDescent="0.3">
      <c r="C185" s="1"/>
      <c r="D185" s="1"/>
      <c r="E185" s="1"/>
      <c r="F185" s="1"/>
      <c r="G185" s="1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3:28" x14ac:dyDescent="0.3">
      <c r="C186" s="1"/>
      <c r="D186" s="1"/>
      <c r="E186" s="1"/>
      <c r="F186" s="1"/>
      <c r="G186" s="1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3:28" x14ac:dyDescent="0.3">
      <c r="C187" s="1"/>
      <c r="D187" s="1"/>
      <c r="E187" s="1"/>
      <c r="F187" s="1"/>
      <c r="G187" s="1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3:28" x14ac:dyDescent="0.3">
      <c r="C188" s="1"/>
      <c r="D188" s="1"/>
      <c r="E188" s="1"/>
      <c r="F188" s="1"/>
      <c r="G188" s="1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3:28" x14ac:dyDescent="0.3">
      <c r="C189" s="1"/>
      <c r="D189" s="1"/>
      <c r="E189" s="1"/>
      <c r="F189" s="1"/>
      <c r="G189" s="1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3:28" x14ac:dyDescent="0.3">
      <c r="C190" s="1"/>
      <c r="D190" s="1"/>
      <c r="E190" s="1"/>
      <c r="F190" s="1"/>
      <c r="G190" s="1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3:28" x14ac:dyDescent="0.3">
      <c r="C191" s="1"/>
      <c r="D191" s="1"/>
      <c r="E191" s="1"/>
      <c r="F191" s="1"/>
      <c r="G191" s="1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3:28" x14ac:dyDescent="0.3">
      <c r="C192" s="1"/>
      <c r="D192" s="1"/>
      <c r="E192" s="1"/>
      <c r="F192" s="1"/>
      <c r="G192" s="1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3:28" x14ac:dyDescent="0.3">
      <c r="C193" s="1"/>
      <c r="D193" s="1"/>
      <c r="E193" s="1"/>
      <c r="F193" s="1"/>
      <c r="G193" s="1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3:28" x14ac:dyDescent="0.3">
      <c r="C194" s="1"/>
      <c r="D194" s="1"/>
      <c r="E194" s="1"/>
      <c r="F194" s="1"/>
      <c r="G194" s="1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3:28" x14ac:dyDescent="0.3">
      <c r="C195" s="1"/>
      <c r="D195" s="1"/>
      <c r="E195" s="1"/>
      <c r="F195" s="1"/>
      <c r="G195" s="1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3:28" x14ac:dyDescent="0.3">
      <c r="C196" s="1"/>
      <c r="D196" s="1"/>
      <c r="E196" s="1"/>
      <c r="F196" s="1"/>
      <c r="G196" s="1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3:28" x14ac:dyDescent="0.3">
      <c r="C197" s="1"/>
      <c r="D197" s="1"/>
      <c r="E197" s="1"/>
      <c r="F197" s="1"/>
      <c r="G197" s="1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3:28" x14ac:dyDescent="0.3">
      <c r="C198" s="1"/>
      <c r="D198" s="1"/>
      <c r="E198" s="1"/>
      <c r="F198" s="1"/>
      <c r="G198" s="1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3:28" x14ac:dyDescent="0.3">
      <c r="C199" s="1"/>
      <c r="D199" s="1"/>
      <c r="E199" s="1"/>
      <c r="F199" s="1"/>
      <c r="G199" s="1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3:28" x14ac:dyDescent="0.3">
      <c r="C200" s="1"/>
      <c r="D200" s="1"/>
      <c r="E200" s="1"/>
      <c r="F200" s="1"/>
      <c r="G200" s="1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3:28" x14ac:dyDescent="0.3">
      <c r="C201" s="1"/>
      <c r="D201" s="1"/>
      <c r="E201" s="1"/>
      <c r="F201" s="1"/>
      <c r="G201" s="1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3:28" x14ac:dyDescent="0.3">
      <c r="C202" s="1"/>
      <c r="D202" s="1"/>
      <c r="E202" s="1"/>
      <c r="F202" s="1"/>
      <c r="G202" s="1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3:28" x14ac:dyDescent="0.3">
      <c r="C203" s="1"/>
      <c r="D203" s="1"/>
      <c r="E203" s="1"/>
      <c r="F203" s="1"/>
      <c r="G203" s="1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3:28" x14ac:dyDescent="0.3">
      <c r="C204" s="1"/>
      <c r="D204" s="1"/>
      <c r="E204" s="1"/>
      <c r="F204" s="1"/>
      <c r="G204" s="1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3:28" x14ac:dyDescent="0.3">
      <c r="C205" s="1"/>
      <c r="D205" s="1"/>
      <c r="E205" s="1"/>
      <c r="F205" s="1"/>
      <c r="G205" s="1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3:28" x14ac:dyDescent="0.3">
      <c r="C206" s="1"/>
      <c r="D206" s="1"/>
      <c r="E206" s="1"/>
      <c r="F206" s="1"/>
      <c r="G206" s="1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3:28" x14ac:dyDescent="0.3">
      <c r="C207" s="1"/>
      <c r="D207" s="1"/>
      <c r="E207" s="1"/>
      <c r="F207" s="1"/>
      <c r="G207" s="1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3:28" x14ac:dyDescent="0.3">
      <c r="C208" s="1"/>
      <c r="D208" s="1"/>
      <c r="E208" s="1"/>
      <c r="F208" s="1"/>
      <c r="G208" s="1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3:28" x14ac:dyDescent="0.3">
      <c r="C209" s="1"/>
      <c r="D209" s="1"/>
      <c r="E209" s="1"/>
      <c r="F209" s="1"/>
      <c r="G209" s="1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3:28" x14ac:dyDescent="0.3">
      <c r="C210" s="1"/>
      <c r="D210" s="1"/>
      <c r="E210" s="1"/>
      <c r="F210" s="1"/>
      <c r="G210" s="1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3:28" x14ac:dyDescent="0.3">
      <c r="C211" s="1"/>
      <c r="D211" s="1"/>
      <c r="E211" s="1"/>
      <c r="F211" s="1"/>
      <c r="G211" s="1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3:28" x14ac:dyDescent="0.3">
      <c r="C212" s="1"/>
      <c r="D212" s="1"/>
      <c r="E212" s="1"/>
      <c r="F212" s="1"/>
      <c r="G212" s="1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3:28" x14ac:dyDescent="0.3">
      <c r="C213" s="1"/>
      <c r="D213" s="1"/>
      <c r="E213" s="1"/>
      <c r="F213" s="1"/>
      <c r="G213" s="1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3:28" x14ac:dyDescent="0.3">
      <c r="C214" s="1"/>
      <c r="D214" s="1"/>
      <c r="E214" s="1"/>
      <c r="F214" s="1"/>
      <c r="G214" s="1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3:28" x14ac:dyDescent="0.3">
      <c r="C215" s="1"/>
      <c r="D215" s="1"/>
      <c r="E215" s="1"/>
      <c r="F215" s="1"/>
      <c r="G215" s="1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3:28" x14ac:dyDescent="0.3">
      <c r="C216" s="1"/>
      <c r="D216" s="1"/>
      <c r="E216" s="1"/>
      <c r="F216" s="1"/>
      <c r="G216" s="1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3:28" x14ac:dyDescent="0.3">
      <c r="C217" s="1"/>
      <c r="D217" s="1"/>
      <c r="E217" s="1"/>
      <c r="F217" s="1"/>
      <c r="G217" s="1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3:28" x14ac:dyDescent="0.3">
      <c r="C218" s="1"/>
      <c r="D218" s="1"/>
      <c r="E218" s="1"/>
      <c r="F218" s="1"/>
      <c r="G218" s="1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3:28" x14ac:dyDescent="0.3">
      <c r="C219" s="1"/>
      <c r="D219" s="1"/>
      <c r="E219" s="1"/>
      <c r="F219" s="1"/>
      <c r="G219" s="1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3:28" x14ac:dyDescent="0.3">
      <c r="C220" s="1"/>
      <c r="D220" s="1"/>
      <c r="E220" s="1"/>
      <c r="F220" s="1"/>
      <c r="G220" s="1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3:28" x14ac:dyDescent="0.3">
      <c r="C221" s="1"/>
      <c r="D221" s="1"/>
      <c r="E221" s="1"/>
      <c r="F221" s="1"/>
      <c r="G221" s="1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3:28" x14ac:dyDescent="0.3">
      <c r="C222" s="1"/>
      <c r="D222" s="1"/>
      <c r="E222" s="1"/>
      <c r="F222" s="1"/>
      <c r="G222" s="1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3:28" x14ac:dyDescent="0.3">
      <c r="C223" s="1"/>
      <c r="D223" s="1"/>
      <c r="E223" s="1"/>
      <c r="F223" s="1"/>
      <c r="G223" s="1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3:28" x14ac:dyDescent="0.3">
      <c r="C224" s="1"/>
      <c r="D224" s="1"/>
      <c r="E224" s="1"/>
      <c r="F224" s="1"/>
      <c r="G224" s="1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3:28" x14ac:dyDescent="0.3">
      <c r="C225" s="1"/>
      <c r="D225" s="1"/>
      <c r="E225" s="1"/>
      <c r="F225" s="1"/>
      <c r="G225" s="1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3:28" x14ac:dyDescent="0.3">
      <c r="C226" s="1"/>
      <c r="D226" s="1"/>
      <c r="E226" s="1"/>
      <c r="F226" s="1"/>
      <c r="G226" s="1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3:28" x14ac:dyDescent="0.3">
      <c r="C227" s="1"/>
      <c r="D227" s="1"/>
      <c r="E227" s="1"/>
      <c r="F227" s="1"/>
      <c r="G227" s="1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3:28" x14ac:dyDescent="0.3">
      <c r="C228" s="1"/>
      <c r="D228" s="1"/>
      <c r="E228" s="1"/>
      <c r="F228" s="1"/>
      <c r="G228" s="1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3:28" x14ac:dyDescent="0.3">
      <c r="C229" s="1"/>
      <c r="D229" s="1"/>
      <c r="E229" s="1"/>
      <c r="F229" s="1"/>
      <c r="G229" s="1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3:28" x14ac:dyDescent="0.3">
      <c r="C230" s="1"/>
      <c r="D230" s="1"/>
      <c r="E230" s="1"/>
      <c r="F230" s="1"/>
      <c r="G230" s="1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3:28" x14ac:dyDescent="0.3">
      <c r="C231" s="1"/>
      <c r="D231" s="1"/>
      <c r="E231" s="1"/>
      <c r="F231" s="1"/>
      <c r="G231" s="1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3:28" x14ac:dyDescent="0.3">
      <c r="C232" s="1"/>
      <c r="D232" s="1"/>
      <c r="E232" s="1"/>
      <c r="F232" s="1"/>
      <c r="G232" s="1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3:28" x14ac:dyDescent="0.3">
      <c r="C233" s="1"/>
      <c r="D233" s="1"/>
      <c r="E233" s="1"/>
      <c r="F233" s="1"/>
      <c r="G233" s="1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3:28" x14ac:dyDescent="0.3">
      <c r="C234" s="1"/>
      <c r="D234" s="1"/>
      <c r="E234" s="1"/>
      <c r="F234" s="1"/>
      <c r="G234" s="1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3:28" x14ac:dyDescent="0.3">
      <c r="C235" s="1"/>
      <c r="D235" s="1"/>
      <c r="E235" s="1"/>
      <c r="F235" s="1"/>
      <c r="G235" s="1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3:28" x14ac:dyDescent="0.3">
      <c r="C236" s="1"/>
      <c r="D236" s="1"/>
      <c r="E236" s="1"/>
      <c r="F236" s="1"/>
      <c r="G236" s="1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3:28" x14ac:dyDescent="0.3">
      <c r="C237" s="1"/>
      <c r="D237" s="1"/>
      <c r="E237" s="1"/>
      <c r="F237" s="1"/>
      <c r="G237" s="1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3:28" x14ac:dyDescent="0.3">
      <c r="C238" s="1"/>
      <c r="D238" s="1"/>
      <c r="E238" s="1"/>
      <c r="F238" s="1"/>
      <c r="G238" s="1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3:28" x14ac:dyDescent="0.3">
      <c r="C239" s="1"/>
      <c r="D239" s="1"/>
      <c r="E239" s="1"/>
      <c r="F239" s="1"/>
      <c r="G239" s="1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3:28" x14ac:dyDescent="0.3">
      <c r="C240" s="1"/>
      <c r="D240" s="1"/>
      <c r="E240" s="1"/>
      <c r="F240" s="1"/>
      <c r="G240" s="1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3:28" x14ac:dyDescent="0.3">
      <c r="C241" s="1"/>
      <c r="D241" s="1"/>
      <c r="E241" s="1"/>
      <c r="F241" s="1"/>
      <c r="G241" s="1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3:28" x14ac:dyDescent="0.3">
      <c r="C242" s="1"/>
      <c r="D242" s="1"/>
      <c r="E242" s="1"/>
      <c r="F242" s="1"/>
      <c r="G242" s="1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3:28" x14ac:dyDescent="0.3">
      <c r="C243" s="1"/>
      <c r="D243" s="1"/>
      <c r="E243" s="1"/>
      <c r="F243" s="1"/>
      <c r="G243" s="1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3:28" x14ac:dyDescent="0.3">
      <c r="C244" s="1"/>
      <c r="D244" s="1"/>
      <c r="E244" s="1"/>
      <c r="F244" s="1"/>
      <c r="G244" s="1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3:28" x14ac:dyDescent="0.3">
      <c r="C245" s="1"/>
      <c r="D245" s="1"/>
      <c r="E245" s="1"/>
      <c r="F245" s="1"/>
      <c r="G245" s="1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3:28" x14ac:dyDescent="0.3">
      <c r="C246" s="1"/>
      <c r="D246" s="1"/>
      <c r="E246" s="1"/>
      <c r="F246" s="1"/>
      <c r="G246" s="1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3:28" x14ac:dyDescent="0.3">
      <c r="C247" s="1"/>
      <c r="D247" s="1"/>
      <c r="E247" s="1"/>
      <c r="F247" s="1"/>
      <c r="G247" s="1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3:28" x14ac:dyDescent="0.3">
      <c r="C248" s="1"/>
      <c r="D248" s="1"/>
      <c r="E248" s="1"/>
      <c r="F248" s="1"/>
      <c r="G248" s="1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3:28" x14ac:dyDescent="0.3">
      <c r="C249" s="1"/>
      <c r="D249" s="1"/>
      <c r="E249" s="1"/>
      <c r="F249" s="1"/>
      <c r="G249" s="1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3:28" x14ac:dyDescent="0.3">
      <c r="C250" s="1"/>
      <c r="D250" s="1"/>
      <c r="E250" s="1"/>
      <c r="F250" s="1"/>
      <c r="G250" s="1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3:28" x14ac:dyDescent="0.3">
      <c r="C251" s="1"/>
      <c r="D251" s="1"/>
      <c r="E251" s="1"/>
      <c r="F251" s="1"/>
      <c r="G251" s="1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3:28" x14ac:dyDescent="0.3">
      <c r="C252" s="1"/>
      <c r="D252" s="1"/>
      <c r="E252" s="1"/>
      <c r="F252" s="1"/>
      <c r="G252" s="1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3:28" x14ac:dyDescent="0.3">
      <c r="C253" s="1"/>
      <c r="D253" s="1"/>
      <c r="E253" s="1"/>
      <c r="F253" s="1"/>
      <c r="G253" s="1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3:28" x14ac:dyDescent="0.3">
      <c r="C254" s="1"/>
      <c r="D254" s="1"/>
      <c r="E254" s="1"/>
      <c r="F254" s="1"/>
      <c r="G254" s="1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</sheetData>
  <mergeCells count="132">
    <mergeCell ref="O84:P84"/>
    <mergeCell ref="O30:O33"/>
    <mergeCell ref="O34:O37"/>
    <mergeCell ref="O38:O41"/>
    <mergeCell ref="O42:O45"/>
    <mergeCell ref="O46:O49"/>
    <mergeCell ref="O10:O13"/>
    <mergeCell ref="O14:O17"/>
    <mergeCell ref="O18:O21"/>
    <mergeCell ref="O22:O25"/>
    <mergeCell ref="O26:O29"/>
    <mergeCell ref="N10:N13"/>
    <mergeCell ref="N14:N17"/>
    <mergeCell ref="N18:N21"/>
    <mergeCell ref="N22:N25"/>
    <mergeCell ref="N26:N29"/>
    <mergeCell ref="N30:N33"/>
    <mergeCell ref="N34:N37"/>
    <mergeCell ref="N38:N41"/>
    <mergeCell ref="N42:N45"/>
    <mergeCell ref="M10:M13"/>
    <mergeCell ref="K30:K33"/>
    <mergeCell ref="K34:K37"/>
    <mergeCell ref="K38:K41"/>
    <mergeCell ref="K42:K45"/>
    <mergeCell ref="K46:K49"/>
    <mergeCell ref="K10:K13"/>
    <mergeCell ref="K14:K17"/>
    <mergeCell ref="K18:K21"/>
    <mergeCell ref="K22:K25"/>
    <mergeCell ref="M34:M37"/>
    <mergeCell ref="M38:M41"/>
    <mergeCell ref="M42:M45"/>
    <mergeCell ref="M46:M49"/>
    <mergeCell ref="M14:M17"/>
    <mergeCell ref="M18:M21"/>
    <mergeCell ref="M22:M25"/>
    <mergeCell ref="M26:M29"/>
    <mergeCell ref="M30:M33"/>
    <mergeCell ref="B84:C84"/>
    <mergeCell ref="L10:L13"/>
    <mergeCell ref="L14:L17"/>
    <mergeCell ref="L18:L21"/>
    <mergeCell ref="L22:L25"/>
    <mergeCell ref="L26:L29"/>
    <mergeCell ref="L30:L33"/>
    <mergeCell ref="L34:L37"/>
    <mergeCell ref="L38:L41"/>
    <mergeCell ref="L42:L45"/>
    <mergeCell ref="L46:L49"/>
    <mergeCell ref="F40:F41"/>
    <mergeCell ref="C34:C37"/>
    <mergeCell ref="D34:D35"/>
    <mergeCell ref="F34:F35"/>
    <mergeCell ref="G34:G37"/>
    <mergeCell ref="D36:D37"/>
    <mergeCell ref="M60:N60"/>
    <mergeCell ref="O60:P60"/>
    <mergeCell ref="B60:B61"/>
    <mergeCell ref="N46:N49"/>
    <mergeCell ref="C26:C29"/>
    <mergeCell ref="D26:D27"/>
    <mergeCell ref="F26:F27"/>
    <mergeCell ref="G26:G29"/>
    <mergeCell ref="D28:D29"/>
    <mergeCell ref="F28:F29"/>
    <mergeCell ref="K26:K29"/>
    <mergeCell ref="C46:C49"/>
    <mergeCell ref="D46:D47"/>
    <mergeCell ref="F46:F47"/>
    <mergeCell ref="G46:G49"/>
    <mergeCell ref="D48:D49"/>
    <mergeCell ref="F48:F49"/>
    <mergeCell ref="C42:C45"/>
    <mergeCell ref="D42:D43"/>
    <mergeCell ref="F42:F43"/>
    <mergeCell ref="G42:G45"/>
    <mergeCell ref="D44:D45"/>
    <mergeCell ref="F44:F45"/>
    <mergeCell ref="C38:C41"/>
    <mergeCell ref="D38:D39"/>
    <mergeCell ref="F38:F39"/>
    <mergeCell ref="G38:G41"/>
    <mergeCell ref="D40:D41"/>
    <mergeCell ref="C1:J1"/>
    <mergeCell ref="C3:J3"/>
    <mergeCell ref="C4:J4"/>
    <mergeCell ref="C7:J7"/>
    <mergeCell ref="C5:D5"/>
    <mergeCell ref="E5:G5"/>
    <mergeCell ref="E6:G6"/>
    <mergeCell ref="C58:K58"/>
    <mergeCell ref="D12:D13"/>
    <mergeCell ref="F10:F11"/>
    <mergeCell ref="F12:F13"/>
    <mergeCell ref="G10:G13"/>
    <mergeCell ref="C14:C17"/>
    <mergeCell ref="D14:D15"/>
    <mergeCell ref="F14:F15"/>
    <mergeCell ref="G14:G17"/>
    <mergeCell ref="D16:D17"/>
    <mergeCell ref="F16:F17"/>
    <mergeCell ref="C10:C13"/>
    <mergeCell ref="D10:D11"/>
    <mergeCell ref="C22:C25"/>
    <mergeCell ref="D22:D23"/>
    <mergeCell ref="F22:F23"/>
    <mergeCell ref="G22:G25"/>
    <mergeCell ref="C60:C61"/>
    <mergeCell ref="D60:D61"/>
    <mergeCell ref="E60:E61"/>
    <mergeCell ref="F60:F61"/>
    <mergeCell ref="G60:G61"/>
    <mergeCell ref="I60:J60"/>
    <mergeCell ref="K60:L60"/>
    <mergeCell ref="H60:H61"/>
    <mergeCell ref="C2:J2"/>
    <mergeCell ref="D24:D25"/>
    <mergeCell ref="F24:F25"/>
    <mergeCell ref="C18:C21"/>
    <mergeCell ref="D18:D19"/>
    <mergeCell ref="F18:F19"/>
    <mergeCell ref="G18:G21"/>
    <mergeCell ref="D20:D21"/>
    <mergeCell ref="F20:F21"/>
    <mergeCell ref="F36:F37"/>
    <mergeCell ref="C30:C33"/>
    <mergeCell ref="D30:D31"/>
    <mergeCell ref="F30:F31"/>
    <mergeCell ref="G30:G33"/>
    <mergeCell ref="D32:D33"/>
    <mergeCell ref="F32:F33"/>
  </mergeCells>
  <phoneticPr fontId="3" type="noConversion"/>
  <pageMargins left="0.7" right="0.7" top="0.75" bottom="0.75" header="0.3" footer="0.3"/>
  <pageSetup paperSize="9" scale="84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C887-C18F-4366-9FE6-AF6241116921}">
  <dimension ref="A1:O25"/>
  <sheetViews>
    <sheetView topLeftCell="B7" zoomScale="165" zoomScaleNormal="165" workbookViewId="0">
      <selection activeCell="G17" sqref="G17"/>
    </sheetView>
  </sheetViews>
  <sheetFormatPr defaultRowHeight="14.4" x14ac:dyDescent="0.3"/>
  <sheetData>
    <row r="1" spans="1:15" ht="14.4" customHeight="1" x14ac:dyDescent="0.3">
      <c r="A1" s="51" t="s">
        <v>46</v>
      </c>
      <c r="B1" s="51" t="s">
        <v>33</v>
      </c>
      <c r="C1" s="52" t="s">
        <v>35</v>
      </c>
      <c r="D1" s="52" t="s">
        <v>36</v>
      </c>
      <c r="E1" s="51" t="s">
        <v>34</v>
      </c>
      <c r="F1" s="53" t="s">
        <v>37</v>
      </c>
      <c r="G1" s="53" t="s">
        <v>61</v>
      </c>
      <c r="H1" s="51" t="s">
        <v>38</v>
      </c>
      <c r="I1" s="51"/>
      <c r="J1" s="51" t="s">
        <v>39</v>
      </c>
      <c r="K1" s="51"/>
      <c r="L1" s="51" t="s">
        <v>40</v>
      </c>
      <c r="M1" s="51"/>
      <c r="N1" s="52" t="s">
        <v>41</v>
      </c>
      <c r="O1" s="51"/>
    </row>
    <row r="2" spans="1:15" x14ac:dyDescent="0.3">
      <c r="A2" s="51"/>
      <c r="B2" s="51"/>
      <c r="C2" s="51"/>
      <c r="D2" s="51"/>
      <c r="E2" s="51"/>
      <c r="F2" s="54"/>
      <c r="G2" s="53"/>
      <c r="H2" s="27" t="s">
        <v>42</v>
      </c>
      <c r="I2" s="27" t="s">
        <v>43</v>
      </c>
      <c r="J2" s="27" t="s">
        <v>42</v>
      </c>
      <c r="K2" s="27" t="s">
        <v>43</v>
      </c>
      <c r="L2" s="27" t="s">
        <v>42</v>
      </c>
      <c r="M2" s="27" t="s">
        <v>43</v>
      </c>
      <c r="N2" s="27" t="s">
        <v>44</v>
      </c>
      <c r="O2" s="27" t="s">
        <v>45</v>
      </c>
    </row>
    <row r="3" spans="1:15" x14ac:dyDescent="0.3">
      <c r="A3" s="34" t="s">
        <v>14</v>
      </c>
      <c r="B3" s="27"/>
      <c r="C3" s="27"/>
      <c r="D3" s="28" t="e">
        <f>D23</f>
        <v>#REF!</v>
      </c>
      <c r="E3" s="27" t="s">
        <v>58</v>
      </c>
      <c r="F3" s="28" t="e">
        <f>F23</f>
        <v>#REF!</v>
      </c>
      <c r="G3" s="28"/>
      <c r="H3" s="27"/>
      <c r="I3" s="27"/>
      <c r="J3" s="27" t="s">
        <v>63</v>
      </c>
      <c r="K3" s="27" t="s">
        <v>71</v>
      </c>
      <c r="L3" s="27"/>
      <c r="M3" s="27"/>
      <c r="N3" s="27">
        <v>3128936.81</v>
      </c>
      <c r="O3" s="27">
        <v>972012.78799999994</v>
      </c>
    </row>
    <row r="4" spans="1:15" x14ac:dyDescent="0.3">
      <c r="A4" s="34"/>
      <c r="B4" s="27" t="s">
        <v>47</v>
      </c>
      <c r="C4" s="27" t="e">
        <f>(#REF!+#REF!+#REF!+#REF!)/4</f>
        <v>#REF!</v>
      </c>
      <c r="D4" s="47"/>
      <c r="E4" s="47"/>
      <c r="F4" s="47"/>
      <c r="G4" s="28" t="e">
        <f>#REF!</f>
        <v>#REF!</v>
      </c>
      <c r="H4" s="27">
        <v>-56.3003</v>
      </c>
      <c r="I4" s="27">
        <v>54.865000000000002</v>
      </c>
      <c r="J4" s="27" t="e">
        <f>(H25*C4)/C25</f>
        <v>#REF!</v>
      </c>
      <c r="K4" s="27" t="e">
        <f>(I25*C4)/C25</f>
        <v>#REF!</v>
      </c>
      <c r="L4" s="27" t="e">
        <f>H4-J4</f>
        <v>#REF!</v>
      </c>
      <c r="M4" s="27" t="e">
        <f>I4+K4</f>
        <v>#REF!</v>
      </c>
      <c r="N4" s="27" t="e">
        <f>N3+L4</f>
        <v>#REF!</v>
      </c>
      <c r="O4" s="27" t="e">
        <f>O3+M4</f>
        <v>#REF!</v>
      </c>
    </row>
    <row r="5" spans="1:15" x14ac:dyDescent="0.3">
      <c r="A5" s="34" t="s">
        <v>15</v>
      </c>
      <c r="B5" s="47"/>
      <c r="C5" s="47"/>
      <c r="D5" s="28" t="e">
        <f>#REF!</f>
        <v>#REF!</v>
      </c>
      <c r="E5" s="27" t="s">
        <v>58</v>
      </c>
      <c r="F5" s="28">
        <v>1431346</v>
      </c>
      <c r="G5" s="47"/>
      <c r="H5" s="47"/>
      <c r="I5" s="47"/>
      <c r="J5" s="47"/>
      <c r="K5" s="47"/>
      <c r="L5" s="47"/>
      <c r="M5" s="47"/>
      <c r="N5" s="47"/>
      <c r="O5" s="47"/>
    </row>
    <row r="6" spans="1:15" x14ac:dyDescent="0.3">
      <c r="A6" s="34"/>
      <c r="B6" s="27" t="s">
        <v>49</v>
      </c>
      <c r="C6" s="27" t="e">
        <f>(#REF!+#REF!+#REF!+#REF!)/4</f>
        <v>#REF!</v>
      </c>
      <c r="D6" s="47"/>
      <c r="E6" s="47"/>
      <c r="F6" s="47"/>
      <c r="G6" s="28">
        <v>985809</v>
      </c>
      <c r="H6" s="27">
        <v>-12.839399999999999</v>
      </c>
      <c r="I6" s="27">
        <v>81.347899999999996</v>
      </c>
      <c r="J6" s="27" t="e">
        <f>(H25*C6)/C25</f>
        <v>#REF!</v>
      </c>
      <c r="K6" s="27" t="e">
        <f>(I25*C6)/C25</f>
        <v>#REF!</v>
      </c>
      <c r="L6" s="27" t="e">
        <f>H6-J6</f>
        <v>#REF!</v>
      </c>
      <c r="M6" s="27" t="e">
        <f>I6+K6</f>
        <v>#REF!</v>
      </c>
      <c r="N6" s="27" t="e">
        <f>N4+L6</f>
        <v>#REF!</v>
      </c>
      <c r="O6" s="27" t="e">
        <f>O4+M6</f>
        <v>#REF!</v>
      </c>
    </row>
    <row r="7" spans="1:15" x14ac:dyDescent="0.3">
      <c r="A7" s="34" t="s">
        <v>16</v>
      </c>
      <c r="B7" s="47"/>
      <c r="C7" s="47"/>
      <c r="D7" s="28" t="e">
        <f>#REF!</f>
        <v>#REF!</v>
      </c>
      <c r="E7" s="27" t="s">
        <v>58</v>
      </c>
      <c r="F7" s="28">
        <v>1352151</v>
      </c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3">
      <c r="A8" s="34"/>
      <c r="B8" s="27" t="s">
        <v>48</v>
      </c>
      <c r="C8" s="27" t="e">
        <f>(#REF!+#REF!+#REF!+#REF!)/4</f>
        <v>#REF!</v>
      </c>
      <c r="D8" s="47"/>
      <c r="E8" s="47"/>
      <c r="F8" s="47"/>
      <c r="G8" s="28">
        <v>542000</v>
      </c>
      <c r="H8" s="27">
        <v>44.9754</v>
      </c>
      <c r="I8" s="27">
        <v>62.666800000000002</v>
      </c>
      <c r="J8" s="27" t="e">
        <f>(H25*C8)/C25</f>
        <v>#REF!</v>
      </c>
      <c r="K8" s="27" t="e">
        <f>(I25*C8)/C25</f>
        <v>#REF!</v>
      </c>
      <c r="L8" s="27" t="e">
        <f>H8-J8</f>
        <v>#REF!</v>
      </c>
      <c r="M8" s="27" t="e">
        <f>I8+K8</f>
        <v>#REF!</v>
      </c>
      <c r="N8" s="27" t="e">
        <f>N6+L8</f>
        <v>#REF!</v>
      </c>
      <c r="O8" s="27" t="e">
        <f>O6+M8</f>
        <v>#REF!</v>
      </c>
    </row>
    <row r="9" spans="1:15" x14ac:dyDescent="0.3">
      <c r="A9" s="34" t="s">
        <v>17</v>
      </c>
      <c r="B9" s="47"/>
      <c r="C9" s="47"/>
      <c r="D9" s="28" t="e">
        <f>#REF!</f>
        <v>#REF!</v>
      </c>
      <c r="E9" s="27" t="s">
        <v>59</v>
      </c>
      <c r="F9" s="28">
        <v>1300950</v>
      </c>
      <c r="G9" s="47"/>
      <c r="H9" s="47"/>
      <c r="I9" s="47"/>
      <c r="J9" s="47"/>
      <c r="K9" s="47"/>
      <c r="L9" s="47"/>
      <c r="M9" s="47"/>
      <c r="N9" s="47"/>
      <c r="O9" s="47"/>
    </row>
    <row r="10" spans="1:15" x14ac:dyDescent="0.3">
      <c r="A10" s="34"/>
      <c r="B10" s="27" t="s">
        <v>50</v>
      </c>
      <c r="C10" s="27" t="e">
        <f>(#REF!+#REF!+#REF!+#REF!)/4</f>
        <v>#REF!</v>
      </c>
      <c r="D10" s="47"/>
      <c r="E10" s="47"/>
      <c r="F10" s="47"/>
      <c r="G10" s="28">
        <v>42950</v>
      </c>
      <c r="H10" s="27">
        <v>76.929900000000004</v>
      </c>
      <c r="I10" s="27">
        <v>6.0507999999999997</v>
      </c>
      <c r="J10" s="27" t="e">
        <f>(H25*C10)/C25</f>
        <v>#REF!</v>
      </c>
      <c r="K10" s="27" t="e">
        <f>(I25*C10)/C25</f>
        <v>#REF!</v>
      </c>
      <c r="L10" s="27" t="e">
        <f>H10-J10</f>
        <v>#REF!</v>
      </c>
      <c r="M10" s="27" t="e">
        <f>I10+K10</f>
        <v>#REF!</v>
      </c>
      <c r="N10" s="27" t="e">
        <f>N8+L10</f>
        <v>#REF!</v>
      </c>
      <c r="O10" s="27" t="e">
        <f>O8+M10</f>
        <v>#REF!</v>
      </c>
    </row>
    <row r="11" spans="1:15" x14ac:dyDescent="0.3">
      <c r="A11" s="34" t="s">
        <v>18</v>
      </c>
      <c r="B11" s="47"/>
      <c r="C11" s="47"/>
      <c r="D11" s="28" t="e">
        <f>#REF!</f>
        <v>#REF!</v>
      </c>
      <c r="E11" s="27" t="s">
        <v>59</v>
      </c>
      <c r="F11" s="28" t="e">
        <f>#REF!</f>
        <v>#REF!</v>
      </c>
      <c r="G11" s="47"/>
      <c r="H11" s="47"/>
      <c r="I11" s="47"/>
      <c r="J11" s="47"/>
      <c r="K11" s="47"/>
      <c r="L11" s="47"/>
      <c r="M11" s="47"/>
      <c r="N11" s="47"/>
      <c r="O11" s="47"/>
    </row>
    <row r="12" spans="1:15" x14ac:dyDescent="0.3">
      <c r="A12" s="34"/>
      <c r="B12" s="27" t="s">
        <v>51</v>
      </c>
      <c r="C12" s="27" t="e">
        <f>(#REF!+#REF!+#REF!+#REF!)/4</f>
        <v>#REF!</v>
      </c>
      <c r="D12" s="47"/>
      <c r="E12" s="47"/>
      <c r="F12" s="47"/>
      <c r="G12" s="28">
        <v>3490631</v>
      </c>
      <c r="H12" s="27">
        <v>76.479399999999998</v>
      </c>
      <c r="I12" s="27">
        <v>-14.7157</v>
      </c>
      <c r="J12" s="27" t="e">
        <f>(H25*C12)/C25</f>
        <v>#REF!</v>
      </c>
      <c r="K12" s="27" t="e">
        <f>(I25*C12)/C25</f>
        <v>#REF!</v>
      </c>
      <c r="L12" s="27" t="e">
        <f>H12-J12</f>
        <v>#REF!</v>
      </c>
      <c r="M12" s="27" t="e">
        <f>I12+K12</f>
        <v>#REF!</v>
      </c>
      <c r="N12" s="27" t="e">
        <f>N10+L12</f>
        <v>#REF!</v>
      </c>
      <c r="O12" s="27" t="e">
        <f>O10+M12</f>
        <v>#REF!</v>
      </c>
    </row>
    <row r="13" spans="1:15" x14ac:dyDescent="0.3">
      <c r="A13" s="34" t="s">
        <v>19</v>
      </c>
      <c r="B13" s="47"/>
      <c r="C13" s="47"/>
      <c r="D13" s="28" t="e">
        <f>#REF!</f>
        <v>#REF!</v>
      </c>
      <c r="E13" s="27" t="s">
        <v>58</v>
      </c>
      <c r="F13" s="28" t="e">
        <f>#REF!</f>
        <v>#REF!</v>
      </c>
      <c r="G13" s="47"/>
      <c r="H13" s="47"/>
      <c r="I13" s="47"/>
      <c r="J13" s="47"/>
      <c r="K13" s="47"/>
      <c r="L13" s="47"/>
      <c r="M13" s="47"/>
      <c r="N13" s="47"/>
      <c r="O13" s="47"/>
    </row>
    <row r="14" spans="1:15" x14ac:dyDescent="0.3">
      <c r="A14" s="34"/>
      <c r="B14" s="27" t="s">
        <v>52</v>
      </c>
      <c r="C14" s="27" t="e">
        <f>(#REF!+#REF!+#REF!+#REF!)/4</f>
        <v>#REF!</v>
      </c>
      <c r="D14" s="47"/>
      <c r="E14" s="47"/>
      <c r="F14" s="47"/>
      <c r="G14" s="28">
        <v>3195455</v>
      </c>
      <c r="H14" s="27">
        <v>71.890600000000006</v>
      </c>
      <c r="I14" s="27">
        <v>-60.504800000000003</v>
      </c>
      <c r="J14" s="27" t="e">
        <f>(H25*C14)/C25</f>
        <v>#REF!</v>
      </c>
      <c r="K14" s="27" t="e">
        <f>(I25*C14)/C25</f>
        <v>#REF!</v>
      </c>
      <c r="L14" s="27" t="e">
        <f>H14-J14</f>
        <v>#REF!</v>
      </c>
      <c r="M14" s="27" t="e">
        <f>I14+K14</f>
        <v>#REF!</v>
      </c>
      <c r="N14" s="27" t="e">
        <f>N12+L14</f>
        <v>#REF!</v>
      </c>
      <c r="O14" s="27" t="e">
        <f>O12+M14</f>
        <v>#REF!</v>
      </c>
    </row>
    <row r="15" spans="1:15" x14ac:dyDescent="0.3">
      <c r="A15" s="34" t="s">
        <v>20</v>
      </c>
      <c r="B15" s="47"/>
      <c r="C15" s="47"/>
      <c r="D15" s="28" t="e">
        <f>#REF!</f>
        <v>#REF!</v>
      </c>
      <c r="E15" s="27" t="s">
        <v>58</v>
      </c>
      <c r="F15" s="28">
        <v>1313158</v>
      </c>
      <c r="G15" s="47"/>
      <c r="H15" s="47"/>
      <c r="I15" s="47"/>
      <c r="J15" s="47"/>
      <c r="K15" s="47"/>
      <c r="L15" s="47"/>
      <c r="M15" s="47"/>
      <c r="N15" s="47"/>
      <c r="O15" s="47"/>
    </row>
    <row r="16" spans="1:15" x14ac:dyDescent="0.3">
      <c r="A16" s="34"/>
      <c r="B16" s="27" t="s">
        <v>53</v>
      </c>
      <c r="C16" s="27" t="e">
        <f>(#REF!+#REF!+#REF!+#REF!)/4</f>
        <v>#REF!</v>
      </c>
      <c r="D16" s="47"/>
      <c r="E16" s="47"/>
      <c r="F16" s="47"/>
      <c r="G16" s="28" t="e">
        <f>#REF!</f>
        <v>#REF!</v>
      </c>
      <c r="H16" s="27">
        <v>2.2517</v>
      </c>
      <c r="I16" s="27">
        <v>-89.074299999999994</v>
      </c>
      <c r="J16" s="27" t="e">
        <f>(H25*C16)/C25</f>
        <v>#REF!</v>
      </c>
      <c r="K16" s="27" t="e">
        <f>(I25*C16)/C25</f>
        <v>#REF!</v>
      </c>
      <c r="L16" s="27" t="e">
        <f>H16-J16</f>
        <v>#REF!</v>
      </c>
      <c r="M16" s="27" t="e">
        <f>I16+K16</f>
        <v>#REF!</v>
      </c>
      <c r="N16" s="27" t="e">
        <f>N14+L16</f>
        <v>#REF!</v>
      </c>
      <c r="O16" s="27" t="e">
        <f>O14+M16</f>
        <v>#REF!</v>
      </c>
    </row>
    <row r="17" spans="1:15" x14ac:dyDescent="0.3">
      <c r="A17" s="34" t="s">
        <v>21</v>
      </c>
      <c r="B17" s="47"/>
      <c r="C17" s="47"/>
      <c r="D17" s="28" t="e">
        <f>#REF!</f>
        <v>#REF!</v>
      </c>
      <c r="E17" s="27" t="s">
        <v>58</v>
      </c>
      <c r="F17" s="28" t="e">
        <f>#REF!</f>
        <v>#REF!</v>
      </c>
      <c r="G17" s="47"/>
      <c r="H17" s="47"/>
      <c r="I17" s="47"/>
      <c r="J17" s="47"/>
      <c r="K17" s="47"/>
      <c r="L17" s="47"/>
      <c r="M17" s="47"/>
      <c r="N17" s="47"/>
      <c r="O17" s="47"/>
    </row>
    <row r="18" spans="1:15" x14ac:dyDescent="0.3">
      <c r="A18" s="34"/>
      <c r="B18" s="27" t="s">
        <v>54</v>
      </c>
      <c r="C18" s="27" t="e">
        <f>(#REF!+#REF!+#REF!+#REF!)/4</f>
        <v>#REF!</v>
      </c>
      <c r="D18" s="47"/>
      <c r="E18" s="47"/>
      <c r="F18" s="47"/>
      <c r="G18" s="28" t="e">
        <f>#REF!</f>
        <v>#REF!</v>
      </c>
      <c r="H18" s="27">
        <v>-51.384799999999998</v>
      </c>
      <c r="I18" s="27">
        <v>-46.823999999999998</v>
      </c>
      <c r="J18" s="27" t="e">
        <f>(H25*C18)/C25</f>
        <v>#REF!</v>
      </c>
      <c r="K18" s="27" t="e">
        <f>(I25*C18)/C25</f>
        <v>#REF!</v>
      </c>
      <c r="L18" s="27" t="e">
        <f>H18-J18</f>
        <v>#REF!</v>
      </c>
      <c r="M18" s="27" t="e">
        <f>I18+K18</f>
        <v>#REF!</v>
      </c>
      <c r="N18" s="27" t="e">
        <f>N16+L18</f>
        <v>#REF!</v>
      </c>
      <c r="O18" s="27" t="e">
        <f>O16+M18</f>
        <v>#REF!</v>
      </c>
    </row>
    <row r="19" spans="1:15" x14ac:dyDescent="0.3">
      <c r="A19" s="34" t="s">
        <v>22</v>
      </c>
      <c r="B19" s="47"/>
      <c r="C19" s="47"/>
      <c r="D19" s="28" t="e">
        <f>#REF!</f>
        <v>#REF!</v>
      </c>
      <c r="E19" s="27" t="s">
        <v>59</v>
      </c>
      <c r="F19" s="28">
        <v>1672854</v>
      </c>
      <c r="G19" s="47"/>
      <c r="H19" s="47"/>
      <c r="I19" s="47"/>
      <c r="J19" s="47"/>
      <c r="K19" s="47"/>
      <c r="L19" s="47"/>
      <c r="M19" s="47"/>
      <c r="N19" s="47"/>
      <c r="O19" s="47"/>
    </row>
    <row r="20" spans="1:15" x14ac:dyDescent="0.3">
      <c r="A20" s="34"/>
      <c r="B20" s="27" t="s">
        <v>55</v>
      </c>
      <c r="C20" s="27" t="e">
        <f>(#REF!+#REF!+#REF!+#REF!)/4</f>
        <v>#REF!</v>
      </c>
      <c r="D20" s="47"/>
      <c r="E20" s="47"/>
      <c r="F20" s="47"/>
      <c r="G20" s="28">
        <v>2094922</v>
      </c>
      <c r="H20" s="27">
        <v>-78.874099999999999</v>
      </c>
      <c r="I20" s="27">
        <v>-45.213299999999997</v>
      </c>
      <c r="J20" s="27" t="e">
        <f>(H25*C20)/C25</f>
        <v>#REF!</v>
      </c>
      <c r="K20" s="27" t="e">
        <f>(I25*C20)/C25</f>
        <v>#REF!</v>
      </c>
      <c r="L20" s="27" t="e">
        <f>H20-J20</f>
        <v>#REF!</v>
      </c>
      <c r="M20" s="27" t="e">
        <f>I20+K20</f>
        <v>#REF!</v>
      </c>
      <c r="N20" s="27" t="e">
        <f>N18+L20</f>
        <v>#REF!</v>
      </c>
      <c r="O20" s="27" t="e">
        <f>O18+M20</f>
        <v>#REF!</v>
      </c>
    </row>
    <row r="21" spans="1:15" x14ac:dyDescent="0.3">
      <c r="A21" s="34" t="s">
        <v>23</v>
      </c>
      <c r="B21" s="47"/>
      <c r="C21" s="47"/>
      <c r="D21" s="28" t="e">
        <f>#REF!</f>
        <v>#REF!</v>
      </c>
      <c r="E21" s="27" t="s">
        <v>58</v>
      </c>
      <c r="F21" s="28">
        <v>1164158</v>
      </c>
      <c r="G21" s="47"/>
      <c r="H21" s="47"/>
      <c r="I21" s="47"/>
      <c r="J21" s="47"/>
      <c r="K21" s="47"/>
      <c r="L21" s="47"/>
      <c r="M21" s="47"/>
      <c r="N21" s="47"/>
      <c r="O21" s="47"/>
    </row>
    <row r="22" spans="1:15" x14ac:dyDescent="0.3">
      <c r="A22" s="34"/>
      <c r="B22" s="27" t="s">
        <v>56</v>
      </c>
      <c r="C22" s="27" t="e">
        <f>(#REF!+#REF!+#REF!+#REF!)/4</f>
        <v>#REF!</v>
      </c>
      <c r="D22" s="47"/>
      <c r="E22" s="47"/>
      <c r="F22" s="47"/>
      <c r="G22" s="28" t="e">
        <f>#REF!</f>
        <v>#REF!</v>
      </c>
      <c r="H22" s="27">
        <v>-70.424300000000002</v>
      </c>
      <c r="I22" s="27">
        <v>46.573599999999999</v>
      </c>
      <c r="J22" s="27" t="e">
        <f>(H25*C22)/C25</f>
        <v>#REF!</v>
      </c>
      <c r="K22" s="27" t="e">
        <f>(I25*C22)/C25</f>
        <v>#REF!</v>
      </c>
      <c r="L22" s="27" t="e">
        <f>H22-J22</f>
        <v>#REF!</v>
      </c>
      <c r="M22" s="27" t="e">
        <f>I22+K22</f>
        <v>#REF!</v>
      </c>
      <c r="N22" s="27" t="e">
        <f>N20+L22</f>
        <v>#REF!</v>
      </c>
      <c r="O22" s="27" t="e">
        <f>O20+M22</f>
        <v>#REF!</v>
      </c>
    </row>
    <row r="23" spans="1:15" x14ac:dyDescent="0.3">
      <c r="A23" s="34" t="s">
        <v>14</v>
      </c>
      <c r="B23" s="47"/>
      <c r="C23" s="47"/>
      <c r="D23" s="28" t="e">
        <f>#REF!</f>
        <v>#REF!</v>
      </c>
      <c r="E23" s="27" t="s">
        <v>58</v>
      </c>
      <c r="F23" s="28" t="e">
        <f>#REF!</f>
        <v>#REF!</v>
      </c>
      <c r="G23" s="47"/>
      <c r="H23" s="47"/>
      <c r="I23" s="47"/>
      <c r="J23" s="47"/>
      <c r="K23" s="47"/>
      <c r="L23" s="47"/>
      <c r="M23" s="47"/>
      <c r="N23" s="47"/>
      <c r="O23" s="47"/>
    </row>
    <row r="24" spans="1:15" x14ac:dyDescent="0.3">
      <c r="A24" s="34"/>
      <c r="B24" s="47" t="s">
        <v>47</v>
      </c>
      <c r="C24" s="47"/>
      <c r="D24" s="28"/>
      <c r="E24" s="27"/>
      <c r="F24" s="28"/>
      <c r="G24" s="28">
        <v>1354423</v>
      </c>
      <c r="H24" s="47"/>
      <c r="I24" s="47"/>
      <c r="J24" s="47"/>
      <c r="K24" s="47"/>
      <c r="L24" s="47"/>
      <c r="M24" s="47"/>
      <c r="N24" s="47"/>
      <c r="O24" s="47"/>
    </row>
    <row r="25" spans="1:15" x14ac:dyDescent="0.3">
      <c r="A25" s="62" t="s">
        <v>57</v>
      </c>
      <c r="B25" s="62"/>
      <c r="C25" s="27" t="e">
        <f>SUM(C4:C22)</f>
        <v>#REF!</v>
      </c>
      <c r="D25" s="28" t="e">
        <f>#REF!</f>
        <v>#REF!</v>
      </c>
      <c r="E25" s="27" t="s">
        <v>62</v>
      </c>
      <c r="F25" s="35" t="e">
        <f>#REF!</f>
        <v>#REF!</v>
      </c>
      <c r="G25" s="28"/>
      <c r="H25" s="27">
        <f t="shared" ref="H25:M25" si="0">SUM(H4:H22)</f>
        <v>2.7040999999999968</v>
      </c>
      <c r="I25" s="27">
        <f t="shared" si="0"/>
        <v>-4.8280000000000101</v>
      </c>
      <c r="J25" s="27" t="e">
        <f t="shared" si="0"/>
        <v>#REF!</v>
      </c>
      <c r="K25" s="27" t="e">
        <f t="shared" si="0"/>
        <v>#REF!</v>
      </c>
      <c r="L25" s="27" t="e">
        <f t="shared" si="0"/>
        <v>#REF!</v>
      </c>
      <c r="M25" s="27" t="e">
        <f t="shared" si="0"/>
        <v>#REF!</v>
      </c>
      <c r="N25" s="51" t="s">
        <v>64</v>
      </c>
      <c r="O25" s="51"/>
    </row>
  </sheetData>
  <mergeCells count="13">
    <mergeCell ref="A25:B25"/>
    <mergeCell ref="N25:O25"/>
    <mergeCell ref="F1:F2"/>
    <mergeCell ref="G1:G2"/>
    <mergeCell ref="H1:I1"/>
    <mergeCell ref="J1:K1"/>
    <mergeCell ref="L1:M1"/>
    <mergeCell ref="N1:O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25D4-D134-494F-ACC5-95078722C49B}">
  <dimension ref="A1:P69"/>
  <sheetViews>
    <sheetView tabSelected="1" topLeftCell="A50" zoomScale="130" zoomScaleNormal="130" workbookViewId="0">
      <selection activeCell="N51" sqref="N51"/>
    </sheetView>
  </sheetViews>
  <sheetFormatPr defaultRowHeight="14.4" x14ac:dyDescent="0.3"/>
  <cols>
    <col min="2" max="3" width="8.88671875" customWidth="1"/>
    <col min="4" max="5" width="9.88671875" bestFit="1" customWidth="1"/>
    <col min="6" max="6" width="10.109375" customWidth="1"/>
    <col min="9" max="9" width="9.88671875" bestFit="1" customWidth="1"/>
    <col min="10" max="10" width="11.5546875" customWidth="1"/>
    <col min="11" max="11" width="9.77734375" customWidth="1"/>
    <col min="12" max="12" width="11.6640625" customWidth="1"/>
    <col min="13" max="13" width="11" customWidth="1"/>
    <col min="14" max="14" width="15.21875" customWidth="1"/>
    <col min="15" max="15" width="12.88671875" customWidth="1"/>
    <col min="16" max="16" width="12.109375" customWidth="1"/>
  </cols>
  <sheetData>
    <row r="1" spans="2:12" x14ac:dyDescent="0.3">
      <c r="B1" s="56" t="s">
        <v>0</v>
      </c>
      <c r="C1" s="56"/>
      <c r="D1" s="56"/>
      <c r="E1" s="56"/>
      <c r="F1" s="56"/>
      <c r="G1" s="56"/>
      <c r="H1" s="56"/>
      <c r="I1" s="23"/>
      <c r="J1" s="2"/>
      <c r="K1" s="2"/>
      <c r="L1" s="2"/>
    </row>
    <row r="2" spans="2:12" x14ac:dyDescent="0.3">
      <c r="B2" s="55" t="s">
        <v>1</v>
      </c>
      <c r="C2" s="55"/>
      <c r="D2" s="55"/>
      <c r="E2" s="55"/>
      <c r="F2" s="55"/>
      <c r="G2" s="55"/>
      <c r="H2" s="55"/>
      <c r="I2" s="22"/>
      <c r="J2" s="2"/>
      <c r="K2" s="2"/>
      <c r="L2" s="2"/>
    </row>
    <row r="3" spans="2:12" x14ac:dyDescent="0.3">
      <c r="B3" s="56" t="s">
        <v>2</v>
      </c>
      <c r="C3" s="56"/>
      <c r="D3" s="56"/>
      <c r="E3" s="56"/>
      <c r="F3" s="56"/>
      <c r="G3" s="56"/>
      <c r="H3" s="56"/>
      <c r="I3" s="23"/>
      <c r="J3" s="2"/>
      <c r="K3" s="2"/>
      <c r="L3" s="2"/>
    </row>
    <row r="4" spans="2:12" x14ac:dyDescent="0.3">
      <c r="B4" s="55" t="s">
        <v>3</v>
      </c>
      <c r="C4" s="55"/>
      <c r="D4" s="55"/>
      <c r="E4" s="55"/>
      <c r="F4" s="55"/>
      <c r="G4" s="55"/>
      <c r="H4" s="55"/>
      <c r="I4" s="22"/>
      <c r="J4" s="2"/>
      <c r="K4" s="2"/>
      <c r="L4" s="2"/>
    </row>
    <row r="5" spans="2:12" x14ac:dyDescent="0.3">
      <c r="B5" s="58" t="s">
        <v>4</v>
      </c>
      <c r="C5" s="58"/>
      <c r="D5" s="56"/>
      <c r="E5" s="56"/>
      <c r="F5" s="56"/>
    </row>
    <row r="6" spans="2:12" x14ac:dyDescent="0.3">
      <c r="B6" s="17"/>
      <c r="C6" s="17"/>
      <c r="D6" s="55" t="s">
        <v>65</v>
      </c>
      <c r="E6" s="56"/>
      <c r="F6" s="56"/>
    </row>
    <row r="7" spans="2:12" x14ac:dyDescent="0.3">
      <c r="B7" s="57" t="s">
        <v>5</v>
      </c>
      <c r="C7" s="57"/>
      <c r="D7" s="57"/>
      <c r="E7" s="57"/>
      <c r="F7" s="57"/>
      <c r="G7" s="57"/>
      <c r="H7" s="57"/>
      <c r="I7" s="24"/>
      <c r="J7" s="2"/>
      <c r="K7" s="2"/>
      <c r="L7" s="2"/>
    </row>
    <row r="8" spans="2:12" ht="15" thickBot="1" x14ac:dyDescent="0.35"/>
    <row r="9" spans="2:12" ht="29.4" thickBot="1" x14ac:dyDescent="0.35">
      <c r="B9" s="15" t="s">
        <v>6</v>
      </c>
      <c r="C9" s="12" t="s">
        <v>10</v>
      </c>
      <c r="D9" s="15" t="s">
        <v>7</v>
      </c>
      <c r="E9" s="15" t="s">
        <v>8</v>
      </c>
      <c r="F9" s="12" t="s">
        <v>9</v>
      </c>
      <c r="G9" s="12" t="s">
        <v>11</v>
      </c>
      <c r="H9" s="15" t="s">
        <v>12</v>
      </c>
      <c r="I9" s="48" t="s">
        <v>61</v>
      </c>
      <c r="J9" s="38" t="s">
        <v>75</v>
      </c>
      <c r="K9" s="32" t="s">
        <v>83</v>
      </c>
      <c r="L9" s="43" t="s">
        <v>85</v>
      </c>
    </row>
    <row r="10" spans="2:12" ht="15" thickBot="1" x14ac:dyDescent="0.35">
      <c r="B10" s="60" t="s">
        <v>14</v>
      </c>
      <c r="C10" s="60" t="s">
        <v>23</v>
      </c>
      <c r="D10" s="16">
        <v>0</v>
      </c>
      <c r="E10" s="61">
        <f>ABS(D10-D12)</f>
        <v>652638</v>
      </c>
      <c r="F10" s="61">
        <v>652640</v>
      </c>
      <c r="G10" s="15">
        <v>84.382999999999996</v>
      </c>
      <c r="H10" s="15" t="s">
        <v>24</v>
      </c>
      <c r="I10" s="65"/>
      <c r="J10" s="73"/>
      <c r="K10" s="54"/>
      <c r="L10" s="76"/>
    </row>
    <row r="11" spans="2:12" ht="15" thickBot="1" x14ac:dyDescent="0.35">
      <c r="B11" s="60"/>
      <c r="C11" s="60"/>
      <c r="D11" s="16">
        <v>1800000</v>
      </c>
      <c r="E11" s="61"/>
      <c r="F11" s="61"/>
      <c r="G11" s="15">
        <v>84.382999999999996</v>
      </c>
      <c r="H11" s="15" t="s">
        <v>25</v>
      </c>
      <c r="I11" s="66"/>
      <c r="J11" s="73"/>
      <c r="K11" s="54"/>
      <c r="L11" s="76"/>
    </row>
    <row r="12" spans="2:12" ht="15" thickBot="1" x14ac:dyDescent="0.35">
      <c r="B12" s="60"/>
      <c r="C12" s="60" t="s">
        <v>66</v>
      </c>
      <c r="D12" s="16">
        <v>652638</v>
      </c>
      <c r="E12" s="61">
        <v>652636</v>
      </c>
      <c r="F12" s="61"/>
      <c r="G12" s="15">
        <v>60.113999999999997</v>
      </c>
      <c r="H12" s="15" t="s">
        <v>24</v>
      </c>
      <c r="I12" s="66"/>
      <c r="J12" s="73"/>
      <c r="K12" s="54"/>
      <c r="L12" s="76"/>
    </row>
    <row r="13" spans="2:12" ht="15" thickBot="1" x14ac:dyDescent="0.35">
      <c r="B13" s="60"/>
      <c r="C13" s="60"/>
      <c r="D13" s="16">
        <v>2452642</v>
      </c>
      <c r="E13" s="61"/>
      <c r="F13" s="61"/>
      <c r="G13" s="15">
        <v>60.113</v>
      </c>
      <c r="H13" s="15" t="s">
        <v>25</v>
      </c>
      <c r="I13" s="67"/>
      <c r="J13" s="73"/>
      <c r="K13" s="54"/>
      <c r="L13" s="76"/>
    </row>
    <row r="14" spans="2:12" ht="15" thickBot="1" x14ac:dyDescent="0.35">
      <c r="B14" s="25"/>
      <c r="C14" s="25" t="s">
        <v>76</v>
      </c>
      <c r="D14" s="26"/>
      <c r="E14" s="26"/>
      <c r="F14" s="26"/>
      <c r="G14" s="25"/>
      <c r="H14" s="25"/>
      <c r="I14" s="49">
        <v>315800</v>
      </c>
      <c r="J14" s="39"/>
      <c r="K14" s="28">
        <v>315800</v>
      </c>
      <c r="L14" s="77">
        <f>(G12+G13+G15+G16)/4</f>
        <v>60.116750000000003</v>
      </c>
    </row>
    <row r="15" spans="2:12" ht="15" thickBot="1" x14ac:dyDescent="0.35">
      <c r="B15" s="60" t="s">
        <v>66</v>
      </c>
      <c r="C15" s="60" t="s">
        <v>14</v>
      </c>
      <c r="D15" s="16">
        <v>0</v>
      </c>
      <c r="E15" s="61">
        <f>ABS(D15-D17)</f>
        <v>1581048</v>
      </c>
      <c r="F15" s="61">
        <v>1581047.5</v>
      </c>
      <c r="G15" s="15">
        <v>60.12</v>
      </c>
      <c r="H15" s="15" t="s">
        <v>24</v>
      </c>
      <c r="I15" s="65"/>
      <c r="J15" s="73"/>
      <c r="K15" s="54"/>
      <c r="L15" s="76"/>
    </row>
    <row r="16" spans="2:12" ht="15" thickBot="1" x14ac:dyDescent="0.35">
      <c r="B16" s="60"/>
      <c r="C16" s="60"/>
      <c r="D16" s="16">
        <v>1800000</v>
      </c>
      <c r="E16" s="61"/>
      <c r="F16" s="61"/>
      <c r="G16" s="15">
        <v>60.12</v>
      </c>
      <c r="H16" s="15" t="s">
        <v>25</v>
      </c>
      <c r="I16" s="66"/>
      <c r="J16" s="73"/>
      <c r="K16" s="54"/>
      <c r="L16" s="76"/>
    </row>
    <row r="17" spans="2:12" ht="15" thickBot="1" x14ac:dyDescent="0.35">
      <c r="B17" s="60"/>
      <c r="C17" s="60" t="s">
        <v>67</v>
      </c>
      <c r="D17" s="16">
        <v>1581048</v>
      </c>
      <c r="E17" s="61">
        <v>1581047</v>
      </c>
      <c r="F17" s="61"/>
      <c r="G17" s="15">
        <v>59.222999999999999</v>
      </c>
      <c r="H17" s="15" t="s">
        <v>24</v>
      </c>
      <c r="I17" s="66"/>
      <c r="J17" s="73"/>
      <c r="K17" s="54"/>
      <c r="L17" s="76"/>
    </row>
    <row r="18" spans="2:12" ht="15" thickBot="1" x14ac:dyDescent="0.35">
      <c r="B18" s="60"/>
      <c r="C18" s="60"/>
      <c r="D18" s="16">
        <v>3381047</v>
      </c>
      <c r="E18" s="61"/>
      <c r="F18" s="61"/>
      <c r="G18" s="15">
        <v>59.223999999999997</v>
      </c>
      <c r="H18" s="15" t="s">
        <v>25</v>
      </c>
      <c r="I18" s="67"/>
      <c r="J18" s="73"/>
      <c r="K18" s="54"/>
      <c r="L18" s="76"/>
    </row>
    <row r="19" spans="2:12" ht="15" thickBot="1" x14ac:dyDescent="0.35">
      <c r="B19" s="25"/>
      <c r="C19" s="25" t="s">
        <v>77</v>
      </c>
      <c r="D19" s="26"/>
      <c r="E19" s="26"/>
      <c r="F19" s="26"/>
      <c r="G19" s="25"/>
      <c r="H19" s="25"/>
      <c r="I19" s="49">
        <v>100848</v>
      </c>
      <c r="J19" s="39" t="s">
        <v>82</v>
      </c>
      <c r="K19" s="28">
        <v>100834</v>
      </c>
      <c r="L19" s="77">
        <f>(G17+G18+G20+G21)/4</f>
        <v>59.223250000000007</v>
      </c>
    </row>
    <row r="20" spans="2:12" ht="15" thickBot="1" x14ac:dyDescent="0.35">
      <c r="B20" s="60" t="s">
        <v>67</v>
      </c>
      <c r="C20" s="60" t="s">
        <v>66</v>
      </c>
      <c r="D20" s="16">
        <v>0</v>
      </c>
      <c r="E20" s="61">
        <f t="shared" ref="E20" si="0">ABS(D20-D22)</f>
        <v>2353227</v>
      </c>
      <c r="F20" s="61">
        <f t="shared" ref="F20" si="1">(E20+E22)/2</f>
        <v>2353223</v>
      </c>
      <c r="G20" s="15">
        <v>59.222999999999999</v>
      </c>
      <c r="H20" s="15" t="s">
        <v>24</v>
      </c>
      <c r="I20" s="65"/>
      <c r="J20" s="73"/>
      <c r="K20" s="54"/>
      <c r="L20" s="76"/>
    </row>
    <row r="21" spans="2:12" ht="15" thickBot="1" x14ac:dyDescent="0.35">
      <c r="B21" s="60"/>
      <c r="C21" s="60"/>
      <c r="D21" s="16">
        <v>1800004</v>
      </c>
      <c r="E21" s="61"/>
      <c r="F21" s="61"/>
      <c r="G21" s="15">
        <v>59.222999999999999</v>
      </c>
      <c r="H21" s="15" t="s">
        <v>25</v>
      </c>
      <c r="I21" s="66"/>
      <c r="J21" s="73"/>
      <c r="K21" s="54"/>
      <c r="L21" s="76"/>
    </row>
    <row r="22" spans="2:12" ht="15" thickBot="1" x14ac:dyDescent="0.35">
      <c r="B22" s="60"/>
      <c r="C22" s="60" t="s">
        <v>68</v>
      </c>
      <c r="D22" s="16">
        <v>2353227</v>
      </c>
      <c r="E22" s="61">
        <v>2353219</v>
      </c>
      <c r="F22" s="61"/>
      <c r="G22" s="15">
        <v>35.002000000000002</v>
      </c>
      <c r="H22" s="15" t="s">
        <v>24</v>
      </c>
      <c r="I22" s="66"/>
      <c r="J22" s="73"/>
      <c r="K22" s="54"/>
      <c r="L22" s="76"/>
    </row>
    <row r="23" spans="2:12" ht="15" thickBot="1" x14ac:dyDescent="0.35">
      <c r="B23" s="60"/>
      <c r="C23" s="60"/>
      <c r="D23" s="16">
        <v>553219</v>
      </c>
      <c r="E23" s="61"/>
      <c r="F23" s="61"/>
      <c r="G23" s="15">
        <v>35.002000000000002</v>
      </c>
      <c r="H23" s="15" t="s">
        <v>25</v>
      </c>
      <c r="I23" s="67"/>
      <c r="J23" s="73"/>
      <c r="K23" s="54"/>
      <c r="L23" s="76"/>
    </row>
    <row r="24" spans="2:12" ht="15" thickBot="1" x14ac:dyDescent="0.35">
      <c r="B24" s="25"/>
      <c r="C24" s="25" t="s">
        <v>78</v>
      </c>
      <c r="D24" s="26"/>
      <c r="E24" s="26"/>
      <c r="F24" s="26"/>
      <c r="G24" s="25"/>
      <c r="H24" s="25"/>
      <c r="I24" s="49">
        <v>654111</v>
      </c>
      <c r="J24" s="39" t="s">
        <v>86</v>
      </c>
      <c r="K24" s="28">
        <v>654044</v>
      </c>
      <c r="L24" s="77">
        <f>(G22+G23+G25+G26)/4</f>
        <v>35.002499999999998</v>
      </c>
    </row>
    <row r="25" spans="2:12" ht="15" thickBot="1" x14ac:dyDescent="0.35">
      <c r="B25" s="60" t="s">
        <v>68</v>
      </c>
      <c r="C25" s="60" t="s">
        <v>67</v>
      </c>
      <c r="D25" s="16">
        <v>0</v>
      </c>
      <c r="E25" s="61">
        <f t="shared" ref="E25" si="2">ABS(D25-D27)</f>
        <v>2504058</v>
      </c>
      <c r="F25" s="61">
        <v>2504057</v>
      </c>
      <c r="G25" s="15">
        <v>35.003</v>
      </c>
      <c r="H25" s="15" t="s">
        <v>24</v>
      </c>
      <c r="I25" s="65"/>
      <c r="J25" s="73"/>
      <c r="K25" s="54"/>
      <c r="L25" s="76"/>
    </row>
    <row r="26" spans="2:12" ht="15" thickBot="1" x14ac:dyDescent="0.35">
      <c r="B26" s="60"/>
      <c r="C26" s="60"/>
      <c r="D26" s="16">
        <v>1800004</v>
      </c>
      <c r="E26" s="61"/>
      <c r="F26" s="61"/>
      <c r="G26" s="15">
        <v>35.003</v>
      </c>
      <c r="H26" s="15" t="s">
        <v>25</v>
      </c>
      <c r="I26" s="66"/>
      <c r="J26" s="73"/>
      <c r="K26" s="54"/>
      <c r="L26" s="76"/>
    </row>
    <row r="27" spans="2:12" ht="15" thickBot="1" x14ac:dyDescent="0.35">
      <c r="B27" s="60"/>
      <c r="C27" s="60" t="s">
        <v>69</v>
      </c>
      <c r="D27" s="16">
        <v>2504058</v>
      </c>
      <c r="E27" s="61">
        <v>2504056</v>
      </c>
      <c r="F27" s="61"/>
      <c r="G27" s="15">
        <v>53.875</v>
      </c>
      <c r="H27" s="15" t="s">
        <v>24</v>
      </c>
      <c r="I27" s="66"/>
      <c r="J27" s="73"/>
      <c r="K27" s="54"/>
      <c r="L27" s="76"/>
    </row>
    <row r="28" spans="2:12" x14ac:dyDescent="0.3">
      <c r="B28" s="74"/>
      <c r="C28" s="74"/>
      <c r="D28" s="37">
        <v>704056</v>
      </c>
      <c r="E28" s="65"/>
      <c r="F28" s="65"/>
      <c r="G28" s="30">
        <v>53.872999999999998</v>
      </c>
      <c r="H28" s="30" t="s">
        <v>25</v>
      </c>
      <c r="I28" s="68"/>
      <c r="J28" s="75"/>
      <c r="K28" s="54"/>
      <c r="L28" s="76"/>
    </row>
    <row r="29" spans="2:12" x14ac:dyDescent="0.3">
      <c r="B29" s="6"/>
      <c r="C29" s="6" t="s">
        <v>79</v>
      </c>
      <c r="D29" s="7"/>
      <c r="E29" s="7"/>
      <c r="F29" s="7"/>
      <c r="G29" s="6"/>
      <c r="H29" s="6"/>
      <c r="I29" s="7">
        <v>1362208</v>
      </c>
      <c r="J29" s="7" t="s">
        <v>87</v>
      </c>
      <c r="K29" s="28">
        <v>1362127</v>
      </c>
      <c r="L29" s="77">
        <f>(G27+G28+G30+G31)/4</f>
        <v>53.876499999999993</v>
      </c>
    </row>
    <row r="30" spans="2:12" x14ac:dyDescent="0.3">
      <c r="B30" s="51" t="s">
        <v>69</v>
      </c>
      <c r="C30" s="51" t="s">
        <v>68</v>
      </c>
      <c r="D30" s="28">
        <v>0</v>
      </c>
      <c r="E30" s="54">
        <f t="shared" ref="E30" si="3">ABS(D30-D32)</f>
        <v>1161522</v>
      </c>
      <c r="F30" s="54">
        <f t="shared" ref="F30" si="4">(E30+E32)/2</f>
        <v>1161521</v>
      </c>
      <c r="G30" s="27">
        <v>53.878999999999998</v>
      </c>
      <c r="H30" s="27" t="s">
        <v>24</v>
      </c>
      <c r="I30" s="69"/>
      <c r="J30" s="72"/>
      <c r="K30" s="54"/>
      <c r="L30" s="76"/>
    </row>
    <row r="31" spans="2:12" x14ac:dyDescent="0.3">
      <c r="B31" s="51"/>
      <c r="C31" s="51"/>
      <c r="D31" s="28">
        <v>1795959</v>
      </c>
      <c r="E31" s="54"/>
      <c r="F31" s="54"/>
      <c r="G31" s="27">
        <v>53.878999999999998</v>
      </c>
      <c r="H31" s="27" t="s">
        <v>25</v>
      </c>
      <c r="I31" s="70"/>
      <c r="J31" s="72"/>
      <c r="K31" s="54"/>
      <c r="L31" s="76"/>
    </row>
    <row r="32" spans="2:12" x14ac:dyDescent="0.3">
      <c r="B32" s="51"/>
      <c r="C32" s="51" t="s">
        <v>70</v>
      </c>
      <c r="D32" s="28">
        <v>1161522</v>
      </c>
      <c r="E32" s="54">
        <v>1161520</v>
      </c>
      <c r="F32" s="54"/>
      <c r="G32" s="27">
        <v>45.38</v>
      </c>
      <c r="H32" s="27" t="s">
        <v>24</v>
      </c>
      <c r="I32" s="70"/>
      <c r="J32" s="72"/>
      <c r="K32" s="54"/>
      <c r="L32" s="76"/>
    </row>
    <row r="33" spans="2:16" x14ac:dyDescent="0.3">
      <c r="B33" s="51"/>
      <c r="C33" s="51"/>
      <c r="D33" s="28">
        <v>2961519</v>
      </c>
      <c r="E33" s="54"/>
      <c r="F33" s="54"/>
      <c r="G33" s="27">
        <v>45.378999999999998</v>
      </c>
      <c r="H33" s="27" t="s">
        <v>25</v>
      </c>
      <c r="I33" s="71"/>
      <c r="J33" s="72"/>
      <c r="K33" s="54"/>
      <c r="L33" s="76"/>
    </row>
    <row r="34" spans="2:16" x14ac:dyDescent="0.3">
      <c r="B34" s="27"/>
      <c r="C34" s="27" t="s">
        <v>80</v>
      </c>
      <c r="D34" s="28"/>
      <c r="E34" s="28"/>
      <c r="F34" s="28"/>
      <c r="G34" s="27"/>
      <c r="H34" s="27"/>
      <c r="I34" s="50">
        <v>723729</v>
      </c>
      <c r="J34" s="40" t="s">
        <v>88</v>
      </c>
      <c r="K34" s="28">
        <v>723634</v>
      </c>
      <c r="L34" s="77">
        <f>(G32+G33+G35+G36)/4</f>
        <v>45.379000000000005</v>
      </c>
    </row>
    <row r="35" spans="2:16" x14ac:dyDescent="0.3">
      <c r="B35" s="51" t="s">
        <v>70</v>
      </c>
      <c r="C35" s="51" t="s">
        <v>69</v>
      </c>
      <c r="D35" s="28">
        <v>0</v>
      </c>
      <c r="E35" s="54">
        <f t="shared" ref="E35" si="5">ABS(D35-D37)</f>
        <v>1623200</v>
      </c>
      <c r="F35" s="54">
        <f t="shared" ref="F35" si="6">(E35+E37)/2</f>
        <v>1623202</v>
      </c>
      <c r="G35" s="27">
        <v>45.378999999999998</v>
      </c>
      <c r="H35" s="27" t="s">
        <v>24</v>
      </c>
      <c r="I35" s="69"/>
      <c r="J35" s="72"/>
      <c r="K35" s="54"/>
      <c r="L35" s="76"/>
    </row>
    <row r="36" spans="2:16" x14ac:dyDescent="0.3">
      <c r="B36" s="51"/>
      <c r="C36" s="51"/>
      <c r="D36" s="28">
        <v>1800001</v>
      </c>
      <c r="E36" s="54"/>
      <c r="F36" s="54"/>
      <c r="G36" s="27">
        <v>45.378</v>
      </c>
      <c r="H36" s="27" t="s">
        <v>25</v>
      </c>
      <c r="I36" s="70"/>
      <c r="J36" s="72"/>
      <c r="K36" s="54"/>
      <c r="L36" s="76"/>
    </row>
    <row r="37" spans="2:16" x14ac:dyDescent="0.3">
      <c r="B37" s="51"/>
      <c r="C37" s="51" t="s">
        <v>19</v>
      </c>
      <c r="D37" s="28">
        <v>1623200</v>
      </c>
      <c r="E37" s="54">
        <v>1623204</v>
      </c>
      <c r="F37" s="54"/>
      <c r="G37" s="27">
        <v>49.326000000000001</v>
      </c>
      <c r="H37" s="27" t="s">
        <v>24</v>
      </c>
      <c r="I37" s="70"/>
      <c r="J37" s="72"/>
      <c r="K37" s="54"/>
      <c r="L37" s="76"/>
    </row>
    <row r="38" spans="2:16" x14ac:dyDescent="0.3">
      <c r="B38" s="51"/>
      <c r="C38" s="51"/>
      <c r="D38" s="28">
        <v>3423205</v>
      </c>
      <c r="E38" s="54"/>
      <c r="F38" s="54"/>
      <c r="G38" s="27">
        <v>49.325000000000003</v>
      </c>
      <c r="H38" s="27" t="s">
        <v>25</v>
      </c>
      <c r="I38" s="71"/>
      <c r="J38" s="72"/>
      <c r="K38" s="54"/>
      <c r="L38" s="76"/>
    </row>
    <row r="39" spans="2:16" x14ac:dyDescent="0.3">
      <c r="B39" s="27"/>
      <c r="C39" s="27" t="s">
        <v>81</v>
      </c>
      <c r="D39" s="28"/>
      <c r="E39" s="28"/>
      <c r="F39" s="28"/>
      <c r="G39" s="27"/>
      <c r="H39" s="27"/>
      <c r="I39" s="50">
        <v>550931</v>
      </c>
      <c r="J39" s="40" t="s">
        <v>89</v>
      </c>
      <c r="K39" s="28">
        <v>550822</v>
      </c>
      <c r="L39" s="77">
        <f>(G37+G38+G40+G41)/4</f>
        <v>49.338250000000002</v>
      </c>
    </row>
    <row r="40" spans="2:16" x14ac:dyDescent="0.3">
      <c r="B40" s="51" t="s">
        <v>19</v>
      </c>
      <c r="C40" s="51" t="s">
        <v>70</v>
      </c>
      <c r="D40" s="28">
        <v>0</v>
      </c>
      <c r="E40" s="54">
        <v>844635</v>
      </c>
      <c r="F40" s="54">
        <v>844633</v>
      </c>
      <c r="G40" s="27">
        <v>49.351999999999997</v>
      </c>
      <c r="H40" s="27" t="s">
        <v>24</v>
      </c>
      <c r="I40" s="69"/>
      <c r="J40" s="72"/>
      <c r="K40" s="54"/>
      <c r="L40" s="76"/>
    </row>
    <row r="41" spans="2:16" x14ac:dyDescent="0.3">
      <c r="B41" s="51"/>
      <c r="C41" s="51"/>
      <c r="D41" s="28">
        <v>1800000</v>
      </c>
      <c r="E41" s="54"/>
      <c r="F41" s="54"/>
      <c r="G41" s="27">
        <v>49.35</v>
      </c>
      <c r="H41" s="27" t="s">
        <v>25</v>
      </c>
      <c r="I41" s="70"/>
      <c r="J41" s="72"/>
      <c r="K41" s="54"/>
      <c r="L41" s="76"/>
      <c r="O41" s="2"/>
      <c r="P41" s="2"/>
    </row>
    <row r="42" spans="2:16" x14ac:dyDescent="0.3">
      <c r="B42" s="51"/>
      <c r="C42" s="51" t="s">
        <v>20</v>
      </c>
      <c r="D42" s="28">
        <v>844635</v>
      </c>
      <c r="E42" s="54">
        <v>844631</v>
      </c>
      <c r="F42" s="54"/>
      <c r="G42" s="27">
        <v>94.001000000000005</v>
      </c>
      <c r="H42" s="27" t="s">
        <v>24</v>
      </c>
      <c r="I42" s="70"/>
      <c r="J42" s="72"/>
      <c r="K42" s="54"/>
      <c r="L42" s="76"/>
      <c r="O42" s="2" t="s">
        <v>91</v>
      </c>
      <c r="P42" s="2">
        <f>L63-O44</f>
        <v>-5.0599999725818634E-2</v>
      </c>
    </row>
    <row r="43" spans="2:16" x14ac:dyDescent="0.3">
      <c r="B43" s="51"/>
      <c r="C43" s="51"/>
      <c r="D43" s="28">
        <v>2644631</v>
      </c>
      <c r="E43" s="54"/>
      <c r="F43" s="54"/>
      <c r="G43" s="27">
        <v>94</v>
      </c>
      <c r="H43" s="27" t="s">
        <v>25</v>
      </c>
      <c r="I43" s="71"/>
      <c r="J43" s="72"/>
      <c r="K43" s="54"/>
      <c r="L43" s="76"/>
      <c r="O43" s="80" t="s">
        <v>92</v>
      </c>
      <c r="P43" s="2">
        <f>M63-P44</f>
        <v>9.7599999746307731E-2</v>
      </c>
    </row>
    <row r="44" spans="2:16" x14ac:dyDescent="0.3">
      <c r="C44" t="s">
        <v>52</v>
      </c>
      <c r="I44" s="46">
        <v>3195604</v>
      </c>
      <c r="K44" s="46">
        <v>3195455</v>
      </c>
      <c r="O44" s="41">
        <v>3129063.35</v>
      </c>
      <c r="P44" s="41">
        <v>972207.81530000002</v>
      </c>
    </row>
    <row r="45" spans="2:16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3">
      <c r="B47" s="2"/>
      <c r="C47" s="2"/>
      <c r="D47" s="56" t="s">
        <v>84</v>
      </c>
      <c r="E47" s="56"/>
      <c r="F47" s="56"/>
      <c r="G47" s="56"/>
      <c r="H47" s="56"/>
      <c r="I47" s="56"/>
      <c r="J47" s="56"/>
      <c r="K47" s="2"/>
      <c r="L47" s="2"/>
      <c r="M47" s="2"/>
      <c r="N47" s="2"/>
    </row>
    <row r="48" spans="2:16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6" x14ac:dyDescent="0.3">
      <c r="A49" s="51" t="s">
        <v>46</v>
      </c>
      <c r="B49" s="51" t="s">
        <v>33</v>
      </c>
      <c r="C49" s="52" t="s">
        <v>35</v>
      </c>
      <c r="D49" s="52" t="s">
        <v>36</v>
      </c>
      <c r="E49" s="53" t="s">
        <v>61</v>
      </c>
      <c r="F49" s="51" t="s">
        <v>38</v>
      </c>
      <c r="G49" s="51"/>
      <c r="H49" s="51" t="s">
        <v>39</v>
      </c>
      <c r="I49" s="51"/>
      <c r="J49" s="51" t="s">
        <v>40</v>
      </c>
      <c r="K49" s="51"/>
      <c r="L49" s="52" t="s">
        <v>41</v>
      </c>
      <c r="M49" s="51"/>
      <c r="N49" s="52" t="s">
        <v>90</v>
      </c>
      <c r="O49" s="52"/>
    </row>
    <row r="50" spans="1:16" x14ac:dyDescent="0.3">
      <c r="A50" s="51"/>
      <c r="B50" s="51"/>
      <c r="C50" s="51"/>
      <c r="D50" s="51"/>
      <c r="E50" s="53"/>
      <c r="F50" s="41" t="s">
        <v>42</v>
      </c>
      <c r="G50" s="41" t="s">
        <v>43</v>
      </c>
      <c r="H50" s="41" t="s">
        <v>42</v>
      </c>
      <c r="I50" s="41" t="s">
        <v>43</v>
      </c>
      <c r="J50" s="41" t="s">
        <v>42</v>
      </c>
      <c r="K50" s="41" t="s">
        <v>43</v>
      </c>
      <c r="L50" s="41" t="s">
        <v>44</v>
      </c>
      <c r="M50" s="41" t="s">
        <v>45</v>
      </c>
      <c r="N50" s="41" t="s">
        <v>44</v>
      </c>
      <c r="O50" s="41" t="s">
        <v>45</v>
      </c>
      <c r="P50" s="2"/>
    </row>
    <row r="51" spans="1:16" ht="15" thickBot="1" x14ac:dyDescent="0.35">
      <c r="A51" s="44" t="s">
        <v>14</v>
      </c>
      <c r="B51" s="41"/>
      <c r="C51" s="41"/>
      <c r="D51" s="45">
        <f>F10</f>
        <v>652640</v>
      </c>
      <c r="E51" s="45"/>
      <c r="F51" s="41"/>
      <c r="G51" s="41"/>
      <c r="H51" s="41" t="s">
        <v>71</v>
      </c>
      <c r="I51" s="41" t="s">
        <v>63</v>
      </c>
      <c r="J51" s="41"/>
      <c r="K51" s="41"/>
      <c r="L51" s="41">
        <v>3128936.81</v>
      </c>
      <c r="M51" s="41">
        <v>972012.78799999994</v>
      </c>
      <c r="N51" s="41">
        <v>3128936.81</v>
      </c>
      <c r="O51" s="41">
        <v>972012.78799999994</v>
      </c>
    </row>
    <row r="52" spans="1:16" ht="15" thickBot="1" x14ac:dyDescent="0.35">
      <c r="A52" s="44"/>
      <c r="B52" s="48" t="s">
        <v>76</v>
      </c>
      <c r="C52" s="41">
        <f>L14</f>
        <v>60.116750000000003</v>
      </c>
      <c r="D52" s="41"/>
      <c r="E52" s="45">
        <f>K14</f>
        <v>315800</v>
      </c>
      <c r="F52" s="41">
        <v>51.000399999999999</v>
      </c>
      <c r="G52" s="41">
        <v>31.827400000000001</v>
      </c>
      <c r="H52" s="47">
        <f>(P42*C52)/C65</f>
        <v>-1.0041411463689497E-2</v>
      </c>
      <c r="I52" s="41">
        <f>(P43*C52)/C65</f>
        <v>1.9368414261247524E-2</v>
      </c>
      <c r="J52" s="41">
        <f>F52-H52</f>
        <v>51.010441411463688</v>
      </c>
      <c r="K52" s="41">
        <f>G52-I52</f>
        <v>31.808031585738753</v>
      </c>
      <c r="L52" s="47"/>
      <c r="M52" s="47"/>
      <c r="N52" s="41"/>
      <c r="O52" s="41"/>
      <c r="P52" s="2"/>
    </row>
    <row r="53" spans="1:16" x14ac:dyDescent="0.3">
      <c r="A53" s="44" t="s">
        <v>66</v>
      </c>
      <c r="B53" s="78"/>
      <c r="C53" s="41"/>
      <c r="D53" s="45">
        <f>F15</f>
        <v>1581047.5</v>
      </c>
      <c r="E53" s="47"/>
      <c r="F53" s="47"/>
      <c r="G53" s="47"/>
      <c r="H53" s="41"/>
      <c r="I53" s="47"/>
      <c r="J53" s="41"/>
      <c r="K53" s="41"/>
      <c r="L53" s="41">
        <f>L51+F52</f>
        <v>3128987.8103999998</v>
      </c>
      <c r="M53" s="41">
        <f>M51+G52</f>
        <v>972044.61539999989</v>
      </c>
      <c r="N53" s="41">
        <f>N51+J52</f>
        <v>3128987.8204414113</v>
      </c>
      <c r="O53" s="41">
        <f>O51+K52</f>
        <v>972044.59603158571</v>
      </c>
      <c r="P53" s="2"/>
    </row>
    <row r="54" spans="1:16" x14ac:dyDescent="0.3">
      <c r="A54" s="44"/>
      <c r="B54" s="79" t="s">
        <v>77</v>
      </c>
      <c r="C54" s="41">
        <f>L19</f>
        <v>59.223250000000007</v>
      </c>
      <c r="D54" s="41"/>
      <c r="E54" s="45">
        <f>K19</f>
        <v>100834</v>
      </c>
      <c r="F54" s="41">
        <v>58.297699999999999</v>
      </c>
      <c r="G54" s="41">
        <v>10.4293</v>
      </c>
      <c r="H54" s="47">
        <f>(P42*C54)/C65</f>
        <v>-9.8921685132171821E-3</v>
      </c>
      <c r="I54" s="41">
        <f>(P43*C54)/C65</f>
        <v>1.9080546435018983E-2</v>
      </c>
      <c r="J54" s="41">
        <f t="shared" ref="J53:J62" si="7">F54-H54</f>
        <v>58.307592168513217</v>
      </c>
      <c r="K54" s="41">
        <f t="shared" ref="K53:K62" si="8">G54-I54</f>
        <v>10.410219453564981</v>
      </c>
      <c r="L54" s="47"/>
      <c r="M54" s="41"/>
      <c r="N54" s="41"/>
      <c r="O54" s="41"/>
      <c r="P54" s="2"/>
    </row>
    <row r="55" spans="1:16" x14ac:dyDescent="0.3">
      <c r="A55" s="44" t="s">
        <v>67</v>
      </c>
      <c r="B55" s="78"/>
      <c r="C55" s="41"/>
      <c r="D55" s="45">
        <f>F20</f>
        <v>2353223</v>
      </c>
      <c r="E55" s="47"/>
      <c r="F55" s="47"/>
      <c r="G55" s="47"/>
      <c r="H55" s="41"/>
      <c r="I55" s="47"/>
      <c r="J55" s="41"/>
      <c r="K55" s="41"/>
      <c r="L55" s="41">
        <f>L53+F54</f>
        <v>3129046.1080999998</v>
      </c>
      <c r="M55" s="41">
        <f t="shared" ref="M54:M63" si="9">M53+G54</f>
        <v>972055.04469999985</v>
      </c>
      <c r="N55" s="41">
        <f t="shared" ref="N54:N63" si="10">N53+J54</f>
        <v>3129046.1280335798</v>
      </c>
      <c r="O55" s="41">
        <f t="shared" ref="O54:O63" si="11">O53+K54</f>
        <v>972055.00625103922</v>
      </c>
      <c r="P55" s="2"/>
    </row>
    <row r="56" spans="1:16" x14ac:dyDescent="0.3">
      <c r="A56" s="44"/>
      <c r="B56" s="79" t="s">
        <v>78</v>
      </c>
      <c r="C56" s="41">
        <f>L24</f>
        <v>35.002499999999998</v>
      </c>
      <c r="D56" s="41"/>
      <c r="E56" s="45">
        <f>K24</f>
        <v>654044</v>
      </c>
      <c r="F56" s="41">
        <v>14.415800000000001</v>
      </c>
      <c r="G56" s="41">
        <v>31.896000000000001</v>
      </c>
      <c r="H56" s="47">
        <f>(C56*P42)/C65</f>
        <v>-5.8465320357103728E-3</v>
      </c>
      <c r="I56" s="41">
        <f>(P43*C56)/C65</f>
        <v>1.1277105302254635E-2</v>
      </c>
      <c r="J56" s="41">
        <f t="shared" si="7"/>
        <v>14.421646532035711</v>
      </c>
      <c r="K56" s="41">
        <f t="shared" si="8"/>
        <v>31.884722894697745</v>
      </c>
      <c r="L56" s="41"/>
      <c r="M56" s="41"/>
      <c r="N56" s="41"/>
      <c r="O56" s="41"/>
      <c r="P56" s="36"/>
    </row>
    <row r="57" spans="1:16" x14ac:dyDescent="0.3">
      <c r="A57" s="44" t="s">
        <v>68</v>
      </c>
      <c r="B57" s="78"/>
      <c r="C57" s="41"/>
      <c r="D57" s="45">
        <f>F25</f>
        <v>2504057</v>
      </c>
      <c r="E57" s="47"/>
      <c r="F57" s="47"/>
      <c r="G57" s="47"/>
      <c r="H57" s="41"/>
      <c r="I57" s="47"/>
      <c r="J57" s="41"/>
      <c r="K57" s="41"/>
      <c r="L57" s="41">
        <f t="shared" ref="L56:L63" si="12">L55+F56</f>
        <v>3129060.5238999999</v>
      </c>
      <c r="M57" s="41">
        <f t="shared" si="9"/>
        <v>972086.9406999998</v>
      </c>
      <c r="N57" s="41">
        <f t="shared" si="10"/>
        <v>3129060.5496801119</v>
      </c>
      <c r="O57" s="41">
        <f t="shared" si="11"/>
        <v>972086.89097393386</v>
      </c>
    </row>
    <row r="58" spans="1:16" x14ac:dyDescent="0.3">
      <c r="A58" s="44"/>
      <c r="B58" s="79" t="s">
        <v>79</v>
      </c>
      <c r="C58" s="41">
        <f>L29</f>
        <v>53.876499999999993</v>
      </c>
      <c r="D58" s="41"/>
      <c r="E58" s="45">
        <f>K29</f>
        <v>1362127</v>
      </c>
      <c r="F58" s="41">
        <v>-38.988300000000002</v>
      </c>
      <c r="G58" s="41">
        <v>37.183199999999999</v>
      </c>
      <c r="H58" s="47">
        <f>(P42*C58)/C65</f>
        <v>-8.9990910141261315E-3</v>
      </c>
      <c r="I58" s="41">
        <f>(P43*C58)/C65</f>
        <v>1.7357930542587583E-2</v>
      </c>
      <c r="J58" s="41">
        <f t="shared" si="7"/>
        <v>-38.979300908985877</v>
      </c>
      <c r="K58" s="41">
        <f t="shared" si="8"/>
        <v>37.165842069457412</v>
      </c>
      <c r="L58" s="41"/>
      <c r="M58" s="41"/>
      <c r="N58" s="41"/>
      <c r="O58" s="41"/>
    </row>
    <row r="59" spans="1:16" x14ac:dyDescent="0.3">
      <c r="A59" s="44" t="s">
        <v>69</v>
      </c>
      <c r="B59" s="78"/>
      <c r="C59" s="41"/>
      <c r="D59" s="45">
        <f>F30</f>
        <v>1161521</v>
      </c>
      <c r="E59" s="47"/>
      <c r="F59" s="47"/>
      <c r="G59" s="47"/>
      <c r="H59" s="41"/>
      <c r="I59" s="47"/>
      <c r="J59" s="41"/>
      <c r="K59" s="41"/>
      <c r="L59" s="41">
        <f t="shared" si="12"/>
        <v>3129021.5356000001</v>
      </c>
      <c r="M59" s="41">
        <f t="shared" si="9"/>
        <v>972124.12389999977</v>
      </c>
      <c r="N59" s="41">
        <f t="shared" si="10"/>
        <v>3129021.5703792027</v>
      </c>
      <c r="O59" s="41">
        <f t="shared" si="11"/>
        <v>972124.05681600329</v>
      </c>
    </row>
    <row r="60" spans="1:16" x14ac:dyDescent="0.3">
      <c r="A60" s="44"/>
      <c r="B60" s="79" t="s">
        <v>80</v>
      </c>
      <c r="C60" s="41">
        <f>L34</f>
        <v>45.379000000000005</v>
      </c>
      <c r="D60" s="41"/>
      <c r="E60" s="45">
        <f>K34</f>
        <v>723634</v>
      </c>
      <c r="F60" s="41">
        <v>13.563000000000001</v>
      </c>
      <c r="G60" s="41">
        <v>43.304699999999997</v>
      </c>
      <c r="H60" s="47">
        <f>(P42*C60)/C65</f>
        <v>-7.5797379401043091E-3</v>
      </c>
      <c r="I60" s="41">
        <f>(P43*C60)/C65</f>
        <v>1.4620206028455486E-2</v>
      </c>
      <c r="J60" s="41">
        <f t="shared" si="7"/>
        <v>13.570579737940104</v>
      </c>
      <c r="K60" s="41">
        <f t="shared" si="8"/>
        <v>43.290079793971543</v>
      </c>
      <c r="L60" s="41"/>
      <c r="M60" s="41"/>
      <c r="N60" s="41"/>
      <c r="O60" s="41"/>
    </row>
    <row r="61" spans="1:16" x14ac:dyDescent="0.3">
      <c r="A61" s="44" t="s">
        <v>70</v>
      </c>
      <c r="B61" s="78"/>
      <c r="C61" s="41"/>
      <c r="D61" s="45">
        <f>F35</f>
        <v>1623202</v>
      </c>
      <c r="E61" s="47"/>
      <c r="F61" s="47"/>
      <c r="G61" s="47"/>
      <c r="H61" s="41"/>
      <c r="I61" s="47"/>
      <c r="J61" s="41"/>
      <c r="K61" s="41"/>
      <c r="L61" s="41">
        <f t="shared" si="12"/>
        <v>3129035.0986000001</v>
      </c>
      <c r="M61" s="41">
        <f t="shared" si="9"/>
        <v>972167.42859999975</v>
      </c>
      <c r="N61" s="41">
        <f t="shared" si="10"/>
        <v>3129035.1409589406</v>
      </c>
      <c r="O61" s="41">
        <f t="shared" si="11"/>
        <v>972167.34689579729</v>
      </c>
    </row>
    <row r="62" spans="1:16" x14ac:dyDescent="0.3">
      <c r="A62" s="44"/>
      <c r="B62" s="79" t="s">
        <v>81</v>
      </c>
      <c r="C62" s="41">
        <f>L39</f>
        <v>49.338250000000002</v>
      </c>
      <c r="D62" s="41"/>
      <c r="E62" s="45">
        <f>K39</f>
        <v>550822</v>
      </c>
      <c r="F62" s="41">
        <v>28.200800000000001</v>
      </c>
      <c r="G62" s="41">
        <v>40.484299999999998</v>
      </c>
      <c r="H62" s="47">
        <f>(P42*C62)/C65</f>
        <v>-8.2410587589711402E-3</v>
      </c>
      <c r="I62" s="41">
        <f>(P43*C62)/C65</f>
        <v>1.5895797176743512E-2</v>
      </c>
      <c r="J62" s="41">
        <f t="shared" si="7"/>
        <v>28.209041058758974</v>
      </c>
      <c r="K62" s="41">
        <f t="shared" si="8"/>
        <v>40.468404202823251</v>
      </c>
      <c r="L62" s="41"/>
      <c r="M62" s="41"/>
      <c r="N62" s="41"/>
      <c r="O62" s="41"/>
    </row>
    <row r="63" spans="1:16" x14ac:dyDescent="0.3">
      <c r="A63" s="44" t="s">
        <v>19</v>
      </c>
      <c r="B63" s="78"/>
      <c r="C63" s="41"/>
      <c r="D63" s="45">
        <f>F40</f>
        <v>844633</v>
      </c>
      <c r="E63" s="47"/>
      <c r="F63" s="47"/>
      <c r="G63" s="47"/>
      <c r="I63" s="47"/>
      <c r="J63" s="47"/>
      <c r="K63" s="41"/>
      <c r="L63" s="41">
        <f t="shared" si="12"/>
        <v>3129063.2994000004</v>
      </c>
      <c r="M63" s="41">
        <f t="shared" si="9"/>
        <v>972207.91289999976</v>
      </c>
      <c r="N63" s="41">
        <f t="shared" si="10"/>
        <v>3129063.3499999992</v>
      </c>
      <c r="O63" s="41">
        <f t="shared" si="11"/>
        <v>972207.81530000013</v>
      </c>
    </row>
    <row r="64" spans="1:16" x14ac:dyDescent="0.3">
      <c r="A64" s="44"/>
      <c r="B64" s="79" t="s">
        <v>52</v>
      </c>
      <c r="C64" s="41"/>
      <c r="D64" s="41"/>
      <c r="E64" s="45"/>
      <c r="F64" s="41"/>
      <c r="G64" s="41"/>
      <c r="H64" s="41"/>
      <c r="I64" s="41"/>
      <c r="J64" s="41"/>
      <c r="K64" s="41"/>
      <c r="L64" s="47"/>
      <c r="M64" s="47"/>
      <c r="N64" s="6"/>
      <c r="O64" s="6"/>
    </row>
    <row r="65" spans="1:15" x14ac:dyDescent="0.3">
      <c r="A65" s="81" t="s">
        <v>57</v>
      </c>
      <c r="B65" s="82"/>
      <c r="C65" s="47">
        <f>SUM(C52:C62)</f>
        <v>302.93625000000003</v>
      </c>
      <c r="D65" s="28"/>
      <c r="E65" s="27"/>
      <c r="F65" s="28"/>
      <c r="G65" s="47"/>
      <c r="H65" s="47"/>
      <c r="I65" s="47"/>
      <c r="J65" s="47"/>
      <c r="K65" s="47"/>
      <c r="L65" s="47"/>
      <c r="M65" s="41"/>
      <c r="N65" s="6"/>
      <c r="O65" s="6"/>
    </row>
    <row r="66" spans="1:15" x14ac:dyDescent="0.3">
      <c r="M66" t="s">
        <v>20</v>
      </c>
      <c r="N66" s="41">
        <f>Sheet1!O74</f>
        <v>3129135.2410932244</v>
      </c>
      <c r="O66" s="41">
        <f>Sheet1!P74</f>
        <v>972147.31391876237</v>
      </c>
    </row>
    <row r="67" spans="1:15" x14ac:dyDescent="0.3">
      <c r="M67" t="s">
        <v>21</v>
      </c>
      <c r="N67" s="42">
        <f>Sheet1!O76</f>
        <v>3129137.4929017364</v>
      </c>
      <c r="O67" s="42">
        <f>Sheet1!P76</f>
        <v>972058.24284156587</v>
      </c>
    </row>
    <row r="68" spans="1:15" x14ac:dyDescent="0.3">
      <c r="M68" t="s">
        <v>22</v>
      </c>
      <c r="N68" s="42">
        <f>Sheet1!O78</f>
        <v>3129086.1081863986</v>
      </c>
      <c r="O68" s="42">
        <f>Sheet1!P78</f>
        <v>972011.42135603307</v>
      </c>
    </row>
    <row r="69" spans="1:15" x14ac:dyDescent="0.3">
      <c r="M69" t="s">
        <v>23</v>
      </c>
      <c r="N69" s="42">
        <f>Sheet1!O80</f>
        <v>3129007.2341971165</v>
      </c>
      <c r="O69" s="42">
        <f>Sheet1!P80</f>
        <v>971966.21134434675</v>
      </c>
    </row>
  </sheetData>
  <mergeCells count="90">
    <mergeCell ref="A49:A50"/>
    <mergeCell ref="F49:G49"/>
    <mergeCell ref="A65:B65"/>
    <mergeCell ref="N49:O49"/>
    <mergeCell ref="B35:B38"/>
    <mergeCell ref="C35:C36"/>
    <mergeCell ref="E35:E36"/>
    <mergeCell ref="F35:F38"/>
    <mergeCell ref="J35:J38"/>
    <mergeCell ref="L30:L33"/>
    <mergeCell ref="C32:C33"/>
    <mergeCell ref="E32:E33"/>
    <mergeCell ref="F30:F33"/>
    <mergeCell ref="L35:L38"/>
    <mergeCell ref="C37:C38"/>
    <mergeCell ref="E37:E38"/>
    <mergeCell ref="K35:K38"/>
    <mergeCell ref="B30:B33"/>
    <mergeCell ref="C30:C31"/>
    <mergeCell ref="E30:E31"/>
    <mergeCell ref="J30:J33"/>
    <mergeCell ref="K30:K33"/>
    <mergeCell ref="L20:L23"/>
    <mergeCell ref="C22:C23"/>
    <mergeCell ref="E22:E23"/>
    <mergeCell ref="B25:B28"/>
    <mergeCell ref="C25:C26"/>
    <mergeCell ref="E25:E26"/>
    <mergeCell ref="F25:F28"/>
    <mergeCell ref="J25:J28"/>
    <mergeCell ref="K25:K28"/>
    <mergeCell ref="L25:L28"/>
    <mergeCell ref="C27:C28"/>
    <mergeCell ref="E27:E28"/>
    <mergeCell ref="F20:F23"/>
    <mergeCell ref="J20:J23"/>
    <mergeCell ref="K20:K23"/>
    <mergeCell ref="B15:B18"/>
    <mergeCell ref="C15:C16"/>
    <mergeCell ref="E15:E16"/>
    <mergeCell ref="F15:F18"/>
    <mergeCell ref="J15:J18"/>
    <mergeCell ref="C17:C18"/>
    <mergeCell ref="E17:E18"/>
    <mergeCell ref="B20:B23"/>
    <mergeCell ref="C20:C21"/>
    <mergeCell ref="E20:E21"/>
    <mergeCell ref="D6:F6"/>
    <mergeCell ref="B7:H7"/>
    <mergeCell ref="B10:B13"/>
    <mergeCell ref="C10:C11"/>
    <mergeCell ref="E10:E11"/>
    <mergeCell ref="F10:F13"/>
    <mergeCell ref="C12:C13"/>
    <mergeCell ref="E12:E13"/>
    <mergeCell ref="B1:H1"/>
    <mergeCell ref="B2:H2"/>
    <mergeCell ref="B3:H3"/>
    <mergeCell ref="B4:H4"/>
    <mergeCell ref="B5:C5"/>
    <mergeCell ref="D5:F5"/>
    <mergeCell ref="B40:B43"/>
    <mergeCell ref="C40:C41"/>
    <mergeCell ref="E40:E41"/>
    <mergeCell ref="F40:F43"/>
    <mergeCell ref="J40:J43"/>
    <mergeCell ref="K40:K43"/>
    <mergeCell ref="L40:L43"/>
    <mergeCell ref="C42:C43"/>
    <mergeCell ref="E42:E43"/>
    <mergeCell ref="I10:I13"/>
    <mergeCell ref="I15:I18"/>
    <mergeCell ref="I20:I23"/>
    <mergeCell ref="I25:I28"/>
    <mergeCell ref="I30:I33"/>
    <mergeCell ref="I35:I38"/>
    <mergeCell ref="I40:I43"/>
    <mergeCell ref="J10:J13"/>
    <mergeCell ref="K10:K13"/>
    <mergeCell ref="L10:L13"/>
    <mergeCell ref="K15:K18"/>
    <mergeCell ref="L15:L18"/>
    <mergeCell ref="L49:M49"/>
    <mergeCell ref="D47:J47"/>
    <mergeCell ref="B49:B50"/>
    <mergeCell ref="C49:C50"/>
    <mergeCell ref="D49:D50"/>
    <mergeCell ref="E49:E50"/>
    <mergeCell ref="H49:I49"/>
    <mergeCell ref="J49:K49"/>
  </mergeCells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r G h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N a x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s a F a K I p H u A 4 A A A A R A A A A E w A c A E Z v c m 1 1 b G F z L 1 N l Y 3 R p b 2 4 x L m 0 g o h g A K K A U A A A A A A A A A A A A A A A A A A A A A A A A A A A A K 0 5 N L s n M z 1 M I h t C G 1 g B Q S w E C L Q A U A A I A C A D W s a F a Q x 5 w m 6 U A A A D 3 A A A A E g A A A A A A A A A A A A A A A A A A A A A A Q 2 9 u Z m l n L 1 B h Y 2 t h Z 2 U u e G 1 s U E s B A i 0 A F A A C A A g A 1 r G h W g / K 6 a u k A A A A 6 Q A A A B M A A A A A A A A A A A A A A A A A 8 Q A A A F t D b 2 5 0 Z W 5 0 X 1 R 5 c G V z X S 5 4 b W x Q S w E C L Q A U A A I A C A D W s a F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z I s U u g J s k 2 d a 8 P m u X V U g w A A A A A C A A A A A A A Q Z g A A A A E A A C A A A A C z V c v Y n C D h p y 3 g s x M 7 w t r P + 9 f u j v 0 U A z j X J a U y K q m f p w A A A A A O g A A A A A I A A C A A A A B 7 G H j / l M L e O y G q S X Z y Z i O A 2 n Q Z e l M g Z z p K c r a 9 X R j I O l A A A A C i O a w q J U y 8 x + K T 3 6 j p H o T d k c E t w 8 3 1 M w l D 7 f A s 0 j 2 y k C N C E H 1 n 1 u l B s M D B g j g J B w K G s N y Q X a V C k 6 9 H K x y B Z u Y R v p h 7 b / W e Y 9 s E Z 6 9 0 y c J U F U A A A A B V z I I M 9 a 2 n f h l v C b m p r r 9 0 T + A B c d G D D / D B u u D j q 1 q r P 9 9 2 E g b / d 2 B U D Q a d 1 f e E y 9 L y 3 Q + 9 B Z Y m i D / l S 8 r r C o J u < / D a t a M a s h u p > 
</file>

<file path=customXml/itemProps1.xml><?xml version="1.0" encoding="utf-8"?>
<ds:datastoreItem xmlns:ds="http://schemas.openxmlformats.org/officeDocument/2006/customXml" ds:itemID="{397C7500-24D7-4A6A-8834-E691345B9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Karna</dc:creator>
  <cp:lastModifiedBy>Ayush Karna</cp:lastModifiedBy>
  <cp:lastPrinted>2025-05-01T17:34:50Z</cp:lastPrinted>
  <dcterms:created xsi:type="dcterms:W3CDTF">2025-05-01T13:44:52Z</dcterms:created>
  <dcterms:modified xsi:type="dcterms:W3CDTF">2025-05-03T08:09:14Z</dcterms:modified>
</cp:coreProperties>
</file>