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skometer_File_Split_Application\Output Files\"/>
    </mc:Choice>
  </mc:AlternateContent>
  <xr:revisionPtr revIDLastSave="0" documentId="13_ncr:1_{92F0FD86-8526-4F1B-8F75-BEC5DB0F74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" sheetId="1" r:id="rId1"/>
    <sheet name="EDBE30" sheetId="2" r:id="rId2"/>
    <sheet name="EEEQTF" sheetId="3" r:id="rId3"/>
    <sheet name="EENLMG" sheetId="4" r:id="rId4"/>
    <sheet name="EEPRUA" sheetId="5" r:id="rId5"/>
    <sheet name="EES30E" sheetId="6" r:id="rId6"/>
    <sheet name="EETECF" sheetId="7" r:id="rId7"/>
    <sheet name="EGEFOF" sheetId="8" r:id="rId8"/>
    <sheet name="EOEDOF" sheetId="9" r:id="rId9"/>
    <sheet name="EDBPDF" sheetId="10" r:id="rId10"/>
    <sheet name="EDCSDF" sheetId="11" r:id="rId11"/>
    <sheet name="EEIF30" sheetId="12" r:id="rId12"/>
    <sheet name="EELMFE" sheetId="13" r:id="rId13"/>
    <sheet name="EEMOF1" sheetId="14" r:id="rId14"/>
    <sheet name="EEX50E" sheetId="15" r:id="rId15"/>
    <sheet name="EOCHIF" sheetId="16" r:id="rId16"/>
    <sheet name="EODWHF" sheetId="17" r:id="rId17"/>
    <sheet name="EDCF27" sheetId="18" r:id="rId18"/>
    <sheet name="EDCG28" sheetId="19" r:id="rId19"/>
    <sheet name="EEELSS" sheetId="20" r:id="rId20"/>
    <sheet name="EEFOCF" sheetId="21" r:id="rId21"/>
    <sheet name="EEMMQI" sheetId="22" r:id="rId22"/>
    <sheet name="EOEMOP" sheetId="23" r:id="rId23"/>
    <sheet name="EDACBF" sheetId="24" r:id="rId24"/>
    <sheet name="EDBE33" sheetId="25" r:id="rId25"/>
    <sheet name="EDCG27" sheetId="26" r:id="rId26"/>
    <sheet name="EDN1LE" sheetId="27" r:id="rId27"/>
    <sheet name="EDUSTF" sheetId="28" r:id="rId28"/>
    <sheet name="EEECRF" sheetId="29" r:id="rId29"/>
    <sheet name="EEIF50" sheetId="30" r:id="rId30"/>
    <sheet name="EEM150" sheetId="31" r:id="rId31"/>
    <sheet name="EENBEF" sheetId="32" r:id="rId32"/>
    <sheet name="EDFF33" sheetId="33" r:id="rId33"/>
    <sheet name="EDONTF" sheetId="34" r:id="rId34"/>
    <sheet name="EEBSDE" sheetId="35" r:id="rId35"/>
    <sheet name="EEBTBE" sheetId="36" r:id="rId36"/>
    <sheet name="EECONF" sheetId="37" r:id="rId37"/>
    <sheet name="EEESCF" sheetId="38" r:id="rId38"/>
    <sheet name="EELMIF" sheetId="39" r:id="rId39"/>
    <sheet name="EEMOFF" sheetId="40" r:id="rId40"/>
    <sheet name="EGSFOF" sheetId="41" r:id="rId41"/>
    <sheet name="EDFF32" sheetId="42" r:id="rId42"/>
    <sheet name="EDGSEC" sheetId="43" r:id="rId43"/>
    <sheet name="EEALVF" sheetId="44" r:id="rId44"/>
    <sheet name="EEARBF" sheetId="45" r:id="rId45"/>
    <sheet name="EEARFD" sheetId="46" r:id="rId46"/>
    <sheet name="EEBCIE" sheetId="47" r:id="rId47"/>
    <sheet name="EEBIEF" sheetId="48" r:id="rId48"/>
    <sheet name="EEESSF" sheetId="49" r:id="rId49"/>
    <sheet name="EEIAFF" sheetId="50" r:id="rId50"/>
    <sheet name="EEMCPF" sheetId="51" r:id="rId51"/>
    <sheet name="EEN50E" sheetId="52" r:id="rId52"/>
    <sheet name="EERRIF" sheetId="53" r:id="rId53"/>
    <sheet name="EESMCF" sheetId="54" r:id="rId54"/>
    <sheet name="EOASEF" sheetId="55" r:id="rId55"/>
    <sheet name="EOUSEF" sheetId="56" r:id="rId56"/>
    <sheet name="ESLVRE" sheetId="57" r:id="rId57"/>
    <sheet name="EDBE31" sheetId="58" r:id="rId58"/>
    <sheet name="EDBE32" sheetId="59" r:id="rId59"/>
    <sheet name="EEBCYF" sheetId="60" r:id="rId60"/>
    <sheet name="EEDGEF" sheetId="61" r:id="rId61"/>
    <sheet name="EEMMQE" sheetId="62" r:id="rId62"/>
    <sheet name="EOUSTF" sheetId="63" r:id="rId63"/>
    <sheet name="ESEFOF" sheetId="64" r:id="rId64"/>
    <sheet name="EDCF28" sheetId="65" r:id="rId65"/>
    <sheet name="EDCG37" sheetId="66" r:id="rId66"/>
    <sheet name="EDFF30" sheetId="67" r:id="rId67"/>
    <sheet name="EDFF31" sheetId="68" r:id="rId68"/>
    <sheet name="EDLDUF" sheetId="69" r:id="rId69"/>
    <sheet name="EDNP27" sheetId="70" r:id="rId70"/>
    <sheet name="EEFINS" sheetId="71" r:id="rId71"/>
    <sheet name="EEMAAF" sheetId="72" r:id="rId72"/>
    <sheet name="EENMET" sheetId="73" r:id="rId73"/>
    <sheet name="EENN50" sheetId="74" r:id="rId74"/>
    <sheet name="EES250" sheetId="75" r:id="rId75"/>
    <sheet name="EGOLDE" sheetId="76" r:id="rId76"/>
    <sheet name="ELLIQF" sheetId="77" r:id="rId77"/>
  </sheets>
  <definedNames>
    <definedName name="Hedging_Positions_through_Futures_AS_ON_MMMM_DD__YYYY___NIL" localSheetId="23">EDACBF!#REF!</definedName>
    <definedName name="Hedging_Positions_through_Futures_AS_ON_MMMM_DD__YYYY___NIL" localSheetId="1">EDBE30!#REF!</definedName>
    <definedName name="Hedging_Positions_through_Futures_AS_ON_MMMM_DD__YYYY___NIL" localSheetId="57">EDBE31!#REF!</definedName>
    <definedName name="Hedging_Positions_through_Futures_AS_ON_MMMM_DD__YYYY___NIL" localSheetId="58">EDBE32!#REF!</definedName>
    <definedName name="Hedging_Positions_through_Futures_AS_ON_MMMM_DD__YYYY___NIL" localSheetId="24">EDBE33!#REF!</definedName>
    <definedName name="Hedging_Positions_through_Futures_AS_ON_MMMM_DD__YYYY___NIL" localSheetId="9">EDBPDF!#REF!</definedName>
    <definedName name="Hedging_Positions_through_Futures_AS_ON_MMMM_DD__YYYY___NIL" localSheetId="17">EDCF27!#REF!</definedName>
    <definedName name="Hedging_Positions_through_Futures_AS_ON_MMMM_DD__YYYY___NIL" localSheetId="64">EDCF28!#REF!</definedName>
    <definedName name="Hedging_Positions_through_Futures_AS_ON_MMMM_DD__YYYY___NIL" localSheetId="25">EDCG27!#REF!</definedName>
    <definedName name="Hedging_Positions_through_Futures_AS_ON_MMMM_DD__YYYY___NIL" localSheetId="18">EDCG28!#REF!</definedName>
    <definedName name="Hedging_Positions_through_Futures_AS_ON_MMMM_DD__YYYY___NIL" localSheetId="65">EDCG37!#REF!</definedName>
    <definedName name="Hedging_Positions_through_Futures_AS_ON_MMMM_DD__YYYY___NIL" localSheetId="10">EDCSDF!#REF!</definedName>
    <definedName name="Hedging_Positions_through_Futures_AS_ON_MMMM_DD__YYYY___NIL" localSheetId="66">EDFF30!#REF!</definedName>
    <definedName name="Hedging_Positions_through_Futures_AS_ON_MMMM_DD__YYYY___NIL" localSheetId="67">EDFF31!#REF!</definedName>
    <definedName name="Hedging_Positions_through_Futures_AS_ON_MMMM_DD__YYYY___NIL" localSheetId="41">EDFF32!#REF!</definedName>
    <definedName name="Hedging_Positions_through_Futures_AS_ON_MMMM_DD__YYYY___NIL" localSheetId="32">EDFF33!#REF!</definedName>
    <definedName name="Hedging_Positions_through_Futures_AS_ON_MMMM_DD__YYYY___NIL" localSheetId="42">EDGSEC!#REF!</definedName>
    <definedName name="Hedging_Positions_through_Futures_AS_ON_MMMM_DD__YYYY___NIL" localSheetId="68">EDLDUF!#REF!</definedName>
    <definedName name="Hedging_Positions_through_Futures_AS_ON_MMMM_DD__YYYY___NIL" localSheetId="26">EDN1LE!#REF!</definedName>
    <definedName name="Hedging_Positions_through_Futures_AS_ON_MMMM_DD__YYYY___NIL" localSheetId="69">EDNP27!#REF!</definedName>
    <definedName name="Hedging_Positions_through_Futures_AS_ON_MMMM_DD__YYYY___NIL" localSheetId="33">EDONTF!#REF!</definedName>
    <definedName name="Hedging_Positions_through_Futures_AS_ON_MMMM_DD__YYYY___NIL" localSheetId="27">EDUSTF!#REF!</definedName>
    <definedName name="Hedging_Positions_through_Futures_AS_ON_MMMM_DD__YYYY___NIL" localSheetId="43">EEALVF!#REF!</definedName>
    <definedName name="Hedging_Positions_through_Futures_AS_ON_MMMM_DD__YYYY___NIL" localSheetId="44">EEARBF!#REF!</definedName>
    <definedName name="Hedging_Positions_through_Futures_AS_ON_MMMM_DD__YYYY___NIL" localSheetId="45">EEARFD!#REF!</definedName>
    <definedName name="Hedging_Positions_through_Futures_AS_ON_MMMM_DD__YYYY___NIL" localSheetId="46">EEBCIE!#REF!</definedName>
    <definedName name="Hedging_Positions_through_Futures_AS_ON_MMMM_DD__YYYY___NIL" localSheetId="59">EEBCYF!#REF!</definedName>
    <definedName name="Hedging_Positions_through_Futures_AS_ON_MMMM_DD__YYYY___NIL" localSheetId="47">EEBIEF!#REF!</definedName>
    <definedName name="Hedging_Positions_through_Futures_AS_ON_MMMM_DD__YYYY___NIL" localSheetId="34">EEBSDE!#REF!</definedName>
    <definedName name="Hedging_Positions_through_Futures_AS_ON_MMMM_DD__YYYY___NIL" localSheetId="35">EEBTBE!#REF!</definedName>
    <definedName name="Hedging_Positions_through_Futures_AS_ON_MMMM_DD__YYYY___NIL" localSheetId="36">EECONF!#REF!</definedName>
    <definedName name="Hedging_Positions_through_Futures_AS_ON_MMMM_DD__YYYY___NIL" localSheetId="60">EEDGEF!#REF!</definedName>
    <definedName name="Hedging_Positions_through_Futures_AS_ON_MMMM_DD__YYYY___NIL" localSheetId="28">EEECRF!#REF!</definedName>
    <definedName name="Hedging_Positions_through_Futures_AS_ON_MMMM_DD__YYYY___NIL" localSheetId="19">EEELSS!#REF!</definedName>
    <definedName name="Hedging_Positions_through_Futures_AS_ON_MMMM_DD__YYYY___NIL" localSheetId="2">EEEQTF!#REF!</definedName>
    <definedName name="Hedging_Positions_through_Futures_AS_ON_MMMM_DD__YYYY___NIL" localSheetId="37">EEESCF!#REF!</definedName>
    <definedName name="Hedging_Positions_through_Futures_AS_ON_MMMM_DD__YYYY___NIL" localSheetId="48">EEESSF!#REF!</definedName>
    <definedName name="Hedging_Positions_through_Futures_AS_ON_MMMM_DD__YYYY___NIL" localSheetId="70">EEFINS!#REF!</definedName>
    <definedName name="Hedging_Positions_through_Futures_AS_ON_MMMM_DD__YYYY___NIL" localSheetId="20">EEFOCF!#REF!</definedName>
    <definedName name="Hedging_Positions_through_Futures_AS_ON_MMMM_DD__YYYY___NIL" localSheetId="49">EEIAFF!#REF!</definedName>
    <definedName name="Hedging_Positions_through_Futures_AS_ON_MMMM_DD__YYYY___NIL" localSheetId="11">EEIF30!#REF!</definedName>
    <definedName name="Hedging_Positions_through_Futures_AS_ON_MMMM_DD__YYYY___NIL" localSheetId="29">EEIF50!#REF!</definedName>
    <definedName name="Hedging_Positions_through_Futures_AS_ON_MMMM_DD__YYYY___NIL" localSheetId="12">EELMFE!#REF!</definedName>
    <definedName name="Hedging_Positions_through_Futures_AS_ON_MMMM_DD__YYYY___NIL" localSheetId="38">EELMIF!#REF!</definedName>
    <definedName name="Hedging_Positions_through_Futures_AS_ON_MMMM_DD__YYYY___NIL" localSheetId="30">'EEM150'!#REF!</definedName>
    <definedName name="Hedging_Positions_through_Futures_AS_ON_MMMM_DD__YYYY___NIL" localSheetId="71">EEMAAF!#REF!</definedName>
    <definedName name="Hedging_Positions_through_Futures_AS_ON_MMMM_DD__YYYY___NIL" localSheetId="50">EEMCPF!#REF!</definedName>
    <definedName name="Hedging_Positions_through_Futures_AS_ON_MMMM_DD__YYYY___NIL" localSheetId="61">EEMMQE!#REF!</definedName>
    <definedName name="Hedging_Positions_through_Futures_AS_ON_MMMM_DD__YYYY___NIL" localSheetId="21">EEMMQI!#REF!</definedName>
    <definedName name="Hedging_Positions_through_Futures_AS_ON_MMMM_DD__YYYY___NIL" localSheetId="13">EEMOF1!#REF!</definedName>
    <definedName name="Hedging_Positions_through_Futures_AS_ON_MMMM_DD__YYYY___NIL" localSheetId="39">EEMOFF!#REF!</definedName>
    <definedName name="Hedging_Positions_through_Futures_AS_ON_MMMM_DD__YYYY___NIL" localSheetId="51">EEN50E!#REF!</definedName>
    <definedName name="Hedging_Positions_through_Futures_AS_ON_MMMM_DD__YYYY___NIL" localSheetId="31">EENBEF!#REF!</definedName>
    <definedName name="Hedging_Positions_through_Futures_AS_ON_MMMM_DD__YYYY___NIL" localSheetId="3">EENLMG!#REF!</definedName>
    <definedName name="Hedging_Positions_through_Futures_AS_ON_MMMM_DD__YYYY___NIL" localSheetId="72">EENMET!#REF!</definedName>
    <definedName name="Hedging_Positions_through_Futures_AS_ON_MMMM_DD__YYYY___NIL" localSheetId="73">EENN50!#REF!</definedName>
    <definedName name="Hedging_Positions_through_Futures_AS_ON_MMMM_DD__YYYY___NIL" localSheetId="4">EEPRUA!#REF!</definedName>
    <definedName name="Hedging_Positions_through_Futures_AS_ON_MMMM_DD__YYYY___NIL" localSheetId="52">EERRIF!#REF!</definedName>
    <definedName name="Hedging_Positions_through_Futures_AS_ON_MMMM_DD__YYYY___NIL" localSheetId="74">'EES250'!#REF!</definedName>
    <definedName name="Hedging_Positions_through_Futures_AS_ON_MMMM_DD__YYYY___NIL" localSheetId="5">EES30E!#REF!</definedName>
    <definedName name="Hedging_Positions_through_Futures_AS_ON_MMMM_DD__YYYY___NIL" localSheetId="53">EESMCF!#REF!</definedName>
    <definedName name="Hedging_Positions_through_Futures_AS_ON_MMMM_DD__YYYY___NIL" localSheetId="6">EETECF!#REF!</definedName>
    <definedName name="Hedging_Positions_through_Futures_AS_ON_MMMM_DD__YYYY___NIL" localSheetId="14">EEX50E!#REF!</definedName>
    <definedName name="Hedging_Positions_through_Futures_AS_ON_MMMM_DD__YYYY___NIL" localSheetId="7">EGEFOF!#REF!</definedName>
    <definedName name="Hedging_Positions_through_Futures_AS_ON_MMMM_DD__YYYY___NIL" localSheetId="75">EGOLDE!#REF!</definedName>
    <definedName name="Hedging_Positions_through_Futures_AS_ON_MMMM_DD__YYYY___NIL" localSheetId="40">EGSFOF!#REF!</definedName>
    <definedName name="Hedging_Positions_through_Futures_AS_ON_MMMM_DD__YYYY___NIL" localSheetId="76">ELLIQF!#REF!</definedName>
    <definedName name="Hedging_Positions_through_Futures_AS_ON_MMMM_DD__YYYY___NIL" localSheetId="54">EOASEF!#REF!</definedName>
    <definedName name="Hedging_Positions_through_Futures_AS_ON_MMMM_DD__YYYY___NIL" localSheetId="15">EOCHIF!#REF!</definedName>
    <definedName name="Hedging_Positions_through_Futures_AS_ON_MMMM_DD__YYYY___NIL" localSheetId="16">EODWHF!#REF!</definedName>
    <definedName name="Hedging_Positions_through_Futures_AS_ON_MMMM_DD__YYYY___NIL" localSheetId="8">EOEDOF!#REF!</definedName>
    <definedName name="Hedging_Positions_through_Futures_AS_ON_MMMM_DD__YYYY___NIL" localSheetId="22">EOEMOP!#REF!</definedName>
    <definedName name="Hedging_Positions_through_Futures_AS_ON_MMMM_DD__YYYY___NIL" localSheetId="55">EOUSEF!#REF!</definedName>
    <definedName name="Hedging_Positions_through_Futures_AS_ON_MMMM_DD__YYYY___NIL" localSheetId="62">EOUSTF!#REF!</definedName>
    <definedName name="Hedging_Positions_through_Futures_AS_ON_MMMM_DD__YYYY___NIL" localSheetId="63">ESEFOF!#REF!</definedName>
    <definedName name="Hedging_Positions_through_Futures_AS_ON_MMMM_DD__YYYY___NIL" localSheetId="56">ESLVRE!#REF!</definedName>
    <definedName name="Hedging_Positions_through_Futures_AS_ON_MMMM_DD__YYYY___NIL">#REF!</definedName>
    <definedName name="JPM_Footer_disp" localSheetId="23">EDACBF!#REF!</definedName>
    <definedName name="JPM_Footer_disp" localSheetId="1">EDBE30!#REF!</definedName>
    <definedName name="JPM_Footer_disp" localSheetId="57">EDBE31!#REF!</definedName>
    <definedName name="JPM_Footer_disp" localSheetId="58">EDBE32!#REF!</definedName>
    <definedName name="JPM_Footer_disp" localSheetId="24">EDBE33!#REF!</definedName>
    <definedName name="JPM_Footer_disp" localSheetId="9">EDBPDF!#REF!</definedName>
    <definedName name="JPM_Footer_disp" localSheetId="17">EDCF27!#REF!</definedName>
    <definedName name="JPM_Footer_disp" localSheetId="64">EDCF28!#REF!</definedName>
    <definedName name="JPM_Footer_disp" localSheetId="25">EDCG27!#REF!</definedName>
    <definedName name="JPM_Footer_disp" localSheetId="18">EDCG28!#REF!</definedName>
    <definedName name="JPM_Footer_disp" localSheetId="65">EDCG37!#REF!</definedName>
    <definedName name="JPM_Footer_disp" localSheetId="10">EDCSDF!#REF!</definedName>
    <definedName name="JPM_Footer_disp" localSheetId="66">EDFF30!#REF!</definedName>
    <definedName name="JPM_Footer_disp" localSheetId="67">EDFF31!#REF!</definedName>
    <definedName name="JPM_Footer_disp" localSheetId="41">EDFF32!#REF!</definedName>
    <definedName name="JPM_Footer_disp" localSheetId="32">EDFF33!#REF!</definedName>
    <definedName name="JPM_Footer_disp" localSheetId="42">EDGSEC!#REF!</definedName>
    <definedName name="JPM_Footer_disp" localSheetId="68">EDLDUF!#REF!</definedName>
    <definedName name="JPM_Footer_disp" localSheetId="26">EDN1LE!#REF!</definedName>
    <definedName name="JPM_Footer_disp" localSheetId="69">EDNP27!#REF!</definedName>
    <definedName name="JPM_Footer_disp" localSheetId="33">EDONTF!#REF!</definedName>
    <definedName name="JPM_Footer_disp" localSheetId="27">EDUSTF!#REF!</definedName>
    <definedName name="JPM_Footer_disp" localSheetId="43">EEALVF!#REF!</definedName>
    <definedName name="JPM_Footer_disp" localSheetId="44">EEARBF!#REF!</definedName>
    <definedName name="JPM_Footer_disp" localSheetId="45">EEARFD!#REF!</definedName>
    <definedName name="JPM_Footer_disp" localSheetId="46">EEBCIE!#REF!</definedName>
    <definedName name="JPM_Footer_disp" localSheetId="59">EEBCYF!#REF!</definedName>
    <definedName name="JPM_Footer_disp" localSheetId="47">EEBIEF!#REF!</definedName>
    <definedName name="JPM_Footer_disp" localSheetId="34">EEBSDE!#REF!</definedName>
    <definedName name="JPM_Footer_disp" localSheetId="35">EEBTBE!#REF!</definedName>
    <definedName name="JPM_Footer_disp" localSheetId="36">EECONF!#REF!</definedName>
    <definedName name="JPM_Footer_disp" localSheetId="60">EEDGEF!#REF!</definedName>
    <definedName name="JPM_Footer_disp" localSheetId="28">EEECRF!#REF!</definedName>
    <definedName name="JPM_Footer_disp" localSheetId="19">EEELSS!#REF!</definedName>
    <definedName name="JPM_Footer_disp" localSheetId="2">EEEQTF!#REF!</definedName>
    <definedName name="JPM_Footer_disp" localSheetId="37">EEESCF!#REF!</definedName>
    <definedName name="JPM_Footer_disp" localSheetId="48">EEESSF!#REF!</definedName>
    <definedName name="JPM_Footer_disp" localSheetId="70">EEFINS!#REF!</definedName>
    <definedName name="JPM_Footer_disp" localSheetId="20">EEFOCF!#REF!</definedName>
    <definedName name="JPM_Footer_disp" localSheetId="49">EEIAFF!#REF!</definedName>
    <definedName name="JPM_Footer_disp" localSheetId="11">EEIF30!#REF!</definedName>
    <definedName name="JPM_Footer_disp" localSheetId="29">EEIF50!#REF!</definedName>
    <definedName name="JPM_Footer_disp" localSheetId="12">EELMFE!#REF!</definedName>
    <definedName name="JPM_Footer_disp" localSheetId="38">EELMIF!#REF!</definedName>
    <definedName name="JPM_Footer_disp" localSheetId="30">'EEM150'!#REF!</definedName>
    <definedName name="JPM_Footer_disp" localSheetId="71">EEMAAF!#REF!</definedName>
    <definedName name="JPM_Footer_disp" localSheetId="50">EEMCPF!#REF!</definedName>
    <definedName name="JPM_Footer_disp" localSheetId="61">EEMMQE!#REF!</definedName>
    <definedName name="JPM_Footer_disp" localSheetId="21">EEMMQI!#REF!</definedName>
    <definedName name="JPM_Footer_disp" localSheetId="13">EEMOF1!#REF!</definedName>
    <definedName name="JPM_Footer_disp" localSheetId="39">EEMOFF!#REF!</definedName>
    <definedName name="JPM_Footer_disp" localSheetId="51">EEN50E!#REF!</definedName>
    <definedName name="JPM_Footer_disp" localSheetId="31">EENBEF!#REF!</definedName>
    <definedName name="JPM_Footer_disp" localSheetId="3">EENLMG!#REF!</definedName>
    <definedName name="JPM_Footer_disp" localSheetId="72">EENMET!#REF!</definedName>
    <definedName name="JPM_Footer_disp" localSheetId="73">EENN50!#REF!</definedName>
    <definedName name="JPM_Footer_disp" localSheetId="4">EEPRUA!#REF!</definedName>
    <definedName name="JPM_Footer_disp" localSheetId="52">EERRIF!#REF!</definedName>
    <definedName name="JPM_Footer_disp" localSheetId="74">'EES250'!#REF!</definedName>
    <definedName name="JPM_Footer_disp" localSheetId="5">EES30E!#REF!</definedName>
    <definedName name="JPM_Footer_disp" localSheetId="53">EESMCF!#REF!</definedName>
    <definedName name="JPM_Footer_disp" localSheetId="6">EETECF!#REF!</definedName>
    <definedName name="JPM_Footer_disp" localSheetId="14">EEX50E!#REF!</definedName>
    <definedName name="JPM_Footer_disp" localSheetId="7">EGEFOF!#REF!</definedName>
    <definedName name="JPM_Footer_disp" localSheetId="75">EGOLDE!#REF!</definedName>
    <definedName name="JPM_Footer_disp" localSheetId="40">EGSFOF!#REF!</definedName>
    <definedName name="JPM_Footer_disp" localSheetId="76">ELLIQF!#REF!</definedName>
    <definedName name="JPM_Footer_disp" localSheetId="54">EOASEF!#REF!</definedName>
    <definedName name="JPM_Footer_disp" localSheetId="15">EOCHIF!#REF!</definedName>
    <definedName name="JPM_Footer_disp" localSheetId="16">EODWHF!#REF!</definedName>
    <definedName name="JPM_Footer_disp" localSheetId="8">EOEDOF!#REF!</definedName>
    <definedName name="JPM_Footer_disp" localSheetId="22">EOEMOP!#REF!</definedName>
    <definedName name="JPM_Footer_disp" localSheetId="55">EOUSEF!#REF!</definedName>
    <definedName name="JPM_Footer_disp" localSheetId="62">EOUSTF!#REF!</definedName>
    <definedName name="JPM_Footer_disp" localSheetId="63">ESEFOF!#REF!</definedName>
    <definedName name="JPM_Footer_disp" localSheetId="56">ESLVRE!#REF!</definedName>
    <definedName name="JPM_Footer_disp">#REF!</definedName>
    <definedName name="JPM_Footer_disp12" localSheetId="23">EDACBF!#REF!</definedName>
    <definedName name="JPM_Footer_disp12" localSheetId="1">EDBE30!#REF!</definedName>
    <definedName name="JPM_Footer_disp12" localSheetId="57">EDBE31!#REF!</definedName>
    <definedName name="JPM_Footer_disp12" localSheetId="58">EDBE32!#REF!</definedName>
    <definedName name="JPM_Footer_disp12" localSheetId="24">EDBE33!#REF!</definedName>
    <definedName name="JPM_Footer_disp12" localSheetId="9">EDBPDF!#REF!</definedName>
    <definedName name="JPM_Footer_disp12" localSheetId="17">EDCF27!#REF!</definedName>
    <definedName name="JPM_Footer_disp12" localSheetId="64">EDCF28!#REF!</definedName>
    <definedName name="JPM_Footer_disp12" localSheetId="25">EDCG27!#REF!</definedName>
    <definedName name="JPM_Footer_disp12" localSheetId="18">EDCG28!#REF!</definedName>
    <definedName name="JPM_Footer_disp12" localSheetId="65">EDCG37!#REF!</definedName>
    <definedName name="JPM_Footer_disp12" localSheetId="10">EDCSDF!#REF!</definedName>
    <definedName name="JPM_Footer_disp12" localSheetId="66">EDFF30!#REF!</definedName>
    <definedName name="JPM_Footer_disp12" localSheetId="67">EDFF31!#REF!</definedName>
    <definedName name="JPM_Footer_disp12" localSheetId="41">EDFF32!#REF!</definedName>
    <definedName name="JPM_Footer_disp12" localSheetId="32">EDFF33!#REF!</definedName>
    <definedName name="JPM_Footer_disp12" localSheetId="42">EDGSEC!#REF!</definedName>
    <definedName name="JPM_Footer_disp12" localSheetId="68">EDLDUF!#REF!</definedName>
    <definedName name="JPM_Footer_disp12" localSheetId="26">EDN1LE!#REF!</definedName>
    <definedName name="JPM_Footer_disp12" localSheetId="69">EDNP27!#REF!</definedName>
    <definedName name="JPM_Footer_disp12" localSheetId="33">EDONTF!#REF!</definedName>
    <definedName name="JPM_Footer_disp12" localSheetId="27">EDUSTF!#REF!</definedName>
    <definedName name="JPM_Footer_disp12" localSheetId="43">EEALVF!#REF!</definedName>
    <definedName name="JPM_Footer_disp12" localSheetId="44">EEARBF!#REF!</definedName>
    <definedName name="JPM_Footer_disp12" localSheetId="45">EEARFD!#REF!</definedName>
    <definedName name="JPM_Footer_disp12" localSheetId="46">EEBCIE!#REF!</definedName>
    <definedName name="JPM_Footer_disp12" localSheetId="59">EEBCYF!#REF!</definedName>
    <definedName name="JPM_Footer_disp12" localSheetId="47">EEBIEF!#REF!</definedName>
    <definedName name="JPM_Footer_disp12" localSheetId="34">EEBSDE!#REF!</definedName>
    <definedName name="JPM_Footer_disp12" localSheetId="35">EEBTBE!#REF!</definedName>
    <definedName name="JPM_Footer_disp12" localSheetId="36">EECONF!#REF!</definedName>
    <definedName name="JPM_Footer_disp12" localSheetId="60">EEDGEF!#REF!</definedName>
    <definedName name="JPM_Footer_disp12" localSheetId="28">EEECRF!#REF!</definedName>
    <definedName name="JPM_Footer_disp12" localSheetId="19">EEELSS!#REF!</definedName>
    <definedName name="JPM_Footer_disp12" localSheetId="2">EEEQTF!#REF!</definedName>
    <definedName name="JPM_Footer_disp12" localSheetId="37">EEESCF!#REF!</definedName>
    <definedName name="JPM_Footer_disp12" localSheetId="48">EEESSF!#REF!</definedName>
    <definedName name="JPM_Footer_disp12" localSheetId="70">EEFINS!#REF!</definedName>
    <definedName name="JPM_Footer_disp12" localSheetId="20">EEFOCF!#REF!</definedName>
    <definedName name="JPM_Footer_disp12" localSheetId="49">EEIAFF!#REF!</definedName>
    <definedName name="JPM_Footer_disp12" localSheetId="11">EEIF30!#REF!</definedName>
    <definedName name="JPM_Footer_disp12" localSheetId="29">EEIF50!#REF!</definedName>
    <definedName name="JPM_Footer_disp12" localSheetId="12">EELMFE!#REF!</definedName>
    <definedName name="JPM_Footer_disp12" localSheetId="38">EELMIF!#REF!</definedName>
    <definedName name="JPM_Footer_disp12" localSheetId="30">'EEM150'!#REF!</definedName>
    <definedName name="JPM_Footer_disp12" localSheetId="71">EEMAAF!#REF!</definedName>
    <definedName name="JPM_Footer_disp12" localSheetId="50">EEMCPF!#REF!</definedName>
    <definedName name="JPM_Footer_disp12" localSheetId="61">EEMMQE!#REF!</definedName>
    <definedName name="JPM_Footer_disp12" localSheetId="21">EEMMQI!#REF!</definedName>
    <definedName name="JPM_Footer_disp12" localSheetId="13">EEMOF1!#REF!</definedName>
    <definedName name="JPM_Footer_disp12" localSheetId="39">EEMOFF!#REF!</definedName>
    <definedName name="JPM_Footer_disp12" localSheetId="51">EEN50E!#REF!</definedName>
    <definedName name="JPM_Footer_disp12" localSheetId="31">EENBEF!#REF!</definedName>
    <definedName name="JPM_Footer_disp12" localSheetId="3">EENLMG!#REF!</definedName>
    <definedName name="JPM_Footer_disp12" localSheetId="72">EENMET!#REF!</definedName>
    <definedName name="JPM_Footer_disp12" localSheetId="73">EENN50!#REF!</definedName>
    <definedName name="JPM_Footer_disp12" localSheetId="4">EEPRUA!#REF!</definedName>
    <definedName name="JPM_Footer_disp12" localSheetId="52">EERRIF!#REF!</definedName>
    <definedName name="JPM_Footer_disp12" localSheetId="74">'EES250'!#REF!</definedName>
    <definedName name="JPM_Footer_disp12" localSheetId="5">EES30E!#REF!</definedName>
    <definedName name="JPM_Footer_disp12" localSheetId="53">EESMCF!#REF!</definedName>
    <definedName name="JPM_Footer_disp12" localSheetId="6">EETECF!#REF!</definedName>
    <definedName name="JPM_Footer_disp12" localSheetId="14">EEX50E!#REF!</definedName>
    <definedName name="JPM_Footer_disp12" localSheetId="7">EGEFOF!#REF!</definedName>
    <definedName name="JPM_Footer_disp12" localSheetId="75">EGOLDE!#REF!</definedName>
    <definedName name="JPM_Footer_disp12" localSheetId="40">EGSFOF!#REF!</definedName>
    <definedName name="JPM_Footer_disp12" localSheetId="76">ELLIQF!#REF!</definedName>
    <definedName name="JPM_Footer_disp12" localSheetId="54">EOASEF!#REF!</definedName>
    <definedName name="JPM_Footer_disp12" localSheetId="15">EOCHIF!#REF!</definedName>
    <definedName name="JPM_Footer_disp12" localSheetId="16">EODWHF!#REF!</definedName>
    <definedName name="JPM_Footer_disp12" localSheetId="8">EOEDOF!#REF!</definedName>
    <definedName name="JPM_Footer_disp12" localSheetId="22">EOEMOP!#REF!</definedName>
    <definedName name="JPM_Footer_disp12" localSheetId="55">EOUSEF!#REF!</definedName>
    <definedName name="JPM_Footer_disp12" localSheetId="62">EOUSTF!#REF!</definedName>
    <definedName name="JPM_Footer_disp12" localSheetId="63">ESEFOF!#REF!</definedName>
    <definedName name="JPM_Footer_disp12" localSheetId="56">ESLVRE!#REF!</definedName>
    <definedName name="JPM_Footer_disp1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3" i="77" l="1"/>
  <c r="F11" i="76"/>
  <c r="E11" i="76"/>
  <c r="F10" i="76"/>
  <c r="F258" i="75"/>
  <c r="E258" i="75"/>
  <c r="B234" i="72"/>
  <c r="F215" i="72"/>
  <c r="E192" i="72"/>
  <c r="E191" i="72"/>
  <c r="F190" i="72"/>
  <c r="F191" i="72" s="1"/>
  <c r="F192" i="72" s="1"/>
  <c r="F188" i="72"/>
  <c r="F124" i="72"/>
  <c r="F127" i="72" s="1"/>
  <c r="E124" i="72"/>
  <c r="E127" i="72" s="1"/>
  <c r="F60" i="72"/>
  <c r="E60" i="72"/>
  <c r="B80" i="70"/>
  <c r="B88" i="69"/>
  <c r="B41" i="68"/>
  <c r="B41" i="67"/>
  <c r="B68" i="66"/>
  <c r="B62" i="65"/>
  <c r="B81" i="59"/>
  <c r="B101" i="58"/>
  <c r="E11" i="57"/>
  <c r="F10" i="57"/>
  <c r="F11" i="57" s="1"/>
  <c r="E259" i="49"/>
  <c r="F258" i="49"/>
  <c r="F259" i="49" s="1"/>
  <c r="E258" i="49"/>
  <c r="F148" i="49"/>
  <c r="F151" i="49" s="1"/>
  <c r="E148" i="49"/>
  <c r="E151" i="49" s="1"/>
  <c r="E171" i="46"/>
  <c r="F154" i="46"/>
  <c r="F171" i="46" s="1"/>
  <c r="E154" i="46"/>
  <c r="F121" i="46"/>
  <c r="F119" i="46"/>
  <c r="E119" i="46"/>
  <c r="E121" i="46" s="1"/>
  <c r="B86" i="43"/>
  <c r="B41" i="42"/>
  <c r="B69" i="34"/>
  <c r="B41" i="33"/>
  <c r="B76" i="28"/>
  <c r="B34" i="27"/>
  <c r="B66" i="26"/>
  <c r="B72" i="25"/>
  <c r="B112" i="24"/>
  <c r="F83" i="24"/>
  <c r="E79" i="24"/>
  <c r="F77" i="24"/>
  <c r="F79" i="24" s="1"/>
  <c r="B59" i="19"/>
  <c r="B62" i="18"/>
  <c r="B67" i="11"/>
  <c r="B147" i="10"/>
  <c r="F142" i="5"/>
  <c r="E142" i="5"/>
  <c r="F103" i="5"/>
  <c r="E103" i="5"/>
  <c r="F100" i="5"/>
  <c r="E100" i="5"/>
  <c r="B129" i="2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<sst xmlns="http://schemas.openxmlformats.org/spreadsheetml/2006/main" count="19168" uniqueCount="3540">
  <si>
    <t>EDELWEISS MUTUAL FUND</t>
  </si>
  <si>
    <t>PORTFOLIO STATEMENT as on 30 Sep 2026</t>
  </si>
  <si>
    <t>Fund Id</t>
  </si>
  <si>
    <t>Fund Desc</t>
  </si>
  <si>
    <t>Scheme Risk- O - Meter</t>
  </si>
  <si>
    <t>Benchmark of the Scheme</t>
  </si>
  <si>
    <t>Benchmark Risk-o-meter</t>
  </si>
  <si>
    <t>EDBE30</t>
  </si>
  <si>
    <t>NIFTY BHARAT Bond Index - April 2030</t>
  </si>
  <si>
    <t>-</t>
  </si>
  <si>
    <t>EEEQTF</t>
  </si>
  <si>
    <t>Nifty LargeMidcap 250 Index - TRI</t>
  </si>
  <si>
    <t>EENLMG</t>
  </si>
  <si>
    <t>Nifty LargeMidcap250 Plus 8-13 yr G-Sec 70:30 Index</t>
  </si>
  <si>
    <t>EEPRUA</t>
  </si>
  <si>
    <t>CRISIL Hybrid 35+65 - Aggressive Index</t>
  </si>
  <si>
    <t>EES30E</t>
  </si>
  <si>
    <t xml:space="preserve"> BSE Sensex TRI</t>
  </si>
  <si>
    <t>EETECF</t>
  </si>
  <si>
    <t>BSE Teck TRI</t>
  </si>
  <si>
    <t>EGEFOF</t>
  </si>
  <si>
    <t>Domestic price of gold</t>
  </si>
  <si>
    <t>EOEDOF</t>
  </si>
  <si>
    <t>MSCI Europe Index (Total Return Net)</t>
  </si>
  <si>
    <t>EDBPDF</t>
  </si>
  <si>
    <t>CRISIL Banking and PSU Debt A-II (Tier I Benchmark)</t>
  </si>
  <si>
    <t>Nifty Banking &amp; PSU Debt Index - A-III (Tier II Scheme Benchmark)</t>
  </si>
  <si>
    <t>EDCSDF</t>
  </si>
  <si>
    <t>CRISIL IBX 50:50 Gilt Plus SDL Short Duration Index</t>
  </si>
  <si>
    <t>EEIF30</t>
  </si>
  <si>
    <t>Nifty 100 Quality 30 Index - TRI</t>
  </si>
  <si>
    <t>EELMFE</t>
  </si>
  <si>
    <t>Nifty LargeMidcap 250 Total Return Index</t>
  </si>
  <si>
    <t>EEMOF1</t>
  </si>
  <si>
    <t>Nifty IPO Index</t>
  </si>
  <si>
    <t>EEX50E</t>
  </si>
  <si>
    <t>Nifty Next 50 Total Return Index</t>
  </si>
  <si>
    <t>EOCHIF</t>
  </si>
  <si>
    <t>MSCI Golden Dragon Index (Total Return Net)</t>
  </si>
  <si>
    <t>EODWHF</t>
  </si>
  <si>
    <t>MSCI India Domestic &amp; World Healthcare 45 Index</t>
  </si>
  <si>
    <t>EDCF27</t>
  </si>
  <si>
    <t>CRISIL-IBX AAA NBFC-HFC - Jun 2027</t>
  </si>
  <si>
    <t>EDCG28</t>
  </si>
  <si>
    <t>CRISIL IBX 50:50 Gilt Plus SDL Index - Sep 2028</t>
  </si>
  <si>
    <t>EEELSS</t>
  </si>
  <si>
    <t>NIFTY 500 TRI</t>
  </si>
  <si>
    <t>EEFOCF</t>
  </si>
  <si>
    <t>EEMMQI</t>
  </si>
  <si>
    <t>Nifty500 Multicap Momentum Quality 50 TRI</t>
  </si>
  <si>
    <t>EOEMOP</t>
  </si>
  <si>
    <t>MSCI Emerging Market Index</t>
  </si>
  <si>
    <t>EDACBF</t>
  </si>
  <si>
    <t>CRISIL Money Market A-I Index (Tier I Benchmark)</t>
  </si>
  <si>
    <t>NIFTY Money Market Index A-I (Tier II Scheme Benchmark)</t>
  </si>
  <si>
    <t>EDBE33</t>
  </si>
  <si>
    <t>Nifty BHARAT Bond Index - April 2033</t>
  </si>
  <si>
    <t>EDCG27</t>
  </si>
  <si>
    <t>CRISIL IBX 50:50 Gilt Plus SDL - June 2027</t>
  </si>
  <si>
    <t>EDN1LE</t>
  </si>
  <si>
    <t>Nifty 1D Rate Index</t>
  </si>
  <si>
    <t>EDUSTF</t>
  </si>
  <si>
    <t>CRISIL Ultra Short Duration Debt A-I Index</t>
  </si>
  <si>
    <t>EEECRF</t>
  </si>
  <si>
    <t>EEIF50</t>
  </si>
  <si>
    <t>NIFTY 50 - TRI</t>
  </si>
  <si>
    <t>EEM150</t>
  </si>
  <si>
    <t>NIFTY Midcap 150 Moment 50 TRI</t>
  </si>
  <si>
    <t>EENBEF</t>
  </si>
  <si>
    <t>NIFTY Bank TRI</t>
  </si>
  <si>
    <t>EDFF33</t>
  </si>
  <si>
    <t>EDONTF</t>
  </si>
  <si>
    <t>CRISIL Liquid Overnight Index (Tier I Benchmark)</t>
  </si>
  <si>
    <t>EEBSDE</t>
  </si>
  <si>
    <t>BSE LargeMid (60:40) Stable Dividend 50 Total Return Index</t>
  </si>
  <si>
    <t>EEBTBE</t>
  </si>
  <si>
    <t>BSE Top 10 Bank Total Return Index</t>
  </si>
  <si>
    <t>EECONF</t>
  </si>
  <si>
    <t>NIFTY INDIA CONSUMPTION TRI</t>
  </si>
  <si>
    <t>EEESCF</t>
  </si>
  <si>
    <t>Nifty Smallcap 250 - TRI</t>
  </si>
  <si>
    <t>EELMIF</t>
  </si>
  <si>
    <t>EEMOFF</t>
  </si>
  <si>
    <t>65% Nifty500 TRI + 15% Crisil Composite Bond Index + 10% Domestic Gold Price + 10% Domestic Silver Price</t>
  </si>
  <si>
    <t>EGSFOF</t>
  </si>
  <si>
    <t>Domestic Gold and Silver Prices</t>
  </si>
  <si>
    <t>EDFF32</t>
  </si>
  <si>
    <t>Nifty BHARAT Bond Index - April 2032</t>
  </si>
  <si>
    <t>EDGSEC</t>
  </si>
  <si>
    <t>CRISIL Dynamic Gilt Index (Tier I Benchmark)</t>
  </si>
  <si>
    <t>NIFTY G-Sec Index - A-III (Tier II Scheme Benchmark)</t>
  </si>
  <si>
    <t>EEALVF</t>
  </si>
  <si>
    <t>Nifty Alpha Low Volatility 30 Index</t>
  </si>
  <si>
    <t>EEARBF</t>
  </si>
  <si>
    <t>Nifty 50 Arbitrage Index</t>
  </si>
  <si>
    <t>EEARFD</t>
  </si>
  <si>
    <t>NIFTY 50 Hybrid Composite debt 50:50 Index</t>
  </si>
  <si>
    <t>EEBCIE</t>
  </si>
  <si>
    <t>BSE Capital Markets &amp; Insurance TRI</t>
  </si>
  <si>
    <t>EEBIEF</t>
  </si>
  <si>
    <t>BSE Internet Economy TRI</t>
  </si>
  <si>
    <t>EEESSF</t>
  </si>
  <si>
    <t>NIFTY 50 Equity Savings Index</t>
  </si>
  <si>
    <t>EEIAFF</t>
  </si>
  <si>
    <t>60% Nifty Short Duration Debt Index + 40% Nifty 50 Arbitrage TRI</t>
  </si>
  <si>
    <t>EEMCPF</t>
  </si>
  <si>
    <t xml:space="preserve">Nifty 500 MultiCap 50:25:25 TRI </t>
  </si>
  <si>
    <t>EEN50E</t>
  </si>
  <si>
    <t>Nifty 50 TRI</t>
  </si>
  <si>
    <t>EERRIF</t>
  </si>
  <si>
    <t>Nifty REITs &amp; Realty Total Return Index</t>
  </si>
  <si>
    <t>EESMCF</t>
  </si>
  <si>
    <t>NIFTY Midcap 150 TRI</t>
  </si>
  <si>
    <t>EOASEF</t>
  </si>
  <si>
    <t>MSCI AC Asean 10/40 Total Return Index</t>
  </si>
  <si>
    <t>EOUSEF</t>
  </si>
  <si>
    <t>Russell 1000 Value Index</t>
  </si>
  <si>
    <t>ESLVRE</t>
  </si>
  <si>
    <t>Domestic prices of Silver</t>
  </si>
  <si>
    <t>EDBE31</t>
  </si>
  <si>
    <t>NIFTY BHARAT Bond Index - April 2031</t>
  </si>
  <si>
    <t>EDBE32</t>
  </si>
  <si>
    <t>EEBCYF</t>
  </si>
  <si>
    <t>EEDGEF</t>
  </si>
  <si>
    <t>NIFTY 100 TRI</t>
  </si>
  <si>
    <t>EEMMQE</t>
  </si>
  <si>
    <t>EOUSTF</t>
  </si>
  <si>
    <t>Russell 1000 Equal Weighted Technology Index</t>
  </si>
  <si>
    <t>ESEFOF</t>
  </si>
  <si>
    <t>EDCF28</t>
  </si>
  <si>
    <t>CRISIL IBX AAA Financial Services - Jan 2028</t>
  </si>
  <si>
    <t>EDCG37</t>
  </si>
  <si>
    <t>CRISIL IBX 50:50 Gilt Plus SDL Index – April 2037</t>
  </si>
  <si>
    <t>EDFF30</t>
  </si>
  <si>
    <t>EDFF31</t>
  </si>
  <si>
    <t>EDLDUF</t>
  </si>
  <si>
    <t>CRISIL Low Duration Debt A-I Index (Tier I Benchmark)</t>
  </si>
  <si>
    <t>EDNP27</t>
  </si>
  <si>
    <t>Nifty PSU Bond Plus SDL Apr 2027 50:50 Index</t>
  </si>
  <si>
    <t>EEFINS</t>
  </si>
  <si>
    <t>Nifty Financial Services TRI</t>
  </si>
  <si>
    <t>EEMAAF</t>
  </si>
  <si>
    <t>Nifty 500 TRI (40%) +CRISIL Short Term Bond Index + Domestic Gold Prices (5%)  + Domestic Silver Prices (5%)</t>
  </si>
  <si>
    <t>EENMET</t>
  </si>
  <si>
    <t>Nifty Metal Total Return Index</t>
  </si>
  <si>
    <t>EENN50</t>
  </si>
  <si>
    <t xml:space="preserve">Nifty Next 50 Index </t>
  </si>
  <si>
    <t>EES250</t>
  </si>
  <si>
    <t>EGOLDE</t>
  </si>
  <si>
    <t>Domestic prices of Gold</t>
  </si>
  <si>
    <t>ELLIQF</t>
  </si>
  <si>
    <t>CRISIL Liquid Debt A-I (Tier I Benchmark)</t>
  </si>
  <si>
    <t>NIFTY Liquid Index A-I (Tier II Scheme Benchmark)</t>
  </si>
  <si>
    <t>PORTFOLIO STATEMENT OF BHARAT BOND ETF – APRIL 2030 AS ON SEPTEMBER 30, 2026</t>
  </si>
  <si>
    <t>(An open ended Target Maturity Exchange Traded Bond Fund predominantly investing in constituents of Nifty BHARAT Bond Index - April 2030. A relatively high interest rate risk and relatively low credit risk.)</t>
  </si>
  <si>
    <t>Name of the Instrument</t>
  </si>
  <si>
    <t>ISIN</t>
  </si>
  <si>
    <t>Rating/Industry</t>
  </si>
  <si>
    <t>Quantity</t>
  </si>
  <si>
    <t>Market/Fair Value(Rs. In Lacs)</t>
  </si>
  <si>
    <t>% to Net Assets</t>
  </si>
  <si>
    <t>YIELD</t>
  </si>
  <si>
    <t>Equity &amp; Equity related</t>
  </si>
  <si>
    <t>NIL</t>
  </si>
  <si>
    <t>Debt Instruments</t>
  </si>
  <si>
    <t>(a)Listed / Awaiting listing on stock Exchanges</t>
  </si>
  <si>
    <t>7.39% SIDBI SR IX NCD RED 21-03-2030**</t>
  </si>
  <si>
    <t>INE556F08KY6</t>
  </si>
  <si>
    <t>CRISIL AAA</t>
  </si>
  <si>
    <t>7.89% REC LTD. NCD RED 30-03-2030**</t>
  </si>
  <si>
    <t>INE020B08CI2</t>
  </si>
  <si>
    <t>7.86% PFC LTD NCD RED 12-04-2030**</t>
  </si>
  <si>
    <t>INE134E08KK4</t>
  </si>
  <si>
    <t>7.64% NABARD NCD SR 25B RED 06-12-2029**</t>
  </si>
  <si>
    <t>INE261F08EJ7</t>
  </si>
  <si>
    <t>ICRA AAA</t>
  </si>
  <si>
    <t>7.03% HPCL NCD RED 12-04-2030**</t>
  </si>
  <si>
    <t>INE094A08069</t>
  </si>
  <si>
    <t>7.22% HPCL NCD RED 28-08-2029**</t>
  </si>
  <si>
    <t>INE094A08168</t>
  </si>
  <si>
    <t>7.41% POWER FIN CORP NCD RED 25-02-2030**</t>
  </si>
  <si>
    <t>INE134E08KL2</t>
  </si>
  <si>
    <t>7.34% NPCIL NCD RED 23-01-2030**</t>
  </si>
  <si>
    <t>INE206D08469</t>
  </si>
  <si>
    <t>7.55% IRFC NCD RED 12-04-2030**</t>
  </si>
  <si>
    <t>INE053F07BY5</t>
  </si>
  <si>
    <t>7.70% NHAI NCD RED 13-09-2029**</t>
  </si>
  <si>
    <t>INE906B07HH5</t>
  </si>
  <si>
    <t>7.54% NHAI NCD RED 25-01-2030**</t>
  </si>
  <si>
    <t>INE906B07HK9</t>
  </si>
  <si>
    <t>7.32% NTPC LTD NCD RED 17-07-2029**</t>
  </si>
  <si>
    <t>INE733E07KL3</t>
  </si>
  <si>
    <t>7.4% MANGALORE REF &amp; PET NCD 12-04-2030**</t>
  </si>
  <si>
    <t>INE103A08019</t>
  </si>
  <si>
    <t>7.08% IRFC NCD RED 28-02-2030**</t>
  </si>
  <si>
    <t>INE053F07CA3</t>
  </si>
  <si>
    <t>7.41% IOC NCD RED 22-10-2029**</t>
  </si>
  <si>
    <t>INE242A08437</t>
  </si>
  <si>
    <t>FITCH AAA</t>
  </si>
  <si>
    <t>7.50% REC LTD. NCD RED 28-02-2030**</t>
  </si>
  <si>
    <t>INE020B08CP7</t>
  </si>
  <si>
    <t>7.49% SIDBI SR VIII NCD RED 11-06-2029**</t>
  </si>
  <si>
    <t>INE556F08KX8</t>
  </si>
  <si>
    <t>7.49% NHAI NCD RED 01-08-2029**</t>
  </si>
  <si>
    <t>INE906B07HG7</t>
  </si>
  <si>
    <t>7.75% MANGALORE REF &amp; PET NCD 29-01-2030**</t>
  </si>
  <si>
    <t>INE103A08035</t>
  </si>
  <si>
    <t>7.38% POWER GRID CORP NCD RED 12-04-2030**</t>
  </si>
  <si>
    <t>INE752E08635</t>
  </si>
  <si>
    <t>7.44% NABARD SR 26F NCD RED 17-07-29</t>
  </si>
  <si>
    <t>INE261F08EU4</t>
  </si>
  <si>
    <t>7.55% IRFC NCD RED 06-11-29**</t>
  </si>
  <si>
    <t>INE053F07BX7</t>
  </si>
  <si>
    <t>7.47% SIDBI SR II NCD RED 05-09-2029**</t>
  </si>
  <si>
    <t>INE556F08KR0</t>
  </si>
  <si>
    <t>7.43% NABARD GOI SERV NCD RED 31-01-2030**</t>
  </si>
  <si>
    <t>INE261F08BX4</t>
  </si>
  <si>
    <t>7.48% IRFC NCD RED 13-08-2029**</t>
  </si>
  <si>
    <t>INE053F07BU3</t>
  </si>
  <si>
    <t>7.5% IRFC NCD RED 07-09-2029**</t>
  </si>
  <si>
    <t>INE053F07BW9</t>
  </si>
  <si>
    <t>8.12% NHPC NCD GOI SERVICED 22-03-2029**</t>
  </si>
  <si>
    <t>INE848E08136</t>
  </si>
  <si>
    <t>CARE AAA</t>
  </si>
  <si>
    <t>7.82% PFC SR BS225 NCD RED 13-03-2030**</t>
  </si>
  <si>
    <t>INE134E08MF0</t>
  </si>
  <si>
    <t>7.68% NABARD NCD SR 24F RED 30-04-2029**</t>
  </si>
  <si>
    <t>INE261F08EG3</t>
  </si>
  <si>
    <t>7.14% EXIM BOND SR AA01 NCD 13-12-2029</t>
  </si>
  <si>
    <t>INE514E08GD0</t>
  </si>
  <si>
    <t>7.25% INDIAN OIL CORP SR XXVII 05-01-30**</t>
  </si>
  <si>
    <t>INE242A08569</t>
  </si>
  <si>
    <t>8.85% REC LTD. NCD RED 16-04-2029**</t>
  </si>
  <si>
    <t>INE020B08BQ7</t>
  </si>
  <si>
    <t>8.36% NHAI NCD RED 20-05-2029**</t>
  </si>
  <si>
    <t>INE906B07HD4</t>
  </si>
  <si>
    <t>7.10% NABARD GOI SERV NCD RED 08-02-2030**</t>
  </si>
  <si>
    <t>INE261F08BY2</t>
  </si>
  <si>
    <t>8.3% REC LTD NCD RED 25-06-2029**</t>
  </si>
  <si>
    <t>INE020B08BU9</t>
  </si>
  <si>
    <t>7.36% INDIAN OIL COR N SR XXVI 16-07-29**</t>
  </si>
  <si>
    <t>INE242A08551</t>
  </si>
  <si>
    <t>7.64% FOOD CORP GOI GRNT NCD 12-12-2029</t>
  </si>
  <si>
    <t>INE861G08050</t>
  </si>
  <si>
    <t>CRISIL AAA(CE)</t>
  </si>
  <si>
    <t>8.25% REC GOI SERVICED NCD RED 26-03-30**</t>
  </si>
  <si>
    <t>INE020B08CR3</t>
  </si>
  <si>
    <t>7.49% POWER GRID CORP NCD 25-10-2029**</t>
  </si>
  <si>
    <t>INE752E08601</t>
  </si>
  <si>
    <t>7.93% PFC LTD NCD RED 31-12-2029**</t>
  </si>
  <si>
    <t>INE134E08KI8</t>
  </si>
  <si>
    <t>8.24% POWER GRID NCD GOI SERV 14-02-2029**</t>
  </si>
  <si>
    <t>INE752E08551</t>
  </si>
  <si>
    <t>8.09% NLC INDIA LTD NCD RED 29-05-2029**</t>
  </si>
  <si>
    <t>INE589A07037</t>
  </si>
  <si>
    <t>7.34% POWER GRID CORP NCD 13-07-2029**</t>
  </si>
  <si>
    <t>INE752E08577</t>
  </si>
  <si>
    <t>7.92% REC LTD. NCD RED 30-03-2030**</t>
  </si>
  <si>
    <t>INE020B08CJ0</t>
  </si>
  <si>
    <t>8.23% IRFC NCD RED 29-03-2029**</t>
  </si>
  <si>
    <t>INE053F07BE7</t>
  </si>
  <si>
    <t>8.3% NTPC LTD NCD RED 15-01-2029**</t>
  </si>
  <si>
    <t>INE733E07KJ7</t>
  </si>
  <si>
    <t>7.37% IRFC SR 181 NCD RED 31-07-2029**</t>
  </si>
  <si>
    <t>INE053F08411</t>
  </si>
  <si>
    <t>8.27% NHAI NCD RED 28-03-2029**</t>
  </si>
  <si>
    <t>INE906B07GP0</t>
  </si>
  <si>
    <t>7.27% NABARD NCD RED 14-02-2030**</t>
  </si>
  <si>
    <t>INE261F08BZ9</t>
  </si>
  <si>
    <t>6.7% REC LTD SR 249B NCD 31-12-29**</t>
  </si>
  <si>
    <t>INE020B08FY2</t>
  </si>
  <si>
    <t>8.85% POWER FIN CORP NCD RED 25-05-2029**</t>
  </si>
  <si>
    <t>INE134E08KC1</t>
  </si>
  <si>
    <t>7.5% NHPC NCD RED 06-10-2029**</t>
  </si>
  <si>
    <t>INE848E07AS5</t>
  </si>
  <si>
    <t>8.80% RECL NCD RED 14-05-2029**</t>
  </si>
  <si>
    <t>INE020B08BS3</t>
  </si>
  <si>
    <t>8.37% NHAI NCD RED 20-01-2029**</t>
  </si>
  <si>
    <t>INE906B07GN5</t>
  </si>
  <si>
    <t>7.25% NPCIL NCD RED 15-12-2029 XXXIII C**</t>
  </si>
  <si>
    <t>INE206D08436</t>
  </si>
  <si>
    <t>7.13% NHPC LTD NCD 11-02-2030**</t>
  </si>
  <si>
    <t>INE848E07BC7</t>
  </si>
  <si>
    <t>6.85% NABARD SR26B NCD RED 19-01-2029</t>
  </si>
  <si>
    <t>INE261F08EQ2</t>
  </si>
  <si>
    <t>8.4% POWER GRID NCD RED 26-05-2029**</t>
  </si>
  <si>
    <t>INE752E07MV8</t>
  </si>
  <si>
    <t>7.38% NHPC LTD NCD 03-01-2030**</t>
  </si>
  <si>
    <t>INE848E07AX5</t>
  </si>
  <si>
    <t>8.15% POWER GRID CORP NCD RED 09-03-2030**</t>
  </si>
  <si>
    <t>INE752E07MK1</t>
  </si>
  <si>
    <t>8.14% NUCLEAR POWER NCD RED 25-03-2030**</t>
  </si>
  <si>
    <t>INE206D08303</t>
  </si>
  <si>
    <t>8.15% EXIM NCB 21-01-2030 R21 - 2030**</t>
  </si>
  <si>
    <t>INE514E08EJ2</t>
  </si>
  <si>
    <t>7.95% IRFC NCD RED 12-06-2029**</t>
  </si>
  <si>
    <t>INE053F07BR9</t>
  </si>
  <si>
    <t>9.3% POWER GRID CORP NCD RED 04-09-2029**</t>
  </si>
  <si>
    <t>INE752E07LR8</t>
  </si>
  <si>
    <t>8.13% NUCLEAR POWER CORP NCD 28-03-2030**</t>
  </si>
  <si>
    <t>INE206D08394</t>
  </si>
  <si>
    <t>7.40% EXIM BANK NCD SR Z02 RED 14-03-29**</t>
  </si>
  <si>
    <t>INE514E08GC2</t>
  </si>
  <si>
    <t>8.20% PGCIL NCD 23-01-2030 STRPPS D**</t>
  </si>
  <si>
    <t>INE752E07MH7</t>
  </si>
  <si>
    <t>7.41% NABARD NCD RED 18-07-2029**</t>
  </si>
  <si>
    <t>INE261F08BM7</t>
  </si>
  <si>
    <t>9.18% NUCLEAR POWER CORP NCD RD 23-01-29**</t>
  </si>
  <si>
    <t>INE206D08162</t>
  </si>
  <si>
    <t>8.87% EXIM BANK NCD RED 30-10-2029**</t>
  </si>
  <si>
    <t>INE514E08ED5</t>
  </si>
  <si>
    <t>8.40% NUCLEAR POW COR IN LTD NCD28-11-29**</t>
  </si>
  <si>
    <t>INE206D08253</t>
  </si>
  <si>
    <t>7.36% NLC INDIA LTD. NCD RED 25-01-2030**</t>
  </si>
  <si>
    <t>INE589A07045</t>
  </si>
  <si>
    <t>9.18% NUCLEAR POWER CORP NCD RD 23-01-28**</t>
  </si>
  <si>
    <t>INE206D08204</t>
  </si>
  <si>
    <t>8.70% POWER GRID CORP NCD RED 15-07-2028**</t>
  </si>
  <si>
    <t>INE752E07LC0</t>
  </si>
  <si>
    <t>8.13% PGCIL NCD 25-04-2029 LIII J**</t>
  </si>
  <si>
    <t>INE752E07NV6</t>
  </si>
  <si>
    <t>7.8% NHAI NCD RED 26-06-2029**</t>
  </si>
  <si>
    <t>INE906B07HF9</t>
  </si>
  <si>
    <t>8.83% EXIM BK OF INDIA NCD RED 03-11-29**</t>
  </si>
  <si>
    <t>INE514E08EE3</t>
  </si>
  <si>
    <t>Sub Total</t>
  </si>
  <si>
    <t>Government Securities</t>
  </si>
  <si>
    <t>6.75% GOVT OF INDIA RED 23-12-2029</t>
  </si>
  <si>
    <t>IN0020240183</t>
  </si>
  <si>
    <t>SOVEREIGN</t>
  </si>
  <si>
    <t>7.10% GOVT OF INDIA RED 18-04-2029</t>
  </si>
  <si>
    <t>IN0020220011</t>
  </si>
  <si>
    <t>7.04% GOVT OF INDIA RED 03-06-2029</t>
  </si>
  <si>
    <t>IN0020240050</t>
  </si>
  <si>
    <t>(b)Privately Placed/Unlisted</t>
  </si>
  <si>
    <t>(c)Securitised Debt Instruments</t>
  </si>
  <si>
    <t>TOTAL</t>
  </si>
  <si>
    <t>TREPS / Reverse Repo</t>
  </si>
  <si>
    <t>Reverse Repo</t>
  </si>
  <si>
    <t>Clearing Corporation of India Ltd.</t>
  </si>
  <si>
    <t>Accrued Interest</t>
  </si>
  <si>
    <t>Net Receivables/(Payables)</t>
  </si>
  <si>
    <t>GRAND TOTAL</t>
  </si>
  <si>
    <t>$ Less than 0.01% of Net Asset Value</t>
  </si>
  <si>
    <t>**Non Traded Security</t>
  </si>
  <si>
    <t>In accordance with SEBI Circular no. SEBI/HO/IMD/PoD2/P/CIR/2024/183 dated December 13, 2024, Debt Index Replication Factor (DIRF) is 79.47%</t>
  </si>
  <si>
    <t>Notes:</t>
  </si>
  <si>
    <t>1. Security in default beyond its maturiy date</t>
  </si>
  <si>
    <t>2. NAV for the period (Rs. per unit)</t>
  </si>
  <si>
    <t>Plan /option (Face Value 1000)</t>
  </si>
  <si>
    <t>As on</t>
  </si>
  <si>
    <t>Growth Option</t>
  </si>
  <si>
    <t xml:space="preserve">3. Total Dividend (Net) declared during the month </t>
  </si>
  <si>
    <t>4. Bonus was declared during the month</t>
  </si>
  <si>
    <t>5. Investment in Repo of Corporate Debt Securities during the month ended September 30, 2026</t>
  </si>
  <si>
    <t>6. Investment in foreign securities/ADRs/GDRs at the end of the month</t>
  </si>
  <si>
    <t>7. Average Portfolio Maturity</t>
  </si>
  <si>
    <t>8. Total gross exposure to derivative instruments (excluding reversed positions) at the end of the month (Rs. in Lakhs)</t>
  </si>
  <si>
    <t>9. Margin Deposits includes Margin money placed on derivatives other than margin money placed with bank</t>
  </si>
  <si>
    <t>10. Value of investment made by other schemes under same management (Rs. In Lakhs)</t>
  </si>
  <si>
    <t>11. Number of instance of deviation In valuation of securities</t>
  </si>
  <si>
    <t>12. Total value and percentage of illiquid equity shares / securities</t>
  </si>
  <si>
    <t>Portfolio Information</t>
  </si>
  <si>
    <t>Scheme Name :</t>
  </si>
  <si>
    <t>BHARAT Bond ETF - April 2030</t>
  </si>
  <si>
    <t>Description (if any)</t>
  </si>
  <si>
    <t>Debt ETFs</t>
  </si>
  <si>
    <t>Annualised Portfolio YTM* :</t>
  </si>
  <si>
    <t>Macaulay Duration</t>
  </si>
  <si>
    <t>Residual Maturity</t>
  </si>
  <si>
    <t>As on (Date) </t>
  </si>
  <si>
    <t>Scheme Name</t>
  </si>
  <si>
    <t>Risk- O - Meter</t>
  </si>
  <si>
    <t>PORTFOLIO STATEMENT OF EDELWEISS LARGE &amp; MID CAP FUND AS ON SEPTEMBER 30, 2026</t>
  </si>
  <si>
    <t>(An open ended equity scheme investing in both large cap and mid cap stocks)</t>
  </si>
  <si>
    <t>(a)Listed / Awaiting listing on Stock Exchanges</t>
  </si>
  <si>
    <t>HDFC Bank Ltd.</t>
  </si>
  <si>
    <t>INE040A01034</t>
  </si>
  <si>
    <t>Banks</t>
  </si>
  <si>
    <t>Bharat Heavy Electricals Ltd.</t>
  </si>
  <si>
    <t>INE257A01026</t>
  </si>
  <si>
    <t>Electrical Equipment</t>
  </si>
  <si>
    <t>Ather Energy Ltd.</t>
  </si>
  <si>
    <t>INE0LEZ01016</t>
  </si>
  <si>
    <t>Automobiles</t>
  </si>
  <si>
    <t>Multi Commodity Exchange Of India Ltd.</t>
  </si>
  <si>
    <t>INE745G01043</t>
  </si>
  <si>
    <t>Capital Markets</t>
  </si>
  <si>
    <t>The Phoenix Mills Ltd.</t>
  </si>
  <si>
    <t>INE211B01039</t>
  </si>
  <si>
    <t>Realty</t>
  </si>
  <si>
    <t>The Federal Bank Ltd.</t>
  </si>
  <si>
    <t>INE171A01029</t>
  </si>
  <si>
    <t>State Bank of India</t>
  </si>
  <si>
    <t>INE062A01020</t>
  </si>
  <si>
    <t>Eternal Ltd.</t>
  </si>
  <si>
    <t>INE758T01015</t>
  </si>
  <si>
    <t>Retailing</t>
  </si>
  <si>
    <t>Larsen &amp; Toubro Ltd.</t>
  </si>
  <si>
    <t>INE018A01030</t>
  </si>
  <si>
    <t>Construction</t>
  </si>
  <si>
    <t>Ashok Leyland Ltd.</t>
  </si>
  <si>
    <t>INE208A01029</t>
  </si>
  <si>
    <t>Agricultural, Commercial &amp; Construction Vehicles</t>
  </si>
  <si>
    <t>ICICI Bank Ltd.</t>
  </si>
  <si>
    <t>INE090A01021</t>
  </si>
  <si>
    <t>Solar Industries India Ltd.</t>
  </si>
  <si>
    <t>INE343H01029</t>
  </si>
  <si>
    <t>Chemicals &amp; Petrochemicals</t>
  </si>
  <si>
    <t>Coforge Ltd.</t>
  </si>
  <si>
    <t>INE591G01025</t>
  </si>
  <si>
    <t>IT - Software</t>
  </si>
  <si>
    <t>APL Apollo Tubes Ltd.</t>
  </si>
  <si>
    <t>INE702C01027</t>
  </si>
  <si>
    <t>Industrial Products</t>
  </si>
  <si>
    <t>Sundaram Finance Ltd.</t>
  </si>
  <si>
    <t>INE660A01013</t>
  </si>
  <si>
    <t>Finance</t>
  </si>
  <si>
    <t>Kotak Mahindra Bank Ltd.</t>
  </si>
  <si>
    <t>INE237A01036</t>
  </si>
  <si>
    <t>UNO Minda Ltd.</t>
  </si>
  <si>
    <t>INE405E01023</t>
  </si>
  <si>
    <t>Auto Components</t>
  </si>
  <si>
    <t>Mahindra &amp; Mahindra Ltd.</t>
  </si>
  <si>
    <t>INE101A01026</t>
  </si>
  <si>
    <t>Persistent Systems Ltd.</t>
  </si>
  <si>
    <t>INE262H01021</t>
  </si>
  <si>
    <t>L&amp;T Finance Ltd.</t>
  </si>
  <si>
    <t>INE498L01015</t>
  </si>
  <si>
    <t>IPCA Laboratories Ltd.</t>
  </si>
  <si>
    <t>INE571A01038</t>
  </si>
  <si>
    <t>Pharmaceuticals &amp; Biotechnology</t>
  </si>
  <si>
    <t>Billionbrains Garage Ventures Ltd.</t>
  </si>
  <si>
    <t>INE0HOQ01053</t>
  </si>
  <si>
    <t>Bharti Airtel Ltd.</t>
  </si>
  <si>
    <t>INE397D01024</t>
  </si>
  <si>
    <t>Telecom - Services</t>
  </si>
  <si>
    <t>Axis Bank Ltd.</t>
  </si>
  <si>
    <t>INE238A01034</t>
  </si>
  <si>
    <t>Bharat Electronics Ltd.</t>
  </si>
  <si>
    <t>INE263A01024</t>
  </si>
  <si>
    <t>Aerospace &amp; Defense</t>
  </si>
  <si>
    <t>TVS Motor Company Ltd.</t>
  </si>
  <si>
    <t>INE494B01023</t>
  </si>
  <si>
    <t>Power Mech Projects Ltd.</t>
  </si>
  <si>
    <t>INE211R01019</t>
  </si>
  <si>
    <t>Shriram Finance Ltd.</t>
  </si>
  <si>
    <t>INE721A01047</t>
  </si>
  <si>
    <t>Radico Khaitan Ltd.</t>
  </si>
  <si>
    <t>INE944F01028</t>
  </si>
  <si>
    <t>Beverages</t>
  </si>
  <si>
    <t>Max Financial Services Ltd.</t>
  </si>
  <si>
    <t>INE180A01020</t>
  </si>
  <si>
    <t>Insurance</t>
  </si>
  <si>
    <t>Cholamandalam Investment &amp; Finance Company Ltd.</t>
  </si>
  <si>
    <t>INE121A01024</t>
  </si>
  <si>
    <t>Infosys Ltd.</t>
  </si>
  <si>
    <t>INE009A01021</t>
  </si>
  <si>
    <t>Schaeffler India Ltd.</t>
  </si>
  <si>
    <t>INE513A01022</t>
  </si>
  <si>
    <t>Mankind Pharma Ltd.</t>
  </si>
  <si>
    <t>INE634S01028</t>
  </si>
  <si>
    <t>Coal India Ltd.</t>
  </si>
  <si>
    <t>INE522F01014</t>
  </si>
  <si>
    <t>Consumable Fuels</t>
  </si>
  <si>
    <t>JK Cement Ltd.</t>
  </si>
  <si>
    <t>INE823G01014</t>
  </si>
  <si>
    <t>Cement &amp; Cement Products</t>
  </si>
  <si>
    <t>CG Power and Industrial Solutions Ltd.</t>
  </si>
  <si>
    <t>INE067A01029</t>
  </si>
  <si>
    <t>Asian Paints Ltd.</t>
  </si>
  <si>
    <t>INE021A01026</t>
  </si>
  <si>
    <t>Consumer Durables</t>
  </si>
  <si>
    <t>JSW Energy Ltd.</t>
  </si>
  <si>
    <t>INE121E01018</t>
  </si>
  <si>
    <t>Power</t>
  </si>
  <si>
    <t>Jubilant Foodworks Ltd.</t>
  </si>
  <si>
    <t>INE797F01020</t>
  </si>
  <si>
    <t>Leisure Services</t>
  </si>
  <si>
    <t>Trent Ltd.</t>
  </si>
  <si>
    <t>INE849A01020</t>
  </si>
  <si>
    <t>Max Healthcare Institute Ltd.</t>
  </si>
  <si>
    <t>INE027H01010</t>
  </si>
  <si>
    <t>Healthcare Services</t>
  </si>
  <si>
    <t>TBO Tek Ltd.</t>
  </si>
  <si>
    <t>INE673O01025</t>
  </si>
  <si>
    <t>Prestige Estates Projects Ltd.</t>
  </si>
  <si>
    <t>INE811K01011</t>
  </si>
  <si>
    <t>KEI Industries Ltd.</t>
  </si>
  <si>
    <t>INE878B01027</t>
  </si>
  <si>
    <t>Mphasis Ltd.</t>
  </si>
  <si>
    <t>INE356A01018</t>
  </si>
  <si>
    <t>Aether Industries Ltd.</t>
  </si>
  <si>
    <t>INE0BWX01014</t>
  </si>
  <si>
    <t>Indian Bank</t>
  </si>
  <si>
    <t>INE562A01011</t>
  </si>
  <si>
    <t>JSW Steel Ltd.</t>
  </si>
  <si>
    <t>INE019A01038</t>
  </si>
  <si>
    <t>Ferrous Metals</t>
  </si>
  <si>
    <t>Tech Mahindra Ltd.</t>
  </si>
  <si>
    <t>INE669C01036</t>
  </si>
  <si>
    <t>Reliance Industries Ltd.</t>
  </si>
  <si>
    <t>INE002A01018</t>
  </si>
  <si>
    <t>Petroleum Products</t>
  </si>
  <si>
    <t>Cochin Shipyard Ltd.</t>
  </si>
  <si>
    <t>INE704P01025</t>
  </si>
  <si>
    <t>Industrial Manufacturing</t>
  </si>
  <si>
    <t>Indus Towers Ltd.</t>
  </si>
  <si>
    <t>INE121J01017</t>
  </si>
  <si>
    <t>Samvardhana Motherson International Ltd.</t>
  </si>
  <si>
    <t>INE775A01035</t>
  </si>
  <si>
    <t>Titan Company Ltd.</t>
  </si>
  <si>
    <t>INE280A01028</t>
  </si>
  <si>
    <t>Century Plyboards (India) Ltd.</t>
  </si>
  <si>
    <t>INE348B01021</t>
  </si>
  <si>
    <t>Cummins India Ltd.</t>
  </si>
  <si>
    <t>INE298A01020</t>
  </si>
  <si>
    <t>The Indian Hotels Company Ltd.</t>
  </si>
  <si>
    <t>INE053A01029</t>
  </si>
  <si>
    <t>HDFC Asset Management Company Ltd.</t>
  </si>
  <si>
    <t>INE127D01025</t>
  </si>
  <si>
    <t>Hyundai Motor India Ltd.</t>
  </si>
  <si>
    <t>INE0V6F01027</t>
  </si>
  <si>
    <t>Creditaccess Grameen Ltd.</t>
  </si>
  <si>
    <t>INE741K01010</t>
  </si>
  <si>
    <t>Fortis Healthcare Ltd.</t>
  </si>
  <si>
    <t>INE061F01013</t>
  </si>
  <si>
    <t>India Shelter Finance Corporation Ltd.</t>
  </si>
  <si>
    <t>INE922K01024</t>
  </si>
  <si>
    <t>United Spirits Ltd.</t>
  </si>
  <si>
    <t>INE854D01024</t>
  </si>
  <si>
    <t>PB Fintech Ltd.</t>
  </si>
  <si>
    <t>INE417T01026</t>
  </si>
  <si>
    <t>Financial Technology (Fintech)</t>
  </si>
  <si>
    <t>Mahindra &amp; Mahindra Financial Services Ltd</t>
  </si>
  <si>
    <t>INE774D01024</t>
  </si>
  <si>
    <t>NTPC Ltd.</t>
  </si>
  <si>
    <t>INE733E01010</t>
  </si>
  <si>
    <t>Tata Steel Ltd.</t>
  </si>
  <si>
    <t>INE081A01020</t>
  </si>
  <si>
    <t>Amber Enterprises India Ltd.</t>
  </si>
  <si>
    <t>INE371P01015</t>
  </si>
  <si>
    <t>Hindustan Aeronautics Ltd.</t>
  </si>
  <si>
    <t>INE066F01020</t>
  </si>
  <si>
    <t>Blue Star Ltd.</t>
  </si>
  <si>
    <t>INE472A01039</t>
  </si>
  <si>
    <t>Aditya Birla Sun Life AMC Ltd.</t>
  </si>
  <si>
    <t>INE404A01024</t>
  </si>
  <si>
    <t>Divi's Laboratories Ltd.</t>
  </si>
  <si>
    <t>INE361B01024</t>
  </si>
  <si>
    <t>Sumitomo Chemical India Ltd.</t>
  </si>
  <si>
    <t>INE258G01013</t>
  </si>
  <si>
    <t>Fertilizers &amp; Agrochemicals</t>
  </si>
  <si>
    <t>LTM Ltd.</t>
  </si>
  <si>
    <t>INE214T01019</t>
  </si>
  <si>
    <t>Bharat Dynamics Ltd.</t>
  </si>
  <si>
    <t>INE171Z01026</t>
  </si>
  <si>
    <t>Triveni Turbine Ltd.</t>
  </si>
  <si>
    <t>INE152M01016</t>
  </si>
  <si>
    <t>City Union Bank Ltd.</t>
  </si>
  <si>
    <t>INE491A01021</t>
  </si>
  <si>
    <t>Metro Brands Ltd.</t>
  </si>
  <si>
    <t>INE317I01021</t>
  </si>
  <si>
    <t>Cartrade Tech Ltd.</t>
  </si>
  <si>
    <t>INE290S01011</t>
  </si>
  <si>
    <t>NTPC Green Energy Ltd.</t>
  </si>
  <si>
    <t>INE0ONG01011</t>
  </si>
  <si>
    <t>SPR Auto Technologies Ltd.</t>
  </si>
  <si>
    <t>INE526E01018</t>
  </si>
  <si>
    <t>Welspun Corp Ltd.</t>
  </si>
  <si>
    <t>INE191B01025</t>
  </si>
  <si>
    <t>Dixon Technologies (India) Ltd.</t>
  </si>
  <si>
    <t>INE935N01020</t>
  </si>
  <si>
    <t>Birlasoft Ltd.</t>
  </si>
  <si>
    <t>INE836A01035</t>
  </si>
  <si>
    <t>HCL Technologies Ltd.</t>
  </si>
  <si>
    <t>INE860A01027</t>
  </si>
  <si>
    <t>Bharti Hexacom Ltd.</t>
  </si>
  <si>
    <t>INE343G01021</t>
  </si>
  <si>
    <t>Jubilant Ingrevia Ltd.</t>
  </si>
  <si>
    <t>INE0BY001018</t>
  </si>
  <si>
    <t>National Aluminium Company Ltd.</t>
  </si>
  <si>
    <t>INE139A01034</t>
  </si>
  <si>
    <t>Non - Ferrous Metals</t>
  </si>
  <si>
    <t>Laurus Labs Ltd.</t>
  </si>
  <si>
    <t>INE947Q01028</t>
  </si>
  <si>
    <t>(b) Unlisted</t>
  </si>
  <si>
    <t>Investment in Mutual fund</t>
  </si>
  <si>
    <t>EDELWEISS MONEY MARKET FUND - DIRECT PL</t>
  </si>
  <si>
    <t>INF843K01CE1</t>
  </si>
  <si>
    <t>Plan /option (Face Value 10)</t>
  </si>
  <si>
    <t>Direct Plan Growth Option</t>
  </si>
  <si>
    <t>Direct Plan IDCW Option</t>
  </si>
  <si>
    <t>Regular Plan Growth Option</t>
  </si>
  <si>
    <t>Regular Plan IDCW Option</t>
  </si>
  <si>
    <t>7. Portfolio Turnover Ratio</t>
  </si>
  <si>
    <t>Edelweiss Large and Mid Cap Fund</t>
  </si>
  <si>
    <t>PORTFOLIO STATEMENT OF EDEL NY LMCAP250 PL 8 13 YR GS 70 30 IDX AS ON SEPTEMBER 30, 2026</t>
  </si>
  <si>
    <t>(An open-ended index scheme replicating Nifty LargeMidcap250 Plus 8-13 yr G-Sec 70:30 Index)</t>
  </si>
  <si>
    <t>Bajaj Finance Ltd.</t>
  </si>
  <si>
    <t>INE296A01032</t>
  </si>
  <si>
    <t>ITC Ltd.</t>
  </si>
  <si>
    <t>INE154A01025</t>
  </si>
  <si>
    <t>Diversified FMCG</t>
  </si>
  <si>
    <t>One 97 Communications Ltd.</t>
  </si>
  <si>
    <t>INE982J01020</t>
  </si>
  <si>
    <t>Hero MotoCorp Ltd.</t>
  </si>
  <si>
    <t>INE158A01026</t>
  </si>
  <si>
    <t>Tata Consultancy Services Ltd.</t>
  </si>
  <si>
    <t>INE467B01029</t>
  </si>
  <si>
    <t>Sun Pharmaceutical Industries Ltd.</t>
  </si>
  <si>
    <t>INE044A01036</t>
  </si>
  <si>
    <t>IndusInd Bank Ltd.</t>
  </si>
  <si>
    <t>INE095A01012</t>
  </si>
  <si>
    <t>AU Small Finance Bank Ltd.</t>
  </si>
  <si>
    <t>INE949L01017</t>
  </si>
  <si>
    <t>IDFC First Bank Ltd.</t>
  </si>
  <si>
    <t>INE092T01019</t>
  </si>
  <si>
    <t>Bharat Forge Ltd.</t>
  </si>
  <si>
    <t>INE465A01025</t>
  </si>
  <si>
    <t>Hindustan Unilever Ltd.</t>
  </si>
  <si>
    <t>INE030A01027</t>
  </si>
  <si>
    <t>GE Vernova T&amp;D India Limited</t>
  </si>
  <si>
    <t>INE200A01026</t>
  </si>
  <si>
    <t>Life Insurance Corporation of India</t>
  </si>
  <si>
    <t>INE0J1Y01017</t>
  </si>
  <si>
    <t>Lenskart Solutions Ltd.</t>
  </si>
  <si>
    <t>INE956O01016</t>
  </si>
  <si>
    <t>Lupin Ltd.</t>
  </si>
  <si>
    <t>INE326A01037</t>
  </si>
  <si>
    <t>Maruti Suzuki India Ltd.</t>
  </si>
  <si>
    <t>INE585B01010</t>
  </si>
  <si>
    <t>Suzlon Energy Ltd.</t>
  </si>
  <si>
    <t>INE040H01021</t>
  </si>
  <si>
    <t>Info Edge (India) Ltd.</t>
  </si>
  <si>
    <t>INE663F01032</t>
  </si>
  <si>
    <t>Aurobindo Pharma Ltd.</t>
  </si>
  <si>
    <t>INE406A01037</t>
  </si>
  <si>
    <t>Adani Ports &amp; Special Economic Zone Ltd.</t>
  </si>
  <si>
    <t>INE742F01042</t>
  </si>
  <si>
    <t>Transport Infrastructure</t>
  </si>
  <si>
    <t>FSN E-Commerce Ventures Ltd.</t>
  </si>
  <si>
    <t>INE388Y01029</t>
  </si>
  <si>
    <t>Hindalco Industries Ltd.</t>
  </si>
  <si>
    <t>INE038A01020</t>
  </si>
  <si>
    <t>Marico Ltd.</t>
  </si>
  <si>
    <t>INE196A01026</t>
  </si>
  <si>
    <t>Agricultural Food &amp; other Products</t>
  </si>
  <si>
    <t>Ultratech Cement Ltd.</t>
  </si>
  <si>
    <t>INE481G01011</t>
  </si>
  <si>
    <t>ICICI Lombard General Insurance Co. Ltd.</t>
  </si>
  <si>
    <t>INE765G01017</t>
  </si>
  <si>
    <t>EMBASSY OFFICE PARKS REIT</t>
  </si>
  <si>
    <t>INE041025011</t>
  </si>
  <si>
    <t>Swiggy Ltd.</t>
  </si>
  <si>
    <t>INE00H001014</t>
  </si>
  <si>
    <t>Bajaj Auto Ltd.</t>
  </si>
  <si>
    <t>INE917I01010</t>
  </si>
  <si>
    <t>Power Grid Corporation of India Ltd.</t>
  </si>
  <si>
    <t>INE752E01010</t>
  </si>
  <si>
    <t>BSE Ltd.</t>
  </si>
  <si>
    <t>INE118H01025</t>
  </si>
  <si>
    <t>Yes Bank Ltd.</t>
  </si>
  <si>
    <t>INE528G01035</t>
  </si>
  <si>
    <t>REC Ltd.</t>
  </si>
  <si>
    <t>INE020B01018</t>
  </si>
  <si>
    <t>Grasim Industries Ltd.</t>
  </si>
  <si>
    <t>INE047A01021</t>
  </si>
  <si>
    <t>SRF Ltd.</t>
  </si>
  <si>
    <t>INE647A01010</t>
  </si>
  <si>
    <t>InterGlobe Aviation Ltd.</t>
  </si>
  <si>
    <t>INE646L01027</t>
  </si>
  <si>
    <t>Transport Services</t>
  </si>
  <si>
    <t>Glenmark Pharmaceuticals Ltd.</t>
  </si>
  <si>
    <t>INE935A01035</t>
  </si>
  <si>
    <t>Hindustan Petroleum Corporation Ltd.</t>
  </si>
  <si>
    <t>INE094A01015</t>
  </si>
  <si>
    <t>Lodha Developers Ltd.</t>
  </si>
  <si>
    <t>INE670K01029</t>
  </si>
  <si>
    <t>GMR Airports Ltd.</t>
  </si>
  <si>
    <t>INE776C01039</t>
  </si>
  <si>
    <t>Aditya Birla Capital Ltd.</t>
  </si>
  <si>
    <t>INE674K01013</t>
  </si>
  <si>
    <t>Apar Industries Ltd.</t>
  </si>
  <si>
    <t>INE372A01015</t>
  </si>
  <si>
    <t>Bajaj Finserv Ltd.</t>
  </si>
  <si>
    <t>INE918I01026</t>
  </si>
  <si>
    <t>Adani Enterprises Ltd.</t>
  </si>
  <si>
    <t>INE423A01024</t>
  </si>
  <si>
    <t>Metals &amp; Minerals Trading</t>
  </si>
  <si>
    <t>Alkem Laboratories Ltd.</t>
  </si>
  <si>
    <t>INE540L01014</t>
  </si>
  <si>
    <t>Eicher Motors Ltd.</t>
  </si>
  <si>
    <t>INE066A01021</t>
  </si>
  <si>
    <t>UPL Ltd.</t>
  </si>
  <si>
    <t>INE628A01036</t>
  </si>
  <si>
    <t>Shree Cement Ltd.</t>
  </si>
  <si>
    <t>INE070A01015</t>
  </si>
  <si>
    <t>Nestle India Ltd.</t>
  </si>
  <si>
    <t>INE239A01024</t>
  </si>
  <si>
    <t>Food Products</t>
  </si>
  <si>
    <t>Vishal Mega Mart Ltd</t>
  </si>
  <si>
    <t>INE01EA01019</t>
  </si>
  <si>
    <t>Tata Motors Ltd.</t>
  </si>
  <si>
    <t>INE1TAE01010</t>
  </si>
  <si>
    <t>Oil &amp; Natural Gas Corporation Ltd.</t>
  </si>
  <si>
    <t>INE213A01029</t>
  </si>
  <si>
    <t>Oil</t>
  </si>
  <si>
    <t>NHPC Ltd.</t>
  </si>
  <si>
    <t>INE848E01016</t>
  </si>
  <si>
    <t>Piramal Finance Ltd.</t>
  </si>
  <si>
    <t>INE202B01038</t>
  </si>
  <si>
    <t>360 One Wam Ltd.</t>
  </si>
  <si>
    <t>INE466L01038</t>
  </si>
  <si>
    <t>Adani Power Ltd.</t>
  </si>
  <si>
    <t>INE814H01029</t>
  </si>
  <si>
    <t>Apollo Hospitals Enterprise Ltd.</t>
  </si>
  <si>
    <t>INE437A01024</t>
  </si>
  <si>
    <t>NMDC Ltd.</t>
  </si>
  <si>
    <t>INE584A01023</t>
  </si>
  <si>
    <t>Minerals &amp; Mining</t>
  </si>
  <si>
    <t>Steel Authority of India Ltd.</t>
  </si>
  <si>
    <t>INE114A01011</t>
  </si>
  <si>
    <t>Biocon Ltd.</t>
  </si>
  <si>
    <t>INE376G01013</t>
  </si>
  <si>
    <t>Lloyds Metals And Energy Ltd.</t>
  </si>
  <si>
    <t>INE281B01032</t>
  </si>
  <si>
    <t>Havells India Ltd.</t>
  </si>
  <si>
    <t>INE176B01034</t>
  </si>
  <si>
    <t>Oracle Financial Services Software Ltd.</t>
  </si>
  <si>
    <t>INE881D01027</t>
  </si>
  <si>
    <t>Tube Investments Of India Ltd.</t>
  </si>
  <si>
    <t>INE974X01010</t>
  </si>
  <si>
    <t>MRF Ltd.</t>
  </si>
  <si>
    <t>INE883A01011</t>
  </si>
  <si>
    <t>Oil India Ltd.</t>
  </si>
  <si>
    <t>INE274J01014</t>
  </si>
  <si>
    <t>Voltas Ltd.</t>
  </si>
  <si>
    <t>INE226A01021</t>
  </si>
  <si>
    <t>SBI Life Insurance Company Ltd.</t>
  </si>
  <si>
    <t>INE123W01016</t>
  </si>
  <si>
    <t>Cipla Ltd.</t>
  </si>
  <si>
    <t>INE059A01026</t>
  </si>
  <si>
    <t>Dr. Reddy's Laboratories Ltd.</t>
  </si>
  <si>
    <t>INE089A01031</t>
  </si>
  <si>
    <t>Torrent Power Ltd.</t>
  </si>
  <si>
    <t>INE813H01021</t>
  </si>
  <si>
    <t>Jindal Stainless Ltd.</t>
  </si>
  <si>
    <t>INE220G01021</t>
  </si>
  <si>
    <t>Colgate Palmolive (India) Ltd.</t>
  </si>
  <si>
    <t>INE259A01022</t>
  </si>
  <si>
    <t>Personal Products</t>
  </si>
  <si>
    <t>Page Industries Ltd.</t>
  </si>
  <si>
    <t>INE761H01022</t>
  </si>
  <si>
    <t>Textiles &amp; Apparels</t>
  </si>
  <si>
    <t>Waaree Energies Ltd.</t>
  </si>
  <si>
    <t>INE377N01017</t>
  </si>
  <si>
    <t>Vedanta Aluminium Metal Ltd.</t>
  </si>
  <si>
    <t>INE1CDF01017</t>
  </si>
  <si>
    <t>Jio Financial Services Ltd.</t>
  </si>
  <si>
    <t>INE758E01017</t>
  </si>
  <si>
    <t>Dabur India Ltd.</t>
  </si>
  <si>
    <t>INE016A01026</t>
  </si>
  <si>
    <t>Torrent Pharmaceuticals Ltd.</t>
  </si>
  <si>
    <t>INE685A01028</t>
  </si>
  <si>
    <t>Supreme Industries Ltd.</t>
  </si>
  <si>
    <t>INE195A01028</t>
  </si>
  <si>
    <t>Godrej Properties Ltd.</t>
  </si>
  <si>
    <t>INE484J01027</t>
  </si>
  <si>
    <t>Petronet LNG Ltd.</t>
  </si>
  <si>
    <t>INE347G01014</t>
  </si>
  <si>
    <t>Gas</t>
  </si>
  <si>
    <t>JSW Infrastructure Ltd.</t>
  </si>
  <si>
    <t>INE880J01026</t>
  </si>
  <si>
    <t>Kalyan Jewellers India Ltd.</t>
  </si>
  <si>
    <t>INE303R01014</t>
  </si>
  <si>
    <t>Coromandel International Ltd.</t>
  </si>
  <si>
    <t>INE169A01031</t>
  </si>
  <si>
    <t>Meesho Ltd.</t>
  </si>
  <si>
    <t>INE0VDM01015</t>
  </si>
  <si>
    <t>Oberoi Realty Ltd.</t>
  </si>
  <si>
    <t>INE093I01010</t>
  </si>
  <si>
    <t>Tata Consumer Products Ltd.</t>
  </si>
  <si>
    <t>INE192A01025</t>
  </si>
  <si>
    <t>Tata Communications Ltd.</t>
  </si>
  <si>
    <t>INE151A01013</t>
  </si>
  <si>
    <t>Aster DM Quality Care Ltd.</t>
  </si>
  <si>
    <t>INE914M01019</t>
  </si>
  <si>
    <t>Avenue Supermarts Ltd.</t>
  </si>
  <si>
    <t>INE192R01011</t>
  </si>
  <si>
    <t>Nippon Life India Asset Management Ltd.</t>
  </si>
  <si>
    <t>INE298J01013</t>
  </si>
  <si>
    <t>Bharat Petroleum Corporation Ltd.</t>
  </si>
  <si>
    <t>INE029A01011</t>
  </si>
  <si>
    <t>Tata Power Company Ltd.</t>
  </si>
  <si>
    <t>INE245A01021</t>
  </si>
  <si>
    <t>Exide Industries Ltd.</t>
  </si>
  <si>
    <t>INE302A01020</t>
  </si>
  <si>
    <t>Tata Motors Passenger Vehicles Ltd.</t>
  </si>
  <si>
    <t>INE155A01022</t>
  </si>
  <si>
    <t>PI Industries Ltd.</t>
  </si>
  <si>
    <t>INE603J01030</t>
  </si>
  <si>
    <t>VARUN BEVERAGES LIMITED</t>
  </si>
  <si>
    <t>INE200M01039</t>
  </si>
  <si>
    <t>Gujarat Fluorochemicals Ltd.</t>
  </si>
  <si>
    <t>INE09N301011</t>
  </si>
  <si>
    <t>ICICI Prudential Asset Mgmt Co Ltd.</t>
  </si>
  <si>
    <t>INE346A01027</t>
  </si>
  <si>
    <t>ITC Hotels Ltd.</t>
  </si>
  <si>
    <t>INE379A01028</t>
  </si>
  <si>
    <t>Hindustan Copper Ltd.</t>
  </si>
  <si>
    <t>INE531E01026</t>
  </si>
  <si>
    <t>Britannia Industries Ltd.</t>
  </si>
  <si>
    <t>INE216A01030</t>
  </si>
  <si>
    <t>HDFC Life Insurance Company Ltd.</t>
  </si>
  <si>
    <t>INE795G01014</t>
  </si>
  <si>
    <t>ICICI Prudential Life Insurance Co Ltd.</t>
  </si>
  <si>
    <t>INE726G01019</t>
  </si>
  <si>
    <t>LG Electronics India Ltd.</t>
  </si>
  <si>
    <t>INE324D01010</t>
  </si>
  <si>
    <t>SBI Cards &amp; Payment Services Ltd.</t>
  </si>
  <si>
    <t>INE018E01016</t>
  </si>
  <si>
    <t>Balkrishna Industries Ltd.</t>
  </si>
  <si>
    <t>INE787D01026</t>
  </si>
  <si>
    <t>Astral Ltd.</t>
  </si>
  <si>
    <t>INE006I01046</t>
  </si>
  <si>
    <t>Adani Total Gas Ltd.</t>
  </si>
  <si>
    <t>INE399L01023</t>
  </si>
  <si>
    <t>Ajanta Pharma Ltd.</t>
  </si>
  <si>
    <t>INE031B01049</t>
  </si>
  <si>
    <t>Bank of Maharashtra</t>
  </si>
  <si>
    <t>INE457A01014</t>
  </si>
  <si>
    <t>LIC Housing Finance Ltd.</t>
  </si>
  <si>
    <t>INE115A01026</t>
  </si>
  <si>
    <t>Indian Oil Corporation Ltd.</t>
  </si>
  <si>
    <t>INE242A01010</t>
  </si>
  <si>
    <t>Motilal Oswal Financial Services Ltd.</t>
  </si>
  <si>
    <t>INE338I01027</t>
  </si>
  <si>
    <t>Bank of India</t>
  </si>
  <si>
    <t>INE084A01016</t>
  </si>
  <si>
    <t>Container Corporation Of India Ltd.</t>
  </si>
  <si>
    <t>INE111A01025</t>
  </si>
  <si>
    <t>AIA Engineering Ltd.</t>
  </si>
  <si>
    <t>INE212H01026</t>
  </si>
  <si>
    <t>Power Finance Corporation Ltd.</t>
  </si>
  <si>
    <t>INE134E01011</t>
  </si>
  <si>
    <t>Bajaj Holdings &amp; Investment Ltd.</t>
  </si>
  <si>
    <t>INE118A01012</t>
  </si>
  <si>
    <t>GAIL (India) Ltd.</t>
  </si>
  <si>
    <t>INE129A01019</t>
  </si>
  <si>
    <t>Authum Investment &amp; Infrastructure Ltd.</t>
  </si>
  <si>
    <t>INE206F01022</t>
  </si>
  <si>
    <t>Vedanta Ltd.</t>
  </si>
  <si>
    <t>INE205A01025</t>
  </si>
  <si>
    <t>Diversified Metals</t>
  </si>
  <si>
    <t>Pidilite Industries Ltd.</t>
  </si>
  <si>
    <t>INE318A01026</t>
  </si>
  <si>
    <t>Abbott India Ltd.</t>
  </si>
  <si>
    <t>INE358A01014</t>
  </si>
  <si>
    <t>Indian Railway Catering &amp;Tou. Corp. Ltd.</t>
  </si>
  <si>
    <t>INE335Y01020</t>
  </si>
  <si>
    <t>DLF Ltd.</t>
  </si>
  <si>
    <t>INE271C01023</t>
  </si>
  <si>
    <t>Wipro Ltd.</t>
  </si>
  <si>
    <t>INE075A01022</t>
  </si>
  <si>
    <t>Adani Energy Solutions Ltd.</t>
  </si>
  <si>
    <t>INE931S01010</t>
  </si>
  <si>
    <t>Polycab India Ltd.</t>
  </si>
  <si>
    <t>INE455K01017</t>
  </si>
  <si>
    <t>Bank of Baroda</t>
  </si>
  <si>
    <t>INE028A01039</t>
  </si>
  <si>
    <t>Adani Green Energy Ltd.</t>
  </si>
  <si>
    <t>INE364U01010</t>
  </si>
  <si>
    <t>Dalmia Bharat Ltd.</t>
  </si>
  <si>
    <t>INE00R701025</t>
  </si>
  <si>
    <t>Linde India Ltd.</t>
  </si>
  <si>
    <t>INE473A01011</t>
  </si>
  <si>
    <t>Jindal Steel Ltd.</t>
  </si>
  <si>
    <t>INE749A01030</t>
  </si>
  <si>
    <t>Thermax Ltd.</t>
  </si>
  <si>
    <t>INE152A01029</t>
  </si>
  <si>
    <t>HDB Financial Services Ltd.</t>
  </si>
  <si>
    <t>INE756I01012</t>
  </si>
  <si>
    <t>General Insurance Corporation of India</t>
  </si>
  <si>
    <t>INE481Y01014</t>
  </si>
  <si>
    <t>Bosch Ltd.</t>
  </si>
  <si>
    <t>INE323A01026</t>
  </si>
  <si>
    <t>Berger Paints (I) Ltd.</t>
  </si>
  <si>
    <t>INE463A01038</t>
  </si>
  <si>
    <t>Premier Energies Ltd.</t>
  </si>
  <si>
    <t>INE0BS701011</t>
  </si>
  <si>
    <t>Canara Bank</t>
  </si>
  <si>
    <t>INE476A01022</t>
  </si>
  <si>
    <t>Patanjali Foods Ltd.</t>
  </si>
  <si>
    <t>INE619A01035</t>
  </si>
  <si>
    <t>Narayana Hrudayalaya ltd.</t>
  </si>
  <si>
    <t>INE410P01011</t>
  </si>
  <si>
    <t>Hitachi Energy India Ltd.</t>
  </si>
  <si>
    <t>INE07Y701011</t>
  </si>
  <si>
    <t>Punjab National Bank</t>
  </si>
  <si>
    <t>INE160A01022</t>
  </si>
  <si>
    <t>K.P.R. Mill Ltd.</t>
  </si>
  <si>
    <t>INE930H01031</t>
  </si>
  <si>
    <t>Global Health Ltd.</t>
  </si>
  <si>
    <t>INE474Q01031</t>
  </si>
  <si>
    <t>Rail Vikas Nigam Ltd.</t>
  </si>
  <si>
    <t>INE415G01027</t>
  </si>
  <si>
    <t>GlaxoSmithKline Pharmaceuticals Ltd.</t>
  </si>
  <si>
    <t>INE159A01016</t>
  </si>
  <si>
    <t>ABB India Ltd.</t>
  </si>
  <si>
    <t>INE117A01022</t>
  </si>
  <si>
    <t>Crisil Ltd.</t>
  </si>
  <si>
    <t>INE007A01025</t>
  </si>
  <si>
    <t>Godrej Consumer Products Ltd.</t>
  </si>
  <si>
    <t>INE102D01028</t>
  </si>
  <si>
    <t>Union Bank of India</t>
  </si>
  <si>
    <t>INE692A01016</t>
  </si>
  <si>
    <t>Siemens Ltd.</t>
  </si>
  <si>
    <t>INE003A01024</t>
  </si>
  <si>
    <t>Vodafone Idea Ltd.</t>
  </si>
  <si>
    <t>INE669E01016</t>
  </si>
  <si>
    <t>NLC India Ltd.</t>
  </si>
  <si>
    <t>INE589A01014</t>
  </si>
  <si>
    <t>Endurance Technologies Ltd.</t>
  </si>
  <si>
    <t>INE913H01037</t>
  </si>
  <si>
    <t>Muthoot Finance Ltd.</t>
  </si>
  <si>
    <t>INE414G01012</t>
  </si>
  <si>
    <t>Anthem Biosciences Ltd.</t>
  </si>
  <si>
    <t>INE0CZ201020</t>
  </si>
  <si>
    <t>Zydus Lifesciences Ltd.</t>
  </si>
  <si>
    <t>INE010B01027</t>
  </si>
  <si>
    <t>Bajaj Housing Finance Ltd.</t>
  </si>
  <si>
    <t>INE377Y01014</t>
  </si>
  <si>
    <t>Escorts Kubota Ltd.</t>
  </si>
  <si>
    <t>INE042A01014</t>
  </si>
  <si>
    <t>Siemens Energy India Ltd.</t>
  </si>
  <si>
    <t>INE1NPP01017</t>
  </si>
  <si>
    <t>L&amp;T Technology Services Ltd.</t>
  </si>
  <si>
    <t>INE010V01017</t>
  </si>
  <si>
    <t>IT - Services</t>
  </si>
  <si>
    <t>Indian Renewable Energy Dev Agency Ltd.</t>
  </si>
  <si>
    <t>INE202E01016</t>
  </si>
  <si>
    <t>Hindustan Zinc Ltd.</t>
  </si>
  <si>
    <t>INE267A01025</t>
  </si>
  <si>
    <t>United Breweries Ltd.</t>
  </si>
  <si>
    <t>INE686F01025</t>
  </si>
  <si>
    <t>Housing &amp; Urban Development Corp Ltd.</t>
  </si>
  <si>
    <t>INE031A01017</t>
  </si>
  <si>
    <t>Tata Investment Corporation Ltd.</t>
  </si>
  <si>
    <t>INE672A01026</t>
  </si>
  <si>
    <t>Godfrey Phillips India Ltd.</t>
  </si>
  <si>
    <t>INE260B01028</t>
  </si>
  <si>
    <t>Cigarettes &amp; Tobacco Products</t>
  </si>
  <si>
    <t>Hexaware Technologies Ltd.</t>
  </si>
  <si>
    <t>INE093A01041</t>
  </si>
  <si>
    <t>Ambuja Cements Ltd.</t>
  </si>
  <si>
    <t>INE079A01024</t>
  </si>
  <si>
    <t>Tata Capital Ltd.</t>
  </si>
  <si>
    <t>INE976I01016</t>
  </si>
  <si>
    <t>Indian Railway Finance Corporation Ltd.</t>
  </si>
  <si>
    <t>INE053F01010</t>
  </si>
  <si>
    <t>Mazagon Dock Shipbuilders Ltd.</t>
  </si>
  <si>
    <t>INE249Z01020</t>
  </si>
  <si>
    <t>Fertilizers &amp; Chemicals Travancore Ltd.</t>
  </si>
  <si>
    <t>INE188A01015</t>
  </si>
  <si>
    <t>Indian Overseas Bank</t>
  </si>
  <si>
    <t>INE565A01014</t>
  </si>
  <si>
    <t>Godrej Industries Ltd.</t>
  </si>
  <si>
    <t>INE233A01035</t>
  </si>
  <si>
    <t>Diversified</t>
  </si>
  <si>
    <t>(a) Listed / Awaiting listing on Stock Exchanges</t>
  </si>
  <si>
    <t>6.94% GOVT OF INDIA RED 11-05-2036</t>
  </si>
  <si>
    <t>IN0020260025</t>
  </si>
  <si>
    <t>Direct Plan  Growth Option</t>
  </si>
  <si>
    <t>Regular Plan  Growth Option</t>
  </si>
  <si>
    <t>Edelweiss Nifty LargeMidcap250 Plus 8-13 yr G-Sec 70-30 Index Fund</t>
  </si>
  <si>
    <t>PORTFOLIO STATEMENT OF EDELWEISS AGGRESSIVE HYBRID FUND AS ON SEPTEMBER 30, 2026</t>
  </si>
  <si>
    <t>(An open ended hybrid scheme investing predominantly in equity and equity related instruments)</t>
  </si>
  <si>
    <t>Craftsman Automation Ltd.</t>
  </si>
  <si>
    <t>INE00LO01017</t>
  </si>
  <si>
    <t>BAGMANE PRIME OFFICE REIT</t>
  </si>
  <si>
    <t>INE2OVN25015</t>
  </si>
  <si>
    <t>BROOKFIELD INDIA REAL ESTATE TRUST</t>
  </si>
  <si>
    <t>INE0FDU25010</t>
  </si>
  <si>
    <t>Neuland Laboratories Ltd.</t>
  </si>
  <si>
    <t>INE794A01010</t>
  </si>
  <si>
    <t>R R Kabel Ltd.</t>
  </si>
  <si>
    <t>INE777K01022</t>
  </si>
  <si>
    <t>RBL Bank Ltd.</t>
  </si>
  <si>
    <t>INE976G01028</t>
  </si>
  <si>
    <t>Navin Fluorine International Ltd.</t>
  </si>
  <si>
    <t>INE048G01026</t>
  </si>
  <si>
    <t>Gabriel India Ltd.</t>
  </si>
  <si>
    <t>INE524A01029</t>
  </si>
  <si>
    <t>NSE India Ltd.</t>
  </si>
  <si>
    <t>INE721I01024</t>
  </si>
  <si>
    <t>Entero Healthcare Solutions Ltd.</t>
  </si>
  <si>
    <t>INE010601016</t>
  </si>
  <si>
    <t>ZF Commercial Vehicle Ctrl Sys Ind Ltd.</t>
  </si>
  <si>
    <t>INE342J01019</t>
  </si>
  <si>
    <t>SBI Funds Management Ltd.</t>
  </si>
  <si>
    <t>INE640G01020</t>
  </si>
  <si>
    <t>Krishna Inst of Medical Sciences Ltd.</t>
  </si>
  <si>
    <t>INE967H01025</t>
  </si>
  <si>
    <t>Aadhar Housing Finance Ltd.</t>
  </si>
  <si>
    <t>INE883F01010</t>
  </si>
  <si>
    <t>S.J.S. Enterprises Ltd.</t>
  </si>
  <si>
    <t>INE284S01014</t>
  </si>
  <si>
    <t>CEAT Ltd.</t>
  </si>
  <si>
    <t>INE482A01020</t>
  </si>
  <si>
    <t>CCL Products (India) Ltd.</t>
  </si>
  <si>
    <t>INE421D01022</t>
  </si>
  <si>
    <t>Prasol Chemicals Ltd.</t>
  </si>
  <si>
    <t>INE455U01024</t>
  </si>
  <si>
    <t>Honasa Consumer Ltd.</t>
  </si>
  <si>
    <t>INE0J5401028</t>
  </si>
  <si>
    <t>Central Mine Planning &amp; Design Inst Ltd.</t>
  </si>
  <si>
    <t>INE05HV01027</t>
  </si>
  <si>
    <t>Commercial Services &amp; Supplies</t>
  </si>
  <si>
    <t>Data Patterns (India) Ltd.</t>
  </si>
  <si>
    <t>INE0IX101010</t>
  </si>
  <si>
    <t>Kanohar Electricals Ltd.</t>
  </si>
  <si>
    <t>INE877D01025</t>
  </si>
  <si>
    <t>SBFC Finance Ltd.</t>
  </si>
  <si>
    <t>INE423Y01016</t>
  </si>
  <si>
    <t>Tenneco Clean Air India Ltd.</t>
  </si>
  <si>
    <t>INE19RI01016</t>
  </si>
  <si>
    <t>Cholamandalam Financial Holdings Ltd.</t>
  </si>
  <si>
    <t>INE149A01033</t>
  </si>
  <si>
    <t>Derivatives</t>
  </si>
  <si>
    <t>(a) Index/Stock Future</t>
  </si>
  <si>
    <t>Bharat Dynamics Ltd.27/10/2026</t>
  </si>
  <si>
    <t>Ather Energy Ltd.27/10/2026</t>
  </si>
  <si>
    <t>7.92% ADITYA BIRLA CAP NCD RED 27-12-27**</t>
  </si>
  <si>
    <t>INE860H07IG1</t>
  </si>
  <si>
    <t>7.65% HDB FIN SERV NCD 10-09-27**</t>
  </si>
  <si>
    <t>INE756I07EJ2</t>
  </si>
  <si>
    <t>7.40% BHARTI TELE XXVIII 01-02-29</t>
  </si>
  <si>
    <t>INE403D08298</t>
  </si>
  <si>
    <t>8.1701% ABHFL SR D1 NCD 25-08-27**</t>
  </si>
  <si>
    <t>INE831R07466</t>
  </si>
  <si>
    <t>7.48% NABARD NCD SR 25G RED 15-09-2028</t>
  </si>
  <si>
    <t>INE261F08EO7</t>
  </si>
  <si>
    <t>7.73% BAJAJ FIN LTD OPT II R 07-06-28**</t>
  </si>
  <si>
    <t>INE296A07SN8</t>
  </si>
  <si>
    <t>7.3763% BAJAJ FIN LTD OPT III R 26-06-28</t>
  </si>
  <si>
    <t>INE296A07TJ4</t>
  </si>
  <si>
    <t>OTHERS</t>
  </si>
  <si>
    <t>Infrastructure Investment Trust</t>
  </si>
  <si>
    <t>RAAJMARG INFRA INVESTMENT TRUST</t>
  </si>
  <si>
    <t>INE2PB023011</t>
  </si>
  <si>
    <t>CUBE HIGHWAYS TRUST</t>
  </si>
  <si>
    <t>INE0NR623014</t>
  </si>
  <si>
    <t>EDELWEISS ULTRA SHORT TERM FUND</t>
  </si>
  <si>
    <t>INF754K01XR8</t>
  </si>
  <si>
    <t>EDELWEISS LOW DURATION FUND</t>
  </si>
  <si>
    <t>INF754K01UP8</t>
  </si>
  <si>
    <t>EDEL CRI IBX AAA FIN S JN 28-DIRECT-GR</t>
  </si>
  <si>
    <t>INF754K01TP0</t>
  </si>
  <si>
    <t>EDEL CRIS-IBX AAA NBFC-HFC-JUN 27 IND FD</t>
  </si>
  <si>
    <t>INF754K01UG7</t>
  </si>
  <si>
    <t>EDELWEISS-NIFTY 50-INDEX FUND</t>
  </si>
  <si>
    <t>INF754K01NB3</t>
  </si>
  <si>
    <t>Net Receivables/(Payables) include Net Current Assets as well as the Mark to Market on derivative trades.</t>
  </si>
  <si>
    <t>Plan B - Growth option</t>
  </si>
  <si>
    <t>Plan B - IDCW option</t>
  </si>
  <si>
    <t>3. Total Dividend (Net) declared during the month</t>
  </si>
  <si>
    <t>Plan/Option Name</t>
  </si>
  <si>
    <t/>
  </si>
  <si>
    <t>individual &amp; HUF</t>
  </si>
  <si>
    <t>others</t>
  </si>
  <si>
    <t>Direct Plan IDCW</t>
  </si>
  <si>
    <t>Plan B IDCW</t>
  </si>
  <si>
    <t>Regular Plan IDCW</t>
  </si>
  <si>
    <t>I.</t>
  </si>
  <si>
    <t>Disclosure pursuant to SEBI circular Paragraph 6.2 of the Master Circular for Mutual Funds dated March 20, 2026 are as follows:</t>
  </si>
  <si>
    <t>a.</t>
  </si>
  <si>
    <t>Hedging positions through futures as on 30th September 2026: NIL</t>
  </si>
  <si>
    <t>b.</t>
  </si>
  <si>
    <t>For the period 01st September 2026 to 30th September 2026, following hedging transactions through futures have been squared off/expired:</t>
  </si>
  <si>
    <t>Scheme name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</si>
  <si>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</si>
  <si>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</si>
  <si>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</si>
  <si>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</si>
  <si>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</si>
  <si>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Edelweiss Aggressive Hybrid Fund</t>
  </si>
  <si>
    <t>c.</t>
  </si>
  <si>
    <t>Other than hedging positions through futures as on 30th September 2026:</t>
  </si>
  <si>
    <t>Underlying</t>
  </si>
  <si>
    <t>Long / Short</t>
  </si>
  <si>
    <t>Futures price when purchased</t>
  </si>
  <si>
    <t>Current price of the contract</t>
  </si>
  <si>
    <t>Margin maintained in Rs. Lakhs</t>
  </si>
  <si>
    <t>Security Exposure % of Net Assets</t>
  </si>
  <si>
    <t>ATHER ENERGY LIMITED 27/10/2026</t>
  </si>
  <si>
    <t>Long</t>
  </si>
  <si>
    <t>BHARAT DYNAMICS LIMITED 27/10/2026</t>
  </si>
  <si>
    <t>d.</t>
  </si>
  <si>
    <t>For the period 01st September 2026 to 30th September 2026, following non-hedging transactions through futures have been squared off/expired:</t>
  </si>
  <si>
    <t>e.</t>
  </si>
  <si>
    <t>Hedging position through options as on 30th September 2026: NIL</t>
  </si>
  <si>
    <t>f.</t>
  </si>
  <si>
    <t>For the period 01st September 2026 to 30 September 2026, hedging transactions through options which have been squared off/expired: NIL</t>
  </si>
  <si>
    <t>g.</t>
  </si>
  <si>
    <t>Other than hedging positions through options as on 30th September 2026: NIL</t>
  </si>
  <si>
    <t>h.</t>
  </si>
  <si>
    <t>For the period 01st September 2026 to 30th September 2026, following non-hedging transactions through options have been squared off/expired: NIL</t>
  </si>
  <si>
    <t>i.</t>
  </si>
  <si>
    <t>For the period 01st September 2026 to 30th September 2026 hedging positions through swaps: Nil</t>
  </si>
  <si>
    <t>Note: In case of derivative transactions, end of the day position on the date of such transaction is considered as the basis to assess the nature of transaction as hedge / non-hedge.</t>
  </si>
  <si>
    <t>II.</t>
  </si>
  <si>
    <t>There is no exposure to credit default swaps during the month period.</t>
  </si>
  <si>
    <t>PORTFOLIO STATEMENT OF EDELWEISS BSE SENSEX ETF AS ON SEPTEMBER 30, 2026</t>
  </si>
  <si>
    <t>(An open-ended exchange traded scheme replicating/tracking BSE Sensex Total Return Index)</t>
  </si>
  <si>
    <t>Plan /option (Face Value 85)</t>
  </si>
  <si>
    <t>Edelweiss BSE Sensex ETF</t>
  </si>
  <si>
    <t>PORTFOLIO STATEMENT OF EDELWEISS TECHNOLOGY FUND AS ON SEPTEMBER 30, 2026</t>
  </si>
  <si>
    <t>(An open-ended equity scheme investing in technology &amp; technology-related companies)</t>
  </si>
  <si>
    <t>Firstsource Solutions Ltd.</t>
  </si>
  <si>
    <t>INE684F01012</t>
  </si>
  <si>
    <t>Sona BLW Precision Forgings Ltd.</t>
  </si>
  <si>
    <t>INE073K01018</t>
  </si>
  <si>
    <t>Home First Finance Company India Ltd.</t>
  </si>
  <si>
    <t>INE481N01025</t>
  </si>
  <si>
    <t>Zensar Technologies Ltd.</t>
  </si>
  <si>
    <t>INE520A01027</t>
  </si>
  <si>
    <t>Sagility Ltd.</t>
  </si>
  <si>
    <t>INE0W2G01015</t>
  </si>
  <si>
    <t>Inventurus Knowledge Solutions Ltd.</t>
  </si>
  <si>
    <t>INE115Q01022</t>
  </si>
  <si>
    <t>Netweb Technologies India Ltd.</t>
  </si>
  <si>
    <t>INE0NT901020</t>
  </si>
  <si>
    <t>Teamlease Services Ltd.</t>
  </si>
  <si>
    <t>INE985S01024</t>
  </si>
  <si>
    <t>KPIT Technologies Ltd.</t>
  </si>
  <si>
    <t>INE04I401011</t>
  </si>
  <si>
    <t>(c) Listed / Awaiting listing on International Stock Exchanges</t>
  </si>
  <si>
    <t>NVIDIA CORP</t>
  </si>
  <si>
    <t>US67066G1040</t>
  </si>
  <si>
    <t>IT-Hardware</t>
  </si>
  <si>
    <t>APPLE INC</t>
  </si>
  <si>
    <t>US0378331005</t>
  </si>
  <si>
    <t>Software Products</t>
  </si>
  <si>
    <t>MICROSOFT CORP</t>
  </si>
  <si>
    <t>US5949181045</t>
  </si>
  <si>
    <t>Computers Hardware &amp; Equipments</t>
  </si>
  <si>
    <t>BROADCOM INC</t>
  </si>
  <si>
    <t>US11135F1012</t>
  </si>
  <si>
    <t>Telecom - Equipment &amp; Accessories</t>
  </si>
  <si>
    <t>MICRON TECHNOLOGY INC</t>
  </si>
  <si>
    <t>US5951121038</t>
  </si>
  <si>
    <t>ADVANCED MICRO DEVICES INC</t>
  </si>
  <si>
    <t>US0079031078</t>
  </si>
  <si>
    <t>INTEL CORP</t>
  </si>
  <si>
    <t>US4581401001</t>
  </si>
  <si>
    <t>Computers - Software &amp; Consulting</t>
  </si>
  <si>
    <t>PALANTIR TECHNOLOGIES INC</t>
  </si>
  <si>
    <t>US69608A1088</t>
  </si>
  <si>
    <t>LAM RESEARCH CORP</t>
  </si>
  <si>
    <t>US5128073062</t>
  </si>
  <si>
    <t>APPLIED MATERIALS INC</t>
  </si>
  <si>
    <t>US0382221051</t>
  </si>
  <si>
    <t>CISCO SYSTEMS INC</t>
  </si>
  <si>
    <t>US17275R1023</t>
  </si>
  <si>
    <t>DELL TECHNOLOGIES INC</t>
  </si>
  <si>
    <t>US24703L2025</t>
  </si>
  <si>
    <t>CROWDSTRIKE HOLDINGS INC</t>
  </si>
  <si>
    <t>US22788C1053</t>
  </si>
  <si>
    <t>PALO ALTO NETWORKS INC</t>
  </si>
  <si>
    <t>US6974351057</t>
  </si>
  <si>
    <t>KLA CORP</t>
  </si>
  <si>
    <t>US4824801009</t>
  </si>
  <si>
    <t>TEXAS INSTRUMENTS INC</t>
  </si>
  <si>
    <t>US8825081040</t>
  </si>
  <si>
    <t>SANDISK CORP</t>
  </si>
  <si>
    <t>US80004C2008</t>
  </si>
  <si>
    <t>ORACLE CORPORATION</t>
  </si>
  <si>
    <t>US68389X1054</t>
  </si>
  <si>
    <t>ARISTA NETWORKS INC.</t>
  </si>
  <si>
    <t>US0404132054</t>
  </si>
  <si>
    <t>SALESFORCE INC</t>
  </si>
  <si>
    <t>US79466L3024</t>
  </si>
  <si>
    <t>AMPHENOL CORP</t>
  </si>
  <si>
    <t>US0320951017</t>
  </si>
  <si>
    <t>IBM</t>
  </si>
  <si>
    <t>US4592001014</t>
  </si>
  <si>
    <t>QUALCOMM INC</t>
  </si>
  <si>
    <t>US7475251036</t>
  </si>
  <si>
    <t>SEAGATE TECHNOLOGY HOLDINGS PLC</t>
  </si>
  <si>
    <t>IE00BKVD2N49</t>
  </si>
  <si>
    <t>ANALOG DEVICES INC</t>
  </si>
  <si>
    <t>US0326541051</t>
  </si>
  <si>
    <t>WESTERN DIGITAL CORP</t>
  </si>
  <si>
    <t>US9581021055</t>
  </si>
  <si>
    <t>SERVICENOW INC.</t>
  </si>
  <si>
    <t>US81762P1021</t>
  </si>
  <si>
    <t>CORNING INC</t>
  </si>
  <si>
    <t>US2193501051</t>
  </si>
  <si>
    <t>ACCENTURE PLC</t>
  </si>
  <si>
    <t>IE00B4BNMY34</t>
  </si>
  <si>
    <t>FORTINET INC</t>
  </si>
  <si>
    <t>US34959E1091</t>
  </si>
  <si>
    <t>ADOBE INC</t>
  </si>
  <si>
    <t>US00724F1012</t>
  </si>
  <si>
    <t>CADENCE DESIGN SYS INC</t>
  </si>
  <si>
    <t>US1273871087</t>
  </si>
  <si>
    <t>DATADOG INC</t>
  </si>
  <si>
    <t>US23804L1035</t>
  </si>
  <si>
    <t>HEWLETT PACKARD ENTERPRISE CO</t>
  </si>
  <si>
    <t>US42824C1099</t>
  </si>
  <si>
    <t>IT Enabled Services</t>
  </si>
  <si>
    <t>SYNOPSYS INC</t>
  </si>
  <si>
    <t>US8716071076</t>
  </si>
  <si>
    <t>APPLOVIN CORP</t>
  </si>
  <si>
    <t>US03831W1080</t>
  </si>
  <si>
    <t xml:space="preserve">Software Products  </t>
  </si>
  <si>
    <t>INTUIT INC</t>
  </si>
  <si>
    <t>US4612021034</t>
  </si>
  <si>
    <t>MOTOROLA SOLUTIONS INC</t>
  </si>
  <si>
    <t>US6200763075</t>
  </si>
  <si>
    <t>TERADYNE INC</t>
  </si>
  <si>
    <t>US8807701029</t>
  </si>
  <si>
    <t>KEYSIGHT TECHNOLOGIES INC</t>
  </si>
  <si>
    <t>US49338L1035</t>
  </si>
  <si>
    <t>TE CONNECTIVITY PLC</t>
  </si>
  <si>
    <t>IE000IVNQZ81</t>
  </si>
  <si>
    <t>MONOLITHIC POWER SYSTEM INC</t>
  </si>
  <si>
    <t>US6098391054</t>
  </si>
  <si>
    <t>NXP SEMICONDUCTORS NV</t>
  </si>
  <si>
    <t>NL0009538784</t>
  </si>
  <si>
    <t>WORKDAY INC</t>
  </si>
  <si>
    <t>US98138H1014</t>
  </si>
  <si>
    <t>AUTODESK INC</t>
  </si>
  <si>
    <t>US0527691069</t>
  </si>
  <si>
    <t>MICROCHIP TECHNOLOGY INC</t>
  </si>
  <si>
    <t>US5950171042</t>
  </si>
  <si>
    <t>ROPER TECHNOLOGIES INC</t>
  </si>
  <si>
    <t>US7766961061</t>
  </si>
  <si>
    <t>TELEDYNE TECHNOLOGIES INC</t>
  </si>
  <si>
    <t>US8793601050</t>
  </si>
  <si>
    <t>COGNIZANT TECH SOLUTIONS</t>
  </si>
  <si>
    <t>US1924461023</t>
  </si>
  <si>
    <t>FAIR ISAAC CORP</t>
  </si>
  <si>
    <t>US3032501047</t>
  </si>
  <si>
    <t>7. Total gross exposure to derivative instruments (excluding reversed positions) at the end of the month (Rs. in Lakhs)</t>
  </si>
  <si>
    <t>8. Margin Deposits includes Margin money placed on derivatives other than margin money placed with bank</t>
  </si>
  <si>
    <t>9. Value of investment made by other schemes under same management (Rs. In Lakhs)</t>
  </si>
  <si>
    <t>10. Number of instance of deviation In valuation of securities</t>
  </si>
  <si>
    <t>11. Total value and percentage of illiquid equity shares / securities</t>
  </si>
  <si>
    <t>Edelweiss Technology Fund</t>
  </si>
  <si>
    <t>PORTFOLIO STATEMENT OF EDELWEISS GOLD ETF FOF AS ON SEPTEMBER 30, 2026</t>
  </si>
  <si>
    <t>(An open-ended fund of funds scheme investing in units of Gold ETF)</t>
  </si>
  <si>
    <t>EDELWEISS GOLD ETF</t>
  </si>
  <si>
    <t>INF754K01SE6</t>
  </si>
  <si>
    <t>Edelweiss Gold ETF Fund of Fund</t>
  </si>
  <si>
    <t>PORTFOLIO STATEMENT OF EDELWEISS  EUROPE DYNAMIC EQUITY OFF-SHORE FUND AS ON SEPTEMBER 30, 2026</t>
  </si>
  <si>
    <t>(An open ended fund of fund scheme investing in JPMorgan Funds – Europe Dynamic Fund)</t>
  </si>
  <si>
    <t>Foreign Securities and/or Overseas ETFs</t>
  </si>
  <si>
    <t>International  Mutual Fund Units</t>
  </si>
  <si>
    <t>JPMORGAN F-EUROPE DYNAM-I-A</t>
  </si>
  <si>
    <t>LU0248045857</t>
  </si>
  <si>
    <t>Edelweiss Europe Dynamic Equity Off-Shore Fund</t>
  </si>
  <si>
    <t>PORTFOLIO STATEMENT OF EDELWEISS  BANKING AND PSU DEBT FUND AS ON SEPTEMBER 30, 2026</t>
  </si>
  <si>
    <t>(An open ended debt scheme predominantly investing in Debt Instruments of Banks, Public Sector Undertakings, Public Financial Institutions and Municipal Bonds. A relatively high interest rate risk and relatively low credit risk.)</t>
  </si>
  <si>
    <t>7.59%NATIONAL HOUSING BANK R 14-07-2027**</t>
  </si>
  <si>
    <t>INE557F08FY4</t>
  </si>
  <si>
    <t>7.35% EXIM BANK SR AA02 NCD 27-07-2028**</t>
  </si>
  <si>
    <t>INE514E08GE8</t>
  </si>
  <si>
    <t>7.9% MAH &amp; MAH FIN AB2026 21-02-28**</t>
  </si>
  <si>
    <t>INE774D07VO0</t>
  </si>
  <si>
    <t>7.51% SIDBI SR V NCD RED 12-06-2028</t>
  </si>
  <si>
    <t>INE556F08KU4</t>
  </si>
  <si>
    <t>7.35%BHARTI TELECO SRXXV 15-10-27**</t>
  </si>
  <si>
    <t>INE403D08272</t>
  </si>
  <si>
    <t>6.61%POWER FIN CO SR250A NCD RED15-07-28**</t>
  </si>
  <si>
    <t>INE134E08NS1</t>
  </si>
  <si>
    <t>7.79% SIDBI SR VI NCD RED 14-05-2027</t>
  </si>
  <si>
    <t>INE556F08KM1</t>
  </si>
  <si>
    <t>7.27% IRFC LTD NCD RED 15-06-2027**</t>
  </si>
  <si>
    <t>INE053F07AB5</t>
  </si>
  <si>
    <t>7.58% REC LTD SR 234 B NCD RED31-05-2029**</t>
  </si>
  <si>
    <t>INE020B08FD6</t>
  </si>
  <si>
    <t>7.38% REC LTD SR 253 NCD RED 28-02-2029</t>
  </si>
  <si>
    <t>INE020B08GD4</t>
  </si>
  <si>
    <t>6.96%POWER FIN COR SR259A NCD R 02-03-28**</t>
  </si>
  <si>
    <t>INE134E08OC3</t>
  </si>
  <si>
    <t>6.95% REC LTD SR 251 NCD 18-02-28**</t>
  </si>
  <si>
    <t>INE020B08GB8</t>
  </si>
  <si>
    <t>6.92%POWER FIN COR SR258A NCD R 16-02-28**</t>
  </si>
  <si>
    <t>INE134E08OA7</t>
  </si>
  <si>
    <t>7.59%NATIONAL HOUSING BANK NCD 08-09-27**</t>
  </si>
  <si>
    <t>INE557F08FZ1</t>
  </si>
  <si>
    <t>7.22% EXIM BANK NCD RED 03-08-2027**</t>
  </si>
  <si>
    <t>INE514E08FP6</t>
  </si>
  <si>
    <t>7.75% BHARTI TELECOM NCD 29-02-28**</t>
  </si>
  <si>
    <t>INE403D08314</t>
  </si>
  <si>
    <t>7.30% BHARTI TELE XXVII 01-12-27**</t>
  </si>
  <si>
    <t>INE403D08306</t>
  </si>
  <si>
    <t>7.75% SIDBI SR VII NCD RED 10-06-27**</t>
  </si>
  <si>
    <t>INE556F08KN9</t>
  </si>
  <si>
    <t>7.74% PFC SR 172 NCD RED 29-01-2028**</t>
  </si>
  <si>
    <t>INE134E08JI0</t>
  </si>
  <si>
    <t>7.57% INDIAN RAILWAY FIN NCD 18-04-2029**</t>
  </si>
  <si>
    <t>INE053F08353</t>
  </si>
  <si>
    <t>7.45% IRFC NCD SR17 B NCD RED 13-10-2028**</t>
  </si>
  <si>
    <t>INE053F08320</t>
  </si>
  <si>
    <t>7.90% BAJAJ FIN OPT II SR286 13-04-28**</t>
  </si>
  <si>
    <t>INE296A07SI8</t>
  </si>
  <si>
    <t>7.3274%HDB FIN SERV S234 04-08-28**</t>
  </si>
  <si>
    <t>INE756I07FJ9</t>
  </si>
  <si>
    <t>6.52% HUDCO NCD SR C RED 06-06-2028**</t>
  </si>
  <si>
    <t>INE031A08988</t>
  </si>
  <si>
    <t>8.41% HUDCO NCD GOI SERVICED 15-03-2029**</t>
  </si>
  <si>
    <t>INE031A08699</t>
  </si>
  <si>
    <t>8.13% NUCLEAR POWER CORP NCD 28-03-2029**</t>
  </si>
  <si>
    <t>INE206D08386</t>
  </si>
  <si>
    <t>8.79% INDIAN RAIL FIN NCD RED 04-05-2030**</t>
  </si>
  <si>
    <t>INE053F09GX2</t>
  </si>
  <si>
    <t>8.7% LIC HOUS FIN NCD RED 23-03-2029**</t>
  </si>
  <si>
    <t>INE115A07OB4</t>
  </si>
  <si>
    <t>7.18% GOVT OF INDIA RED 14-08-2033</t>
  </si>
  <si>
    <t>IN0020230085</t>
  </si>
  <si>
    <t>State Development Loan</t>
  </si>
  <si>
    <t>6.58% KARNATAKA SDL RED 03-06-2030</t>
  </si>
  <si>
    <t>IN1920200053</t>
  </si>
  <si>
    <t>7.8% GUJARAT SDL RED 27-12-2027</t>
  </si>
  <si>
    <t>IN1520170151</t>
  </si>
  <si>
    <t>7.75% GUJARAT SDL RED 13-12-2027</t>
  </si>
  <si>
    <t>IN1520170136</t>
  </si>
  <si>
    <t>7.64% GUJARAT SDL RED 08-11-2027</t>
  </si>
  <si>
    <t>IN1520170128</t>
  </si>
  <si>
    <t>7.55% KARNATAKA SDL RED 25-10-2027</t>
  </si>
  <si>
    <t>IN1920170041</t>
  </si>
  <si>
    <t>7.19% GUJARAT SDL RED 23-10-2027</t>
  </si>
  <si>
    <t>IN1520190126</t>
  </si>
  <si>
    <t>Money Market Instruments</t>
  </si>
  <si>
    <t>Treasury bills</t>
  </si>
  <si>
    <t>364 DAYS TBILL RED 28-05-2027</t>
  </si>
  <si>
    <t>IN002026Z086</t>
  </si>
  <si>
    <t>Certificate of Deposit</t>
  </si>
  <si>
    <t>KOTAK MAHINDRA BANK CD RED 08-01-2027#**</t>
  </si>
  <si>
    <t>INE237AD6117</t>
  </si>
  <si>
    <t>CRISIL A1+</t>
  </si>
  <si>
    <t>AXIS BANK LTD CD RED 26-02-27#**</t>
  </si>
  <si>
    <t>INE238AD6CP1</t>
  </si>
  <si>
    <t>HDFC BANK CD RED 12-03-2027#**</t>
  </si>
  <si>
    <t>INE040A16IZ6</t>
  </si>
  <si>
    <t>CARE A1+</t>
  </si>
  <si>
    <t>HDFC BANK CD RED 14-12-2026#**</t>
  </si>
  <si>
    <t>INE040A16IJ0</t>
  </si>
  <si>
    <t>INDIAN BANK CD RED 12-01-2027#</t>
  </si>
  <si>
    <t>INE562A16QE7</t>
  </si>
  <si>
    <t>FITCH A1+</t>
  </si>
  <si>
    <t>AXIS BANK LTD CD RED 12-02-2027#**</t>
  </si>
  <si>
    <t>INE238AD6CO4</t>
  </si>
  <si>
    <t>SIDBI CD RED 04-02-2027#**</t>
  </si>
  <si>
    <t>INE556F16BY8</t>
  </si>
  <si>
    <t>EXIM BANK CD RED 29-01-2027#**</t>
  </si>
  <si>
    <t>INE514E16CO9</t>
  </si>
  <si>
    <t>UNION BANK OF INDIA CD 12-03-27#</t>
  </si>
  <si>
    <t>INE692A16LU9</t>
  </si>
  <si>
    <t>ICRA A1+</t>
  </si>
  <si>
    <t>Investment in AIF</t>
  </si>
  <si>
    <t>SBI CDMDF--A2</t>
  </si>
  <si>
    <t>INF0RQ622028</t>
  </si>
  <si>
    <t>#  Unlisted Security</t>
  </si>
  <si>
    <t>Direct Plan Bonus Option</t>
  </si>
  <si>
    <t xml:space="preserve">                              ^</t>
  </si>
  <si>
    <t xml:space="preserve">                                                  ^</t>
  </si>
  <si>
    <t>Direct Plan Fortnightly IDCW Option</t>
  </si>
  <si>
    <t>Direct Plan Monthly IDCW Option</t>
  </si>
  <si>
    <t>Direct Plan Weekly IDCW Option</t>
  </si>
  <si>
    <t>Regular Plan Bonus Option</t>
  </si>
  <si>
    <t>Regular Plan Fortnightly IDCW Option</t>
  </si>
  <si>
    <t>Regular Plan Monthly IDCW Option</t>
  </si>
  <si>
    <t>Regular Plan Weekly IDCW Option</t>
  </si>
  <si>
    <t>^ There were no investors in this option.</t>
  </si>
  <si>
    <t>Direct Plan Fortnightly IDCW</t>
  </si>
  <si>
    <t>Direct Plan Monthly IDCW</t>
  </si>
  <si>
    <t>Direct Plan weekly IDCW</t>
  </si>
  <si>
    <t>Regular Plan Fortnightly IDCW</t>
  </si>
  <si>
    <t>Regular Plan Monthly IDCW</t>
  </si>
  <si>
    <t>Regular Plan Weekly IDCW</t>
  </si>
  <si>
    <t>Edelweiss Banking and PSU Debt Fund</t>
  </si>
  <si>
    <t>Banking and PSU Fund</t>
  </si>
  <si>
    <t>PORTFOLIO STATEMENT OF EDELWEISS CRISIL IBX 50:50 GILT PLUS SDL SHORT DURATION INDEX FUND AS ON SEPTEMBER 30, 2026</t>
  </si>
  <si>
    <t>(An open-ended debt Index Fund investing in the constituents of CRISIL IBX 50:50 Gilt Plus SDL Short Duration Index. A relatively high interest rate risk and relatively low credit risk.)</t>
  </si>
  <si>
    <t>7.32% GOVT OF INDIA RED 13-11-2030</t>
  </si>
  <si>
    <t>IN0020230135</t>
  </si>
  <si>
    <t>7.17% GOVT OF INDIA RED 17-04-2030</t>
  </si>
  <si>
    <t>IN0020230036</t>
  </si>
  <si>
    <t>7.06% GOVT OF INDIA RED 10-04-2028</t>
  </si>
  <si>
    <t>IN0020230010</t>
  </si>
  <si>
    <t>6.13% GOVT OF INDIA RED 04-06-2028</t>
  </si>
  <si>
    <t>IN0020030022</t>
  </si>
  <si>
    <t>7.38% GOVT OF INDIA RED 20-06-2027</t>
  </si>
  <si>
    <t>IN0020220037</t>
  </si>
  <si>
    <t>6.9% MAHARASHTRA SDL RED 04-02-2030</t>
  </si>
  <si>
    <t>IN2220250426</t>
  </si>
  <si>
    <t>7.17% GUJARAT SDL RED 08-01-2030</t>
  </si>
  <si>
    <t>IN1520190183</t>
  </si>
  <si>
    <t>8.28% GUJARAT SDL RED 13-02-2029</t>
  </si>
  <si>
    <t>IN1520180283</t>
  </si>
  <si>
    <t>7.76% KARNATAKA SDL RED 13-12-2027</t>
  </si>
  <si>
    <t>IN1920170116</t>
  </si>
  <si>
    <t>7.2% GUJARAT SDL RED 14-06-2027</t>
  </si>
  <si>
    <t>IN1520170052</t>
  </si>
  <si>
    <t>7.59% GUJARAT SDL RED 15-02-2027</t>
  </si>
  <si>
    <t>IN1520160194</t>
  </si>
  <si>
    <t>In accordance with SEBI Circular no. SEBI/HO/IMD/PoD2/P/CIR/2024/183 dated December 13, 2024, Debt Index Replication Factor (DIRF) is 92.65%</t>
  </si>
  <si>
    <t>EDELWEISS CRISIL IBX 50:50 GILT PLUS SDL SHORT DURATION INDEX FUND</t>
  </si>
  <si>
    <t>CRISIL IBX 50:50 GPS SHORT DURATION INDEX FUND</t>
  </si>
  <si>
    <t>Edelweiss CRISIL IBX 50-50 Gilt Plus SDL Short Duration Index Fund</t>
  </si>
  <si>
    <t>PORTFOLIO STATEMENT OF EDELWEISS NIFTY 100 QUALITY 30 INDEX FND AS ON SEPTEMBER 30, 2026</t>
  </si>
  <si>
    <t>(An open ended scheme replicating Nifty 100 Quality 30 Index)</t>
  </si>
  <si>
    <t>Edelweiss NIFTY 100 Quality 30 Index Fund</t>
  </si>
  <si>
    <t>PORTFOLIO STATEMENT OF EDELWEISS NIFTY LARGEMIDCAP 250 ETF AS ON SEPTEMBER 30, 2026</t>
  </si>
  <si>
    <t>(An open-ended exchange traded scheme replicating/tracking Nifty LargeMidcap 250 Total Return Index)</t>
  </si>
  <si>
    <t>Plan /option (Face Value 16)</t>
  </si>
  <si>
    <t>Edelweiss Nifty LargeMidcap 250 ETF</t>
  </si>
  <si>
    <t>PORTFOLIO STATEMENT OF EDELWEISS RECENTLY LISTED IPO FUND AS ON SEPTEMBER 30, 2026</t>
  </si>
  <si>
    <t>(An open ended equity scheme following investment theme of investing in recently listed 100 companies or upcoming Initial Public Offer (IPOs).)</t>
  </si>
  <si>
    <t>Shadowfax Technologies Ltd.</t>
  </si>
  <si>
    <t>INE12UN01015</t>
  </si>
  <si>
    <t>Sedemac Mechatronics Ltd.</t>
  </si>
  <si>
    <t>INE00XB01019</t>
  </si>
  <si>
    <t>Sudeep Pharma Ltd.</t>
  </si>
  <si>
    <t>INE0QPI01025</t>
  </si>
  <si>
    <t>Rentomojo Ltd.</t>
  </si>
  <si>
    <t>INE08T701025</t>
  </si>
  <si>
    <t>Emmvee Photovoltaic Power Ltd.</t>
  </si>
  <si>
    <t>INE1C6T01020</t>
  </si>
  <si>
    <t>Atlanta Electricals Ltd.</t>
  </si>
  <si>
    <t>INE0Z4F01028</t>
  </si>
  <si>
    <t>Corona Remedies Ltd.</t>
  </si>
  <si>
    <t>INE02ZQ01018</t>
  </si>
  <si>
    <t>Aequs Ltd.</t>
  </si>
  <si>
    <t>INE947N01017</t>
  </si>
  <si>
    <t>Milky Mist Dairy Food Ltd.</t>
  </si>
  <si>
    <t>INE00IT01020</t>
  </si>
  <si>
    <t>Omnitech Engineering Ltd.</t>
  </si>
  <si>
    <t>INE0UH301010</t>
  </si>
  <si>
    <t>INDO-MIM Ltd.</t>
  </si>
  <si>
    <t>INE084101034</t>
  </si>
  <si>
    <t>Shiprocket Ltd.</t>
  </si>
  <si>
    <t>INE0FOO01011</t>
  </si>
  <si>
    <t>Molbio Diagnostics Ltd.</t>
  </si>
  <si>
    <t>INE869T01028</t>
  </si>
  <si>
    <t>Healthcare Equipment &amp; Supplies</t>
  </si>
  <si>
    <t>Tempsens Instruments (India) Ltd.</t>
  </si>
  <si>
    <t>INE1KZI01025</t>
  </si>
  <si>
    <t>Kusumgar Ltd.</t>
  </si>
  <si>
    <t>INE0ISX01025</t>
  </si>
  <si>
    <t>Urban Company Ltd.</t>
  </si>
  <si>
    <t>INE0CAZ01013</t>
  </si>
  <si>
    <t>Dhoot Transmission Ltd.</t>
  </si>
  <si>
    <t>INE01NH01023</t>
  </si>
  <si>
    <t>Physicswallah Ltd.</t>
  </si>
  <si>
    <t>INE0LP301011</t>
  </si>
  <si>
    <t>Other Consumer Services</t>
  </si>
  <si>
    <t>Hero Motors Ltd.</t>
  </si>
  <si>
    <t>INE012G01022</t>
  </si>
  <si>
    <t>SS Retail Ltd.</t>
  </si>
  <si>
    <t>INE1EQW01028</t>
  </si>
  <si>
    <t>Juniper Green Energy Ltd.</t>
  </si>
  <si>
    <t>INE05C901015</t>
  </si>
  <si>
    <t>Turtlemint Fintech Solutions Ltd.</t>
  </si>
  <si>
    <t>INE0OC301013</t>
  </si>
  <si>
    <t>Manipal Health Enterprises Ltd.</t>
  </si>
  <si>
    <t>INE459N01021</t>
  </si>
  <si>
    <t>CMR Green Technologies Ltd</t>
  </si>
  <si>
    <t>INE00WV01027</t>
  </si>
  <si>
    <t>Laser Power And Infra Ltd.</t>
  </si>
  <si>
    <t>INE17IR01028</t>
  </si>
  <si>
    <t>Sai Life Sciences Ltd</t>
  </si>
  <si>
    <t>INE570L01029</t>
  </si>
  <si>
    <t>Pine Labs Ltd.</t>
  </si>
  <si>
    <t>INE15B701018</t>
  </si>
  <si>
    <t>Clean Max Enviro Energy Solutions Ltd.</t>
  </si>
  <si>
    <t>INE647U01026</t>
  </si>
  <si>
    <t>Rubicon Research Ltd.</t>
  </si>
  <si>
    <t>INE506V01022</t>
  </si>
  <si>
    <t>Elevate Campuses Ltd.</t>
  </si>
  <si>
    <t>INE147X01013</t>
  </si>
  <si>
    <t>Horizon Industrial Parks Ltd.</t>
  </si>
  <si>
    <t>INE685T01010</t>
  </si>
  <si>
    <t>Capillary Technologies India Ltd.</t>
  </si>
  <si>
    <t>INE0ILV01024</t>
  </si>
  <si>
    <t>Amagi Media Labs Ltd.</t>
  </si>
  <si>
    <t>INE121R01077</t>
  </si>
  <si>
    <t>Fractal Analytics Ltd.</t>
  </si>
  <si>
    <t>INE212S01015</t>
  </si>
  <si>
    <t>Symbiotec Pharmalab Ltd.</t>
  </si>
  <si>
    <t>INE899I01028</t>
  </si>
  <si>
    <t>LCC Projects Ltd.</t>
  </si>
  <si>
    <t>INE1FPN01026</t>
  </si>
  <si>
    <t>Studds Accessories Ltd.</t>
  </si>
  <si>
    <t>INE00Q601028</t>
  </si>
  <si>
    <t>Wakefit Innovations Ltd.</t>
  </si>
  <si>
    <t>INE0E7301029</t>
  </si>
  <si>
    <t>Lumino Industries Ltd.</t>
  </si>
  <si>
    <t>INE185Q01025</t>
  </si>
  <si>
    <t>Midwest Ltd.</t>
  </si>
  <si>
    <t>INE0XAD01024</t>
  </si>
  <si>
    <t>NIFTY 27-Oct-2026</t>
  </si>
  <si>
    <t>INDEX FUTURES</t>
  </si>
  <si>
    <t>364 DAYS TBILL RED 19-11-2026</t>
  </si>
  <si>
    <t>IN002025Z344</t>
  </si>
  <si>
    <t>For the period 01st September 2026 to 30th September 2026, following hedging transactions through futures have been squared off/expired: NIL</t>
  </si>
  <si>
    <t>Edelweiss Recently Listed IPO Fund</t>
  </si>
  <si>
    <t>PORTFOLIO STATEMENT OF EDELWEISS NIFTY NEXT 50 ETF AS ON SEPTEMBER 30, 2026</t>
  </si>
  <si>
    <t>(An open-ended exchange traded scheme replicating/tracking Nifty Next 50 Total Return Index)</t>
  </si>
  <si>
    <t>Plan /option (Face Value 69)</t>
  </si>
  <si>
    <t>Edelweiss Nifty Next 50 ETF</t>
  </si>
  <si>
    <t>PORTFOLIO STATEMENT OF EDELWEISS  GREATER CHINA EQUITY OFF-SHORE FUND AS ON SEPTEMBER 30, 2026</t>
  </si>
  <si>
    <t>(An open ended fund of fund scheme investing in JPMorgan Funds – Greater China Fund)</t>
  </si>
  <si>
    <t>JPM GREATER CHINA-I-I2 USD</t>
  </si>
  <si>
    <t>LU1727356906</t>
  </si>
  <si>
    <t>JPM GREATER CHINA-I AC</t>
  </si>
  <si>
    <t>LU0248053877</t>
  </si>
  <si>
    <t>Edelweiss Greater China Equity Off-Shore Fund</t>
  </si>
  <si>
    <t>PORTFOLIO STATEMENT OF EDELWEISS MSCI INDIA DOMESTIC &amp; WORLD HEALTHCARE 45 INDEX AS ON SEPTEMBER 30, 2026</t>
  </si>
  <si>
    <t>(An Open-ended Equity Scheme replicating MSCI India Domestic &amp; World Healthcare 45 Index)</t>
  </si>
  <si>
    <t>Gland Pharma Ltd.</t>
  </si>
  <si>
    <t>INE068V01023</t>
  </si>
  <si>
    <t>Wockhardt Ltd.</t>
  </si>
  <si>
    <t>INE049B01025</t>
  </si>
  <si>
    <t>ELI LILLY &amp; CO</t>
  </si>
  <si>
    <t>US5324571083</t>
  </si>
  <si>
    <t>Pharmaceuticals</t>
  </si>
  <si>
    <t>JOHNSON &amp; JOHNSON</t>
  </si>
  <si>
    <t>US4781601046</t>
  </si>
  <si>
    <t>ABBVIE INC</t>
  </si>
  <si>
    <t>US00287Y1091</t>
  </si>
  <si>
    <t>Biotechnology</t>
  </si>
  <si>
    <t>MERCK &amp; CO.INC</t>
  </si>
  <si>
    <t>US58933Y1055</t>
  </si>
  <si>
    <t>NOVARTIS AG</t>
  </si>
  <si>
    <t>US66987V1098</t>
  </si>
  <si>
    <t>THERMO FISHER SCIENTIFIC INC</t>
  </si>
  <si>
    <t>US8835561023</t>
  </si>
  <si>
    <t>Life Sciences Tools &amp; Services</t>
  </si>
  <si>
    <t>AMGEN INC</t>
  </si>
  <si>
    <t>US0311621009</t>
  </si>
  <si>
    <t>GILEAD SCIENCES INC</t>
  </si>
  <si>
    <t>US3755581036</t>
  </si>
  <si>
    <t>ABBOTT LABORATORIES</t>
  </si>
  <si>
    <t>US0028241000</t>
  </si>
  <si>
    <t>Health Care Equipment &amp; Supplies</t>
  </si>
  <si>
    <t>INTUITIVE SURGICAL INC</t>
  </si>
  <si>
    <t>US46120E6023</t>
  </si>
  <si>
    <t>DANAHER CORP</t>
  </si>
  <si>
    <t>US2358511028</t>
  </si>
  <si>
    <t>VERTEX PHARMACEUTICALS INC</t>
  </si>
  <si>
    <t>US92532F1003</t>
  </si>
  <si>
    <t>Novo Nordisk A/S</t>
  </si>
  <si>
    <t>US6701002056</t>
  </si>
  <si>
    <t>MEDTRONIC PLC</t>
  </si>
  <si>
    <t>IE00BTN1Y115</t>
  </si>
  <si>
    <t>STRYKER CORP</t>
  </si>
  <si>
    <t>US8636671013</t>
  </si>
  <si>
    <t>Regeneron Pharmaceuticals Inc</t>
  </si>
  <si>
    <t>US75886F1075</t>
  </si>
  <si>
    <t>BECTON DICKINSON AND CO</t>
  </si>
  <si>
    <t>US0758871091</t>
  </si>
  <si>
    <t>AGILENT TECHNOLOGIES INC</t>
  </si>
  <si>
    <t>US00846U1016</t>
  </si>
  <si>
    <t>IQVIA HOLDINGS INC</t>
  </si>
  <si>
    <t>US46266C1053</t>
  </si>
  <si>
    <t>WATERS CORP</t>
  </si>
  <si>
    <t>US9418481035</t>
  </si>
  <si>
    <t>Direct Plan - IDCW</t>
  </si>
  <si>
    <t>Edelweiss MSCI India Domestic &amp; World Healthcare 45 Index Fund</t>
  </si>
  <si>
    <t>PORTFOLIO STATEMENT OF EDELWEISS CRISIL-IBX AAA BOND NBFC-HFC - JUN 2027 INDEX FUND AS ON SEPTEMBER 30, 2026</t>
  </si>
  <si>
    <t>(An open-ended Target Maturity Debt Index Fund predominantly investing in the constituents of CRISIL-IBX AAA NBFC- HFC Index – Jun 2027. A moderate interest rate risk and relatively low credit risk)</t>
  </si>
  <si>
    <t>8.33% ADITYA BIRLA CAP SR L1 NCD19-05-27**</t>
  </si>
  <si>
    <t>INE860H07IY4</t>
  </si>
  <si>
    <t>7.8989% ADITYA BIRLA HSG SR K2 08-06-27**</t>
  </si>
  <si>
    <t>INE831R07557</t>
  </si>
  <si>
    <t>8.25% MAH &amp; MAH FIN SR RED 25-03-2027**</t>
  </si>
  <si>
    <t>INE774D07VE1</t>
  </si>
  <si>
    <t>8.30% SMFG IND CRD SR109 OP I R 30-06-27**</t>
  </si>
  <si>
    <t>INE535H07CJ6</t>
  </si>
  <si>
    <t>8.24% L&amp;T FIN LTD SR J NCD RED 16-06-27**</t>
  </si>
  <si>
    <t>INE498L07038</t>
  </si>
  <si>
    <t>8.35% AXIS FIN SR 14 NCD OP B 07-05-27**</t>
  </si>
  <si>
    <t>INE891K07952</t>
  </si>
  <si>
    <t>8.285% TATA CAPITAL LTD NCD 10-05-2027**</t>
  </si>
  <si>
    <t>INE976I07CT9</t>
  </si>
  <si>
    <t>8.3774% KOTAK MAHINDRA INV NCD 21-06-27**</t>
  </si>
  <si>
    <t>INE975F07IR8</t>
  </si>
  <si>
    <t>8.12% KOTAK MAH PRIME TR GID01 R21-06-27**</t>
  </si>
  <si>
    <t>INE916DA7SU4</t>
  </si>
  <si>
    <t>7.90% LIC HSG FIN TR421 NCD R 23-06-2027**</t>
  </si>
  <si>
    <t>INE115A07PV9</t>
  </si>
  <si>
    <t>8.2378% HDB FIN SER SR 207 R 06-04-27**</t>
  </si>
  <si>
    <t>INE756I07EX3</t>
  </si>
  <si>
    <t>7.75% TATA CAP HSG FIN SR A 18-05-2027**</t>
  </si>
  <si>
    <t>INE033L07HQ8</t>
  </si>
  <si>
    <t>7.7% BAJAJ HOUSING FIN NCD RED 21-05-27</t>
  </si>
  <si>
    <t>INE377Y07300</t>
  </si>
  <si>
    <t>7.70% BAJAJ FIN LTD OP I NCD R 07-06-27</t>
  </si>
  <si>
    <t>INE296A07RZ4</t>
  </si>
  <si>
    <t>In accordance with SEBI Circular no. SEBI/HO/IMD/PoD2/P/CIR/2024/183 dated December 13, 2024, Debt Index Replication Factor (DIRF) is 60.68%</t>
  </si>
  <si>
    <t>Edelweiss CRISIL-IBX AAA Bond NBFC-HFC - Jun 2027 Index Fund</t>
  </si>
  <si>
    <t>CRISIL-IBX AAA NBFC-HFC
Index – Jun 2027</t>
  </si>
  <si>
    <t>PORTFOLIO STATEMENT OF EDELWEISS CRISIL IBX 50:50 GILT PLUS SDL SEP 2028 INDEX FUND AS ON SEPTEMBER 30, 2026</t>
  </si>
  <si>
    <t>(An open-ended target maturity Index Fund investing in the constituents of CRISIL IBX 50:50 Gilt Plus SDL Index – Sep 2028. A relatively high interest rate risk and relatively low credit risk)</t>
  </si>
  <si>
    <t>8.47% GUJARAT SDL RED 21-08-2028</t>
  </si>
  <si>
    <t>IN1520180077</t>
  </si>
  <si>
    <t>8.15% TAMIL NADU SDL RED 09-05-2028</t>
  </si>
  <si>
    <t>IN3120180036</t>
  </si>
  <si>
    <t>In accordance with SEBI Circular no. SEBI/HO/IMD/PoD2/P/CIR/2024/183 dated December 13, 2024, Debt Index Replication Factor (DIRF) is 98.65%</t>
  </si>
  <si>
    <t xml:space="preserve">EDELWEISS CRISIL IBX 50:50 GILT PLUS SDL SEP 2028 INDEX FUND </t>
  </si>
  <si>
    <t>CRISIL Gilt Plus SDL 5050 Sep 2028 Index Fund</t>
  </si>
  <si>
    <t>Edelweiss CRISIL IBX 50-50 Gilt Plus SDL Sep 2028 Index Fund</t>
  </si>
  <si>
    <t>PORTFOLIO STATEMENT OF EDELWEISS ELSS TAX SAVER FUND AS ON SEPTEMBER 30, 2026</t>
  </si>
  <si>
    <t>(An open ended equity linked saving scheme with a statutory lock in of 3 years and tax benefit)</t>
  </si>
  <si>
    <t>Karur Vysya Bank Ltd.</t>
  </si>
  <si>
    <t>INE036D01028</t>
  </si>
  <si>
    <t>Bikaji Foods International Ltd.</t>
  </si>
  <si>
    <t>INE00E101023</t>
  </si>
  <si>
    <t>Equitas Small Finance Bank Ltd.</t>
  </si>
  <si>
    <t>INE063P01018</t>
  </si>
  <si>
    <t>Dr. Lal Path Labs Ltd.</t>
  </si>
  <si>
    <t>INE600L01024</t>
  </si>
  <si>
    <t>Aditya Infotech Ltd.</t>
  </si>
  <si>
    <t>INE819V01029</t>
  </si>
  <si>
    <t>Brigade Enterprises Ltd.</t>
  </si>
  <si>
    <t>INE791I01019</t>
  </si>
  <si>
    <t>Ujjivan Small Finance Bank Ltd.</t>
  </si>
  <si>
    <t>INE551W01018</t>
  </si>
  <si>
    <t>Edelweiss ELSS Tax saver Fund</t>
  </si>
  <si>
    <t>PORTFOLIO STATEMENT OF EDELWEISS FOCUSED FUND AS ON SEPTEMBER 30, 2026</t>
  </si>
  <si>
    <t>(An open-ended equity scheme investing in maximum 30 stocks, with focus in multi-cap space)</t>
  </si>
  <si>
    <t>Edelweiss Focused Fund</t>
  </si>
  <si>
    <t>PORTFOLIO STATEMENT OF EDELWEISS NIFTY500 MULTICAP MOMENTUM QUALITY 50 INDEX FUND AS ON SEPTEMBER 30, 2026</t>
  </si>
  <si>
    <t>(An open-ended index scheme replicating Nifty500 Multicap Momentum Quality 50 Index)</t>
  </si>
  <si>
    <t>Anand Rathi Wealth Ltd.</t>
  </si>
  <si>
    <t>INE463V01026</t>
  </si>
  <si>
    <t>Acutaas Chemicals Ltd.</t>
  </si>
  <si>
    <t>INE00FF01025</t>
  </si>
  <si>
    <t>Himadri Speciality Chemical Ltd.</t>
  </si>
  <si>
    <t>INE019C01026</t>
  </si>
  <si>
    <t>Computer Age Management Services Ltd.</t>
  </si>
  <si>
    <t>INE596I01020</t>
  </si>
  <si>
    <t>The Great Eastern Shipping Company Ltd.</t>
  </si>
  <si>
    <t>INE017A01032</t>
  </si>
  <si>
    <t>Finolex Cables Ltd.</t>
  </si>
  <si>
    <t>INE235A01022</t>
  </si>
  <si>
    <t>Schneider Electric Infrastructure Ltd.</t>
  </si>
  <si>
    <t>INE839M01018</t>
  </si>
  <si>
    <t>Usha Martin Ltd.</t>
  </si>
  <si>
    <t>INE228A01035</t>
  </si>
  <si>
    <t>Vijaya Diagnostic Centre Ltd.</t>
  </si>
  <si>
    <t>INE043W01024</t>
  </si>
  <si>
    <t>HBL Engineering Ltd.</t>
  </si>
  <si>
    <t>INE292B01021</t>
  </si>
  <si>
    <t>Motherson Sumi Wiring India Ltd.</t>
  </si>
  <si>
    <t>INE0FS801015</t>
  </si>
  <si>
    <t>Force Motors Ltd.</t>
  </si>
  <si>
    <t>INE451A01017</t>
  </si>
  <si>
    <t>Caplin Point Laboratories Ltd.</t>
  </si>
  <si>
    <t>INE475E01026</t>
  </si>
  <si>
    <t>Natco Pharma Ltd.</t>
  </si>
  <si>
    <t>INE987B01026</t>
  </si>
  <si>
    <t>Garden Reach Shipbuilders &amp; Engineers</t>
  </si>
  <si>
    <t>INE382Z01011</t>
  </si>
  <si>
    <t>Godawari Power And Ispat Ltd.</t>
  </si>
  <si>
    <t>INE177H01039</t>
  </si>
  <si>
    <t>Gujarat Mineral Development Corporation Ltd.</t>
  </si>
  <si>
    <t>INE131A01031</t>
  </si>
  <si>
    <t>Edelweiss Nifty500 Multicap Momentum Quality 50 Index Fund</t>
  </si>
  <si>
    <t>PORTFOLIO STATEMENT OF EDELWEISS  EMERGING MARKETS OPPORTUNITIES EQUITY OFF-SHORE FUND AS ON SEPTEMBER 30, 2026</t>
  </si>
  <si>
    <t>(An open ended fund of fund scheme investing in JPMorgan Funds – Emerging Market Opportunities Fund)</t>
  </si>
  <si>
    <t>JPMORGAN ASSET MGM - EMG MKT OPPS I USD</t>
  </si>
  <si>
    <t>LU0431993749</t>
  </si>
  <si>
    <t>Edelweiss Emerging Markets Opportunities Equity Off-Shore Fund</t>
  </si>
  <si>
    <t>PORTFOLIO STATEMENT OF EDELWEISS MONEY MARKET FUND AS ON SEPTEMBER 30, 2026</t>
  </si>
  <si>
    <t>(An open-ended debt scheme investing in money market securities. A relatively low interest rate risk and moderate credit risk.)</t>
  </si>
  <si>
    <t>7.29% KERALA SDL RED 28-12-2026</t>
  </si>
  <si>
    <t>IN2020160122</t>
  </si>
  <si>
    <t>182 DAYS TBILL RED 04-02-2027</t>
  </si>
  <si>
    <t>IN002026Y188</t>
  </si>
  <si>
    <t>182 DAYS TBILL RED 28-01-2027</t>
  </si>
  <si>
    <t>IN002026Y170</t>
  </si>
  <si>
    <t>NABARD CD RED 17-02-2027#**</t>
  </si>
  <si>
    <t>INE261F16AK6</t>
  </si>
  <si>
    <t>SIDBI CD RED 18-02-2027#**</t>
  </si>
  <si>
    <t>INE556F16CB4</t>
  </si>
  <si>
    <t>HDFC BANK CD RED 09-03-2027#**</t>
  </si>
  <si>
    <t>INE040A16IT9</t>
  </si>
  <si>
    <t>ICICI BANK CD RED 19-03-2027#**</t>
  </si>
  <si>
    <t>INE090AD6303</t>
  </si>
  <si>
    <t>UNION BANK OF INDIA CD RED 19-01-2027#</t>
  </si>
  <si>
    <t>INE692A16KU1</t>
  </si>
  <si>
    <t>FEDERAL BANK LTD CD RED 04-03-27#**</t>
  </si>
  <si>
    <t>INE171A16NL9</t>
  </si>
  <si>
    <t>BANK OF BARODA CD RED 08-03-27#</t>
  </si>
  <si>
    <t>INE028A16LS0</t>
  </si>
  <si>
    <t>INDUSIND BANK LTD CD RED 22-01-2027#**</t>
  </si>
  <si>
    <t>INE095A168C9</t>
  </si>
  <si>
    <t>PUNJAB NATIONAL BANK CD RED 09-02-2027#**</t>
  </si>
  <si>
    <t>INE160A16UH5</t>
  </si>
  <si>
    <t>PUNJAB NATIONAL BANK CD RED 10-02-2027#</t>
  </si>
  <si>
    <t>INE160A16UI3</t>
  </si>
  <si>
    <t>KOTAK MAHINDRA BANK CD 12-02-27#**</t>
  </si>
  <si>
    <t>INE237AD6141</t>
  </si>
  <si>
    <t>CANARA BANK CD RED 26-02-2027#**</t>
  </si>
  <si>
    <t>INE476A16I00</t>
  </si>
  <si>
    <t>ICICI BANK CD RED 08-03-2027#**</t>
  </si>
  <si>
    <t>INE090AD6295</t>
  </si>
  <si>
    <t>NABARD CD RED 10-03-2027#**</t>
  </si>
  <si>
    <t>INE261F16AO8</t>
  </si>
  <si>
    <t>INDIAN BANK CD RED 29-01-2027#**</t>
  </si>
  <si>
    <t>INE562A16QP3</t>
  </si>
  <si>
    <t>Commercial Paper</t>
  </si>
  <si>
    <t>HERO HOUSING FIN CP RD 21-01-27**</t>
  </si>
  <si>
    <t>INE800X14523</t>
  </si>
  <si>
    <t>MOTILAL OSWAL FIN SER CP RED 28-01-2027**</t>
  </si>
  <si>
    <t>INE338I14LQ5</t>
  </si>
  <si>
    <t>ICICI SECURITIES CP RED 17-02-2027**</t>
  </si>
  <si>
    <t>INE763G14F68</t>
  </si>
  <si>
    <t>HERO FINCORP LTD CP RED 15-02-27**</t>
  </si>
  <si>
    <t>INE957N14KT8</t>
  </si>
  <si>
    <t>MIRAE ASSET FIN SERV LTD. CP R 18-02-27**</t>
  </si>
  <si>
    <t>INE0JRU14388</t>
  </si>
  <si>
    <t>MUTHOOT FINANCE CP RED 23-02-2027**</t>
  </si>
  <si>
    <t>INE414G14VL8</t>
  </si>
  <si>
    <t>JULIUS BAER CAP LTD CP 26-02-27**</t>
  </si>
  <si>
    <t>INE824H14TZ0</t>
  </si>
  <si>
    <t>CREDILA FINANCIAL SEVICES LT CP 01-03-27**</t>
  </si>
  <si>
    <t>INE539K14BZ6</t>
  </si>
  <si>
    <t>360 ONE PRIME LTD. CP RED 11-03-2027**</t>
  </si>
  <si>
    <t>INE248U14TF7</t>
  </si>
  <si>
    <t>MANAPPURAM FINANCE CP RED 03-12-2026**</t>
  </si>
  <si>
    <t>INE522D14OZ0</t>
  </si>
  <si>
    <t>MUTHOOT FINANCE CP RED 20-01-2027**</t>
  </si>
  <si>
    <t>INE414G14VE3</t>
  </si>
  <si>
    <t>INFINA FINANCE PVT LTD CP RED 18-06-2027**</t>
  </si>
  <si>
    <t>INE879F14NP2</t>
  </si>
  <si>
    <t>Direct Plan Annual IDCW Option</t>
  </si>
  <si>
    <t>Institutional Annual IDCW Option</t>
  </si>
  <si>
    <t>Institutional Growth Option</t>
  </si>
  <si>
    <t>Institutional IDCW Option</t>
  </si>
  <si>
    <t>Regular Plan - Annual IDCW Option</t>
  </si>
  <si>
    <t>Regular Plan - Bonus Option</t>
  </si>
  <si>
    <t>Regular Plan - Growth</t>
  </si>
  <si>
    <t>Regular Plan - IDCW Option</t>
  </si>
  <si>
    <t>.</t>
  </si>
  <si>
    <t>Edelweiss Money Market Fund</t>
  </si>
  <si>
    <t>Money Market Fund</t>
  </si>
  <si>
    <t>PORTFOLIO STATEMENT OF BHARAT BOND ETF – APRIL 2033 AS ON SEPTEMBER 30, 2026</t>
  </si>
  <si>
    <t>(An open-ended Target Maturity Exchange Traded Bond Fund investing in constituents of Nifty BHARAT Bond Index - April 2033. A relatively high interest rate risk and relatively low credit risk.)</t>
  </si>
  <si>
    <t>7.55% NPCL NCD RED 23-12-2032**</t>
  </si>
  <si>
    <t>INE206D08493</t>
  </si>
  <si>
    <t>6.90% HUDCO NCD RED 23-04-2032**</t>
  </si>
  <si>
    <t>INE031A08962</t>
  </si>
  <si>
    <t>7.54% HPCL NCD RED 15-04-2033**</t>
  </si>
  <si>
    <t>INE094A08143</t>
  </si>
  <si>
    <t>7.47% IRFC SR166 NCD RED 15-04-2033**</t>
  </si>
  <si>
    <t>INE053F08213</t>
  </si>
  <si>
    <t>7.58% POWER FIN NCD RED 15-04-2033**</t>
  </si>
  <si>
    <t>INE134E08LW7</t>
  </si>
  <si>
    <t>7.54% NABARD NCD RED 15-04-2033**</t>
  </si>
  <si>
    <t>INE261F08DU6</t>
  </si>
  <si>
    <t>7.44% NTPC LTD. SR 79 NCD RED 15-04-2033**</t>
  </si>
  <si>
    <t>INE733E08239</t>
  </si>
  <si>
    <t>7.52% HUDCO SERIES B NCD RED 15-04-2033**</t>
  </si>
  <si>
    <t>INE031A08863</t>
  </si>
  <si>
    <t>7.53% RECL SR 217 NCD RED 31-03-2033**</t>
  </si>
  <si>
    <t>INE020B08EC1</t>
  </si>
  <si>
    <t>7.75% IRFC NCD RED 15-04-2033**</t>
  </si>
  <si>
    <t>INE053F08270</t>
  </si>
  <si>
    <t>6.92% REC LTD NCD RED 20-03-2032**</t>
  </si>
  <si>
    <t>INE020B08DV3</t>
  </si>
  <si>
    <t>8.5% EXIM BANK NCD RED 14-03-2033**</t>
  </si>
  <si>
    <t>INE514E08FS0</t>
  </si>
  <si>
    <t>7.70% PFC SR BS226 B NCD RED 15-04-2033**</t>
  </si>
  <si>
    <t>INE134E08MI4</t>
  </si>
  <si>
    <t>7.88% EXIM BANK SR U05 NCD 11-01-2033**</t>
  </si>
  <si>
    <t>INE514E08FQ4</t>
  </si>
  <si>
    <t>7.69% RECL SR 218 NCD RED 31-01-2033**</t>
  </si>
  <si>
    <t>INE020B08EE7</t>
  </si>
  <si>
    <t>6.92% POWER FINANCE NCD 14-04-32**</t>
  </si>
  <si>
    <t>INE134E08LN6</t>
  </si>
  <si>
    <t>7.82% PFC SR BS225 NCD RED 11-03-2033**</t>
  </si>
  <si>
    <t>INE134E08MD5</t>
  </si>
  <si>
    <t>7.44% NTPC LTD. SR 78 NCD RED 25-08-2032**</t>
  </si>
  <si>
    <t>INE733E08221</t>
  </si>
  <si>
    <t>7.65% IRFC NCD SR167 RED 30-12-2032**</t>
  </si>
  <si>
    <t>INE053F08221</t>
  </si>
  <si>
    <t>7.5% REC LTD 214B NCD RED 28-02-2033**</t>
  </si>
  <si>
    <t>INE020B08DX9</t>
  </si>
  <si>
    <t>7.65% IRFC SR 168B NCD RED 18-04-2033**</t>
  </si>
  <si>
    <t>INE053F08247</t>
  </si>
  <si>
    <t>7.69% NABARD NCD SR LTIF 1E 31-03-2032**</t>
  </si>
  <si>
    <t>INE261F08832</t>
  </si>
  <si>
    <t>7.26% GOVT OF INDIA RED 06-02-2033</t>
  </si>
  <si>
    <t>IN0020220151</t>
  </si>
  <si>
    <t>In accordance with SEBI Circular no. SEBI/HO/IMD/PoD2/P/CIR/2024/183 dated December 13, 2024, Debt Index Replication Factor (DIRF) is 69.91%</t>
  </si>
  <si>
    <t>BHARAT Bond ETF - April 2033</t>
  </si>
  <si>
    <t>BHARAT Bond ETF – April 2033</t>
  </si>
  <si>
    <t>PORTFOLIO STATEMENT OF EDELWEISS CRISIL IBX 50:50 GILT PLUS SDL JUNE 2027 INDEX FUND AS ON SEPTEMBER 30, 2026</t>
  </si>
  <si>
    <t>(An open-ended target maturity Index Fund investing in the constituents of CRISIL IBX 50:50 Gilt Plus SDL Index – June 2027. A relatively high interest rate risk and relatively low credit risk)</t>
  </si>
  <si>
    <t>7.16% TAMILNADU SDL RED 11-01-2027</t>
  </si>
  <si>
    <t>IN3120160178</t>
  </si>
  <si>
    <t>7.71% GUJARAT SDL RED 01-03-2027</t>
  </si>
  <si>
    <t>IN1520160202</t>
  </si>
  <si>
    <t>7.52% TAMIL NADU SDL RED 24-05-2027</t>
  </si>
  <si>
    <t>IN3120170037</t>
  </si>
  <si>
    <t>7.51% MAHARASHTRA SDL RED 24-05-2027</t>
  </si>
  <si>
    <t>IN2220170020</t>
  </si>
  <si>
    <t>7.52% UTTAR PRADESH SDL 24-05-2027</t>
  </si>
  <si>
    <t>IN3320170043</t>
  </si>
  <si>
    <t>7.67% UTTAR PRADESH SDL 12-04-2027</t>
  </si>
  <si>
    <t>IN3320170019</t>
  </si>
  <si>
    <t>In accordance with SEBI Circular no. SEBI/HO/IMD/PoD2/P/CIR/2024/183 dated December 13, 2024, Debt Index Replication Factor (DIRF) is 96.17%</t>
  </si>
  <si>
    <t xml:space="preserve">EDELWEISS CRISIL IBX 50:50 GILT PLUS SDL JUNE 2027 INDEX FUND </t>
  </si>
  <si>
    <t>CRISIL Gilt Plus SDL 5050 Jun 2027 Index Fund</t>
  </si>
  <si>
    <t>Edelweiss CRISIL IBX 50-50 Gilt Plus SDL June 2027 Index Fund</t>
  </si>
  <si>
    <t>PORTFOLIO STATEMENT OF EDELWEISS NIFTY 1D RATE LIQUID ETF AS ON SEPTEMBER 30, 2026</t>
  </si>
  <si>
    <t>(An open-ended exchange traded scheme replicating/tracking the Nifty 1D Rate Index. A relatively low interest rate risk and relatively low credit risk.)</t>
  </si>
  <si>
    <t>In accordance with SEBI Circular no. SEBI/HO/IMD/PoD2/P/CIR/2024/183 dated December 13, 2024, Debt Index Replication Factor (DIRF) is 99.11%</t>
  </si>
  <si>
    <t xml:space="preserve"> EDELWEISS NIFTY 1D RATE LIQUID ETF</t>
  </si>
  <si>
    <t>Edelweiss Nifty 1D Rate Liquid ETF</t>
  </si>
  <si>
    <t>PORTFOLIO STATEMENT OF EDELWEISS ULTRA SHORT TERM FUND AS ON SEPTEMBER 30, 2026</t>
  </si>
  <si>
    <t>(An open-ended ultra short-term debt scheme investing in debt and money market instruments such that the Macaulay duration of the portfolio is between )</t>
  </si>
  <si>
    <t>7.71% REC LTD SR 230A NCD RED 26-02-2027**</t>
  </si>
  <si>
    <t>INE020B08EW9</t>
  </si>
  <si>
    <t>7.80% NABARD NCD SR 24E RED 15-03-2027</t>
  </si>
  <si>
    <t>INE261F08EF5</t>
  </si>
  <si>
    <t>182 DAYS TBILL RED 25-03-2027</t>
  </si>
  <si>
    <t>IN002026Y253</t>
  </si>
  <si>
    <t>182 DAYS TBILL RED 17-12-2026</t>
  </si>
  <si>
    <t>IN002026Y113</t>
  </si>
  <si>
    <t>CANARA BANK CD RED 11-03-2027#**</t>
  </si>
  <si>
    <t>INE476A16H84</t>
  </si>
  <si>
    <t>INDIAN BANK CD RED 05-02-2027#**</t>
  </si>
  <si>
    <t>INE562A16QI8</t>
  </si>
  <si>
    <t>HDFC BANK CD RED 24-02-2027#**</t>
  </si>
  <si>
    <t>INE040A16IO0</t>
  </si>
  <si>
    <t>PUNJAB NATIONAL BANK CD RED 12-03-2027#</t>
  </si>
  <si>
    <t>INE160A16UV6</t>
  </si>
  <si>
    <t>SIDBI CD RED 11-06-2027#</t>
  </si>
  <si>
    <t>INE556F16CE8</t>
  </si>
  <si>
    <t>BANK OF BARODA CD RED 11-01-2027#</t>
  </si>
  <si>
    <t>INE028A16KZ7</t>
  </si>
  <si>
    <t>PUNJAB NATIONAL BANK CD RED 18-03-2027#**</t>
  </si>
  <si>
    <t>INE160A16UX2</t>
  </si>
  <si>
    <t>SIDBI CD RED 25-03-2027#**</t>
  </si>
  <si>
    <t>INE556F16CD0</t>
  </si>
  <si>
    <t>BANK OF BARODA CD RED 25-01-2027#</t>
  </si>
  <si>
    <t>INE028A16LD2</t>
  </si>
  <si>
    <t>AXIS FINANCE LTD CP R 29-01-27**</t>
  </si>
  <si>
    <t>INE891K14PV0</t>
  </si>
  <si>
    <t>SHAREKHAN LTD CP RED 25-02-2027**</t>
  </si>
  <si>
    <t>INE211H14BA1</t>
  </si>
  <si>
    <t>MUTHOOT FINCORP CP RED 26-02-2027**</t>
  </si>
  <si>
    <t>INE549K14CN9</t>
  </si>
  <si>
    <t>MIRAE ASSET CAP CP RD 26-02-27**</t>
  </si>
  <si>
    <t>INE0T2V14160</t>
  </si>
  <si>
    <t>ULTRA SHORT TERM FUND</t>
  </si>
  <si>
    <t>Edelweiss Ultra Short Term Fund</t>
  </si>
  <si>
    <t>PORTFOLIO STATEMENT OF EDELWEISS FLEXI-CAP FUND AS ON SEPTEMBER 30, 2026</t>
  </si>
  <si>
    <t>(An open ended dynamic equity scheme investing across large cap, mid cap, small cap stocks)</t>
  </si>
  <si>
    <t>PNB Housing Finance Ltd.</t>
  </si>
  <si>
    <t>INE572E01012</t>
  </si>
  <si>
    <t>Elecon Engineering Company Ltd.</t>
  </si>
  <si>
    <t>INE205B01031</t>
  </si>
  <si>
    <t>The Indian Hotels Company Ltd.27/10/2026</t>
  </si>
  <si>
    <t>Dixon Technologies (India) Ltd.27/10/2026</t>
  </si>
  <si>
    <t>EDELWEISS LIQUID FUND - DIRECT PL -GR</t>
  </si>
  <si>
    <t>INF754K01GM4</t>
  </si>
  <si>
    <t>Edelweiss Flexi-Cap Fund</t>
  </si>
  <si>
    <t>DIXON TECHNOLOGIES (INDIA)LTD 27/10/2026</t>
  </si>
  <si>
    <t>THE INDIAN HOTELS COMPANY LTD 27/10/2026</t>
  </si>
  <si>
    <t>Edelweiss Flexi Cap Fund</t>
  </si>
  <si>
    <t>PORTFOLIO STATEMENT OF EDELWEISS NIFTY 50 INDEX FUND AS ON SEPTEMBER 30, 2026</t>
  </si>
  <si>
    <t>(An open ended scheme replicating Nifty 50 Index)</t>
  </si>
  <si>
    <t>Edelweiss NIFTY 50 Index Fund</t>
  </si>
  <si>
    <t>PORTFOLIO STATEMENT OF EDELWEISS NIFTY MIDCAP150 MOMENTUM 50 INDEX FUND AS ON SEPTEMBER 30, 2026</t>
  </si>
  <si>
    <t>(An Open-ended Equity Scheme replicating Nifty Midcap150 Momentum 50 Index)</t>
  </si>
  <si>
    <t>3M India Ltd.</t>
  </si>
  <si>
    <t>INE470A01017</t>
  </si>
  <si>
    <t>Edelweiss NIFTY Midcap 150 Momentum 50 Index Fund</t>
  </si>
  <si>
    <t>PORTFOLIO STATEMENT OF EDELWEISS NIFTY BANK ETF AS ON SEPTEMBER 30, 2026</t>
  </si>
  <si>
    <t>(An open-ended exchange traded scheme replicating/tracking Nifty Bank Total return index)</t>
  </si>
  <si>
    <t>Plan /option (Face Value 51)</t>
  </si>
  <si>
    <t>Edelweiss Nifty Bank ETF</t>
  </si>
  <si>
    <t>PORTFOLIO STATEMENT OF BHARAT BOND FOF – APRIL 2033 AS ON SEPTEMBER 30, 2026</t>
  </si>
  <si>
    <t>(An open-ended Target Maturity fund of funds scheme investing in units of BHARAT Bond ETF – April 2033)</t>
  </si>
  <si>
    <t>BHARAT BOND ETF - APRIL 2033</t>
  </si>
  <si>
    <t>INF754K01QX0</t>
  </si>
  <si>
    <t>BHARAT Bond FOF - April 2033</t>
  </si>
  <si>
    <t>Fund of funds scheme (Domestic)</t>
  </si>
  <si>
    <t>BHARAT Bond ETF FOF – April 2033</t>
  </si>
  <si>
    <t>PORTFOLIO STATEMENT OF EDELWEISS OVERNIGHT FUND AS ON SEPTEMBER 30, 2026</t>
  </si>
  <si>
    <t>(An open-ended debt scheme investing in overnight securities. A relatively low interest rate risk and relatively low credit risk.)</t>
  </si>
  <si>
    <t>91 DAYS TBILL RED 08-10-2026</t>
  </si>
  <si>
    <t>IN002026X149</t>
  </si>
  <si>
    <t>364 DAYS TBILL RED 15-10-2026</t>
  </si>
  <si>
    <t>IN002025Z294</t>
  </si>
  <si>
    <t>Direct Plan Daily IDCW Option</t>
  </si>
  <si>
    <t>Regular Annual IDCW Option</t>
  </si>
  <si>
    <t>Regular Daily IDCW Option</t>
  </si>
  <si>
    <t>Unclaimed IDCW less than 3 yrs</t>
  </si>
  <si>
    <t>Unclaimed IDCW more than 3 yrs</t>
  </si>
  <si>
    <t>Unclaimed Redemption less than 3 yrs</t>
  </si>
  <si>
    <t>Unclaimed Redemption more than 3 yrs</t>
  </si>
  <si>
    <t>Direct Daily IDCW</t>
  </si>
  <si>
    <t>Direct Fortnightly IDCW</t>
  </si>
  <si>
    <t>Direct Monthly IDCW</t>
  </si>
  <si>
    <t>Direct Weekly IDCW</t>
  </si>
  <si>
    <t>Regular Daily IDCW</t>
  </si>
  <si>
    <t>Regular Fortnightly IDCW</t>
  </si>
  <si>
    <t>Regular Monthly IDCW</t>
  </si>
  <si>
    <t>Regular Weekly IDCW</t>
  </si>
  <si>
    <t>EDELWEISS OVERNIGHT FUND</t>
  </si>
  <si>
    <t>Overnight Fund</t>
  </si>
  <si>
    <t>Edelweiss Overnight Fund</t>
  </si>
  <si>
    <t>PORTFOLIO STATEMENT OF EDELWEISS BSE LARGEMID (60:40) STABLE DIVIDEND 50 ETF AS ON SEPTEMBER 30, 2026</t>
  </si>
  <si>
    <t>(An open-ended exchange traded scheme replicating/tracking BSE LargeMid (60:40) Stable Dividend 50 Total Return Index)</t>
  </si>
  <si>
    <t>Plan /option (Face Value 36)</t>
  </si>
  <si>
    <t>Edelweiss BSE LargeMid (60-40) Stable Dividend 50 ETF</t>
  </si>
  <si>
    <t>PORTFOLIO STATEMENT OF EDELWEISS BSE TOP 10 BANK ETF AS ON SEPTEMBER 30, 2026</t>
  </si>
  <si>
    <t>(An open-ended exchange traded scheme replicating/tracking BSE Top 10 Bank Total Return Index)</t>
  </si>
  <si>
    <t>Edelweiss BSE Top 10 Bank ETF</t>
  </si>
  <si>
    <t>PORTFOLIO STATEMENT OF EDELWEISS CONSUMPTION FUND AS ON SEPTEMBER 30, 2026</t>
  </si>
  <si>
    <t>(An open-ended equity scheme following consumption theme)</t>
  </si>
  <si>
    <t>Delhivery Ltd.</t>
  </si>
  <si>
    <t>INE148O01028</t>
  </si>
  <si>
    <t>EPL Ltd.</t>
  </si>
  <si>
    <t>INE255A01020</t>
  </si>
  <si>
    <t>Devyani International Ltd.</t>
  </si>
  <si>
    <t>INE872J01023</t>
  </si>
  <si>
    <t>Edelweiss Consumption Fund</t>
  </si>
  <si>
    <t>PORTFOLIO STATEMENT OF EDELWEISS SMALL CAP FUND AS ON SEPTEMBER 30, 2026</t>
  </si>
  <si>
    <t>(An open ended equity scheme predominantly investing in small cap stocks)</t>
  </si>
  <si>
    <t>Avalon Technologies Ltd.</t>
  </si>
  <si>
    <t>INE0LCL01028</t>
  </si>
  <si>
    <t>Engineers India Ltd.</t>
  </si>
  <si>
    <t>INE510A01028</t>
  </si>
  <si>
    <t>V-Mart Retail Ltd.</t>
  </si>
  <si>
    <t>INE665J01013</t>
  </si>
  <si>
    <t>Kirloskar Pneumatic Co.Ltd.</t>
  </si>
  <si>
    <t>INE811A01038</t>
  </si>
  <si>
    <t>Viyash Scientific Ltd.</t>
  </si>
  <si>
    <t>INE807F01027</t>
  </si>
  <si>
    <t>Concord Biotech Ltd.</t>
  </si>
  <si>
    <t>INE338H01029</t>
  </si>
  <si>
    <t>KSB Ltd.</t>
  </si>
  <si>
    <t>INE999A01023</t>
  </si>
  <si>
    <t>Voltamp Transformers Ltd.</t>
  </si>
  <si>
    <t>INE540H01012</t>
  </si>
  <si>
    <t>Shaily Engineering Plastics Ltd.</t>
  </si>
  <si>
    <t>INE151G01028</t>
  </si>
  <si>
    <t>Can Fin Homes Ltd.</t>
  </si>
  <si>
    <t>INE477A01020</t>
  </si>
  <si>
    <t>JSW Cement Ltd.</t>
  </si>
  <si>
    <t>INE718I01012</t>
  </si>
  <si>
    <t>Westlife Foodworld Ltd.</t>
  </si>
  <si>
    <t>INE274F01020</t>
  </si>
  <si>
    <t>Sudarshan Chemical Industries Ltd.</t>
  </si>
  <si>
    <t>INE659A01023</t>
  </si>
  <si>
    <t>Central Depository Services (I) Ltd.</t>
  </si>
  <si>
    <t>INE736A01011</t>
  </si>
  <si>
    <t>Ingersoll Rand (India) Ltd.</t>
  </si>
  <si>
    <t>INE177A01018</t>
  </si>
  <si>
    <t>Grindwell Norton Ltd.</t>
  </si>
  <si>
    <t>INE536A01023</t>
  </si>
  <si>
    <t>Dodla Dairy Ltd.</t>
  </si>
  <si>
    <t>INE021O01019</t>
  </si>
  <si>
    <t>Arvind Fashions Ltd.</t>
  </si>
  <si>
    <t>INE955V01021</t>
  </si>
  <si>
    <t>Eclerx Services Ltd.</t>
  </si>
  <si>
    <t>INE738I01010</t>
  </si>
  <si>
    <t>Indigo Paints Ltd.</t>
  </si>
  <si>
    <t>INE09VQ01012</t>
  </si>
  <si>
    <t>Jamna Auto Industries Ltd.</t>
  </si>
  <si>
    <t>INE039C01032</t>
  </si>
  <si>
    <t>Aditya Birla Real Estate Ltd.</t>
  </si>
  <si>
    <t>INE055A01016</t>
  </si>
  <si>
    <t>Garware Technical Fibres Ltd.</t>
  </si>
  <si>
    <t>INE276A01018</t>
  </si>
  <si>
    <t>Clean Science and Technology Ltd.</t>
  </si>
  <si>
    <t>INE227W01023</t>
  </si>
  <si>
    <t>The Ramco Cements Ltd.</t>
  </si>
  <si>
    <t>INE331A01037</t>
  </si>
  <si>
    <t>Mold-Tek Packaging Ltd.</t>
  </si>
  <si>
    <t>INE893J01029</t>
  </si>
  <si>
    <t>Action Construction Equipment Ltd.</t>
  </si>
  <si>
    <t>INE731H01025</t>
  </si>
  <si>
    <t>KFIN Technologies Ltd.</t>
  </si>
  <si>
    <t>INE138Y01010</t>
  </si>
  <si>
    <t>Cera Sanitaryware Ltd.</t>
  </si>
  <si>
    <t>INE739E01017</t>
  </si>
  <si>
    <t>Rolex Rings Ltd.</t>
  </si>
  <si>
    <t>INE645S01024</t>
  </si>
  <si>
    <t>Ahluwalia Contracts (India) Ltd.</t>
  </si>
  <si>
    <t>INE758C01029</t>
  </si>
  <si>
    <t>Edelweiss Small Cap Fund</t>
  </si>
  <si>
    <t>PORTFOLIO STATEMENT OF EDELWEISS NIFTY LARGE MID CAP 250 INDEX FUND AS ON SEPTEMBER 30, 2026</t>
  </si>
  <si>
    <t>(An Open-ended Equity Scheme replicating Nifty LargeMidcap 250 Index)</t>
  </si>
  <si>
    <t>Edelweiss NIFTY Large Mid Cap 250 Index Fund</t>
  </si>
  <si>
    <t>PORTFOLIO STATEMENT OF EDELWEISS MULTI ASSET OMNI FUND OF FUND AS ON SEPTEMBER 30, 2026</t>
  </si>
  <si>
    <t>(An open-ended fund of funds scheme investing in equity-oriented schemes, debt-oriented schemes and Gold &amp; Silver ETFs)</t>
  </si>
  <si>
    <t>EDELWEISS NIFTY LARGEMIDCAP 250 ETF</t>
  </si>
  <si>
    <t>INF754K01VV4</t>
  </si>
  <si>
    <t>EDELWEISS SILVER ETF</t>
  </si>
  <si>
    <t>INF754K01SF3</t>
  </si>
  <si>
    <t>EDELWEISS BANKING &amp; PSU DEBT FD-DR PL-GR</t>
  </si>
  <si>
    <t>INF843K01FC8</t>
  </si>
  <si>
    <t>EDELWEISS FOCUSED FUND-DIRECT PL-GROWTH</t>
  </si>
  <si>
    <t>INF754K01OP1</t>
  </si>
  <si>
    <t>EDELWEISS RECENT LISTED IPO FD DR PL GR</t>
  </si>
  <si>
    <t>INF754K01ML4</t>
  </si>
  <si>
    <t>EDELWEISS TECHNOLOGY FUND-DR PL-GROWTH</t>
  </si>
  <si>
    <t>INF754K01SK3</t>
  </si>
  <si>
    <t>EDELWEISS LARGE CAP FUND-DR PLAN-GROWTH</t>
  </si>
  <si>
    <t>INF754K01BW4</t>
  </si>
  <si>
    <t>EDELWEISS CONSUMPTION FUND-DR-GROWTH</t>
  </si>
  <si>
    <t>INF754K01TY2</t>
  </si>
  <si>
    <t>EDELWEISS FIN SER FUND- DR PL GRWTH</t>
  </si>
  <si>
    <t>INF754K01WH1</t>
  </si>
  <si>
    <t>Edelweiss Multi Asset Omni Fund of Fund</t>
  </si>
  <si>
    <t>PORTFOLIO STATEMENT OF EDELWEISS GOLD AND SILVER ETF FOF AS ON SEPTEMBER 30, 2026</t>
  </si>
  <si>
    <t>(An open-ended fund of funds scheme investing in units of Gold ETF and Silver ETF)</t>
  </si>
  <si>
    <t>Edelweiss Gold and Silver ETF Fund of Fund</t>
  </si>
  <si>
    <t>PORTFOLIO STATEMENT OF BHARAT BOND FOF – APRIL 2032 AS ON SEPTEMBER 30, 2026</t>
  </si>
  <si>
    <t>(An open-ended Target Maturity fund of funds scheme investing in units of BHARAT Bond ETF – April 2032)</t>
  </si>
  <si>
    <t>BHARAT BOND ETF–APRIL 2032-GROWTH</t>
  </si>
  <si>
    <t>INF754K01OB1</t>
  </si>
  <si>
    <t>BHARAT Bond FOF - April 2032</t>
  </si>
  <si>
    <t>Bharat Bond ETF FOF – April 2032</t>
  </si>
  <si>
    <t>PORTFOLIO STATEMENT OF EDELWEISS GILT FUND AS ON SEPTEMBER 30, 2026</t>
  </si>
  <si>
    <t>(An open ended debt scheme investing in government securities across maturity. A relatively high interest rate risk and relatively low credit risk.)</t>
  </si>
  <si>
    <t>7.24% GOVT OF INDIA RED 18-08-2055</t>
  </si>
  <si>
    <t>IN0020250075</t>
  </si>
  <si>
    <t>7.63% GOVT OF INDIA RED 15-09-2056</t>
  </si>
  <si>
    <t>IN0020260082</t>
  </si>
  <si>
    <t>6.9% GOVT OF INDIA RED 15-04-2065</t>
  </si>
  <si>
    <t>IN0020250018</t>
  </si>
  <si>
    <t>7.48% KARNATAKA SDL RED 18-02-2037</t>
  </si>
  <si>
    <t>IN1920250215</t>
  </si>
  <si>
    <t>7.49% KARNATAKA SDL RED 04-02-2035</t>
  </si>
  <si>
    <t>IN1920250165</t>
  </si>
  <si>
    <t>8.38% GUJARAT SDL RED 27-02-2029</t>
  </si>
  <si>
    <t>IN1520180309</t>
  </si>
  <si>
    <t>91 DAYS TBILL RED 01-10-2026</t>
  </si>
  <si>
    <t>IN002026X131</t>
  </si>
  <si>
    <t>364 DAYS TBILL RED 03-12-2026</t>
  </si>
  <si>
    <t>IN002025Z369</t>
  </si>
  <si>
    <t>Edelweiss Gilt Fund</t>
  </si>
  <si>
    <t>Gilt Fund</t>
  </si>
  <si>
    <t>PORTFOLIO STATEMENT OF EDEL NIFTY ALPHA LOW VOLATILITY 30 INDEX FUND AS ON SEPTEMBER 30, 2026</t>
  </si>
  <si>
    <t>(An Open-ended Scheme replicating Nifty Alpha Low Volatility 30 Index.)</t>
  </si>
  <si>
    <t>Edelweiss Nifty Alpha Low Volatility 30 Index Fund</t>
  </si>
  <si>
    <t>PORTFOLIO STATEMENT OF EDELWEISS ARBITRAGE FUND AS ON SEPTEMBER 30, 2026</t>
  </si>
  <si>
    <t>(An open ended scheme investing in arbitrage opportunities)</t>
  </si>
  <si>
    <t>Bandhan Bank Ltd.</t>
  </si>
  <si>
    <t>INE545U01014</t>
  </si>
  <si>
    <t>Manappuram Finance Ltd.</t>
  </si>
  <si>
    <t>INE522D01027</t>
  </si>
  <si>
    <t>Crompton Greaves Cons Electrical Ltd.</t>
  </si>
  <si>
    <t>INE299U01018</t>
  </si>
  <si>
    <t>National Buildings Construction Corporation Ltd.</t>
  </si>
  <si>
    <t>INE095N01031</t>
  </si>
  <si>
    <t>Inox Wind Ltd.</t>
  </si>
  <si>
    <t>INE066P01011</t>
  </si>
  <si>
    <t>Indian Energy Exchange Ltd.</t>
  </si>
  <si>
    <t>INE022Q01020</t>
  </si>
  <si>
    <t>Angel One Ltd.</t>
  </si>
  <si>
    <t>INE732I01021</t>
  </si>
  <si>
    <t>PG Electroplast Ltd.</t>
  </si>
  <si>
    <t>INE457L01029</t>
  </si>
  <si>
    <t>Radico Khaitan Ltd.27/10/2026</t>
  </si>
  <si>
    <t>Canara Bank23/11/2026</t>
  </si>
  <si>
    <t>Solar Industries India Ltd.27/10/2026</t>
  </si>
  <si>
    <t>DLF Ltd.27/10/2026</t>
  </si>
  <si>
    <t>Indus Towers Ltd.23/11/2026</t>
  </si>
  <si>
    <t>UPL Ltd.23/11/2026</t>
  </si>
  <si>
    <t>State Bank of India23/11/2026</t>
  </si>
  <si>
    <t>Oil &amp; Natural Gas Corporation Ltd.23/11/2026</t>
  </si>
  <si>
    <t>PB Fintech Ltd.27/10/2026</t>
  </si>
  <si>
    <t>Bajaj Finserv Ltd.23/11/2026</t>
  </si>
  <si>
    <t>Indian Oil Corporation Ltd.23/11/2026</t>
  </si>
  <si>
    <t>Apollo Hospitals Enterprise Ltd.27/10/2026</t>
  </si>
  <si>
    <t>Page Industries Ltd.27/10/2026</t>
  </si>
  <si>
    <t>Colgate Palmolive (India) Ltd.27/10/2026</t>
  </si>
  <si>
    <t>Oil India Ltd.27/10/2026</t>
  </si>
  <si>
    <t>Sona BLW Precision Forgings Ltd.27/10/2026</t>
  </si>
  <si>
    <t>ABB India Ltd.27/10/2026</t>
  </si>
  <si>
    <t>Tata Consultancy Services Ltd.23/11/2026</t>
  </si>
  <si>
    <t>Bharat Electronics Ltd.23/11/2026</t>
  </si>
  <si>
    <t>Sagility Ltd.27/10/2026</t>
  </si>
  <si>
    <t>SRF Ltd.27/10/2026</t>
  </si>
  <si>
    <t>Sun Pharmaceutical Industries Ltd.27/10/2026</t>
  </si>
  <si>
    <t>Suzlon Energy Ltd.27/10/2026</t>
  </si>
  <si>
    <t>PG Electroplast Ltd.27/10/2026</t>
  </si>
  <si>
    <t>IDFC First Bank Ltd.23/11/2026</t>
  </si>
  <si>
    <t>Motilal Oswal Financial Services Ltd.27/10/2026</t>
  </si>
  <si>
    <t>Avenue Supermarts Ltd.27/10/2026</t>
  </si>
  <si>
    <t>Nestle India Ltd.27/10/2026</t>
  </si>
  <si>
    <t>Indian Bank27/10/2026</t>
  </si>
  <si>
    <t>Bharat Forge Ltd.27/10/2026</t>
  </si>
  <si>
    <t>Mphasis Ltd.27/10/2026</t>
  </si>
  <si>
    <t>Adani Power Ltd.23/11/2026</t>
  </si>
  <si>
    <t>Yes Bank Ltd.23/11/2026</t>
  </si>
  <si>
    <t>Voltas Ltd.27/10/2026</t>
  </si>
  <si>
    <t>The Phoenix Mills Ltd.27/10/2026</t>
  </si>
  <si>
    <t>Samvardhana Motherson International Ltd.27/10/2026</t>
  </si>
  <si>
    <t>Mahindra &amp; Mahindra Ltd.27/10/2026</t>
  </si>
  <si>
    <t>Computer Age Management Services Ltd.27/10/2026</t>
  </si>
  <si>
    <t>Tube Investments Of India Ltd.27/10/2026</t>
  </si>
  <si>
    <t>KPIT Technologies Ltd.27/10/2026</t>
  </si>
  <si>
    <t>HDFC Bank Ltd.23/11/2026</t>
  </si>
  <si>
    <t>National Aluminium Company Ltd.27/10/2026</t>
  </si>
  <si>
    <t>Polycab India Ltd.27/10/2026</t>
  </si>
  <si>
    <t>LIC Housing Finance Ltd.27/10/2026</t>
  </si>
  <si>
    <t>Tata Consultancy Services Ltd.27/10/2026</t>
  </si>
  <si>
    <t>Asian Paints Ltd.27/10/2026</t>
  </si>
  <si>
    <t>CG Power and Industrial Solutions Ltd.27/10/2026</t>
  </si>
  <si>
    <t>Patanjali Foods Ltd.27/10/2026</t>
  </si>
  <si>
    <t>United Spirits Ltd.27/10/2026</t>
  </si>
  <si>
    <t>Adani Ports &amp; Special Economic Zone Ltd.27/10/2026</t>
  </si>
  <si>
    <t>GAIL (India) Ltd.27/10/2026</t>
  </si>
  <si>
    <t>Siemens Energy India Ltd.27/10/2026</t>
  </si>
  <si>
    <t>Cipla Ltd.27/10/2026</t>
  </si>
  <si>
    <t>Premier Energies Ltd.27/10/2026</t>
  </si>
  <si>
    <t>Oil &amp; Natural Gas Corporation Ltd.27/10/2026</t>
  </si>
  <si>
    <t>Pidilite Industries Ltd.23/11/2026</t>
  </si>
  <si>
    <t>Bajaj Finserv Ltd.27/10/2026</t>
  </si>
  <si>
    <t>Tech Mahindra Ltd.23/11/2026</t>
  </si>
  <si>
    <t>Hindustan Aeronautics Ltd.27/10/2026</t>
  </si>
  <si>
    <t>HCL Technologies Ltd.27/10/2026</t>
  </si>
  <si>
    <t>Oberoi Realty Ltd.27/10/2026</t>
  </si>
  <si>
    <t>Alkem Laboratories Ltd.27/10/2026</t>
  </si>
  <si>
    <t>SBI Life Insurance Company Ltd.27/10/2026</t>
  </si>
  <si>
    <t>Godrej Consumer Products Ltd.27/10/2026</t>
  </si>
  <si>
    <t>KEI Industries Ltd.27/10/2026</t>
  </si>
  <si>
    <t>Lodha Developers Ltd.27/10/2026</t>
  </si>
  <si>
    <t>Aditya Birla Capital Ltd.27/10/2026</t>
  </si>
  <si>
    <t>Lupin Ltd.27/10/2026</t>
  </si>
  <si>
    <t>Muthoot Finance Ltd.27/10/2026</t>
  </si>
  <si>
    <t>GMR Airports Ltd.27/10/2026</t>
  </si>
  <si>
    <t>Angel One Ltd.27/10/2026</t>
  </si>
  <si>
    <t>Hindustan Petroleum Corporation Ltd.27/10/2026</t>
  </si>
  <si>
    <t>Eternal Ltd.23/11/2026</t>
  </si>
  <si>
    <t>Rail Vikas Nigam Ltd.27/10/2026</t>
  </si>
  <si>
    <t>Central Depository Services (I) Ltd.27/10/2026</t>
  </si>
  <si>
    <t>Power Grid Corporation of India Ltd.27/10/2026</t>
  </si>
  <si>
    <t>Dabur India Ltd.27/10/2026</t>
  </si>
  <si>
    <t>GE Vernova T&amp;D India Limited27/10/2026</t>
  </si>
  <si>
    <t>InterGlobe Aviation Ltd.27/10/2026</t>
  </si>
  <si>
    <t>Tata Motors Passenger Vehicles Ltd.27/10/2026</t>
  </si>
  <si>
    <t>Indian Energy Exchange Ltd.27/10/2026</t>
  </si>
  <si>
    <t>The Federal Bank Ltd.23/11/2026</t>
  </si>
  <si>
    <t>Reliance Industries Ltd.23/11/2026</t>
  </si>
  <si>
    <t>Titan Company Ltd.23/11/2026</t>
  </si>
  <si>
    <t>FSN E-Commerce Ventures Ltd.27/10/2026</t>
  </si>
  <si>
    <t>Inox Wind Ltd.27/10/2026</t>
  </si>
  <si>
    <t>Shriram Finance Ltd.27/10/2026</t>
  </si>
  <si>
    <t>Adani Energy Solutions Ltd.23/11/2026</t>
  </si>
  <si>
    <t>National Buildings Construction Corporation Ltd.27/10/2026</t>
  </si>
  <si>
    <t>Hitachi Energy India Ltd.27/10/2026</t>
  </si>
  <si>
    <t>Torrent Pharmaceuticals Ltd.23/11/2026</t>
  </si>
  <si>
    <t>PNB Housing Finance Ltd.27/10/2026</t>
  </si>
  <si>
    <t>Union Bank of India27/10/2026</t>
  </si>
  <si>
    <t>Fortis Healthcare Ltd.27/10/2026</t>
  </si>
  <si>
    <t>Bharat Petroleum Corporation Ltd.27/10/2026</t>
  </si>
  <si>
    <t>Supreme Industries Ltd.27/10/2026</t>
  </si>
  <si>
    <t>One 97 Communications Ltd.27/10/2026</t>
  </si>
  <si>
    <t>Wipro Ltd.27/10/2026</t>
  </si>
  <si>
    <t>RBL Bank Ltd.27/10/2026</t>
  </si>
  <si>
    <t>Marico Ltd.27/10/2026</t>
  </si>
  <si>
    <t>Titan Company Ltd.27/10/2026</t>
  </si>
  <si>
    <t>Tata Power Company Ltd.27/10/2026</t>
  </si>
  <si>
    <t>JSW Energy Ltd.27/10/2026</t>
  </si>
  <si>
    <t>Max Financial Services Ltd.27/10/2026</t>
  </si>
  <si>
    <t>360 One Wam Ltd.27/10/2026</t>
  </si>
  <si>
    <t>Apollo Hospitals Enterprise Ltd.23/11/2026</t>
  </si>
  <si>
    <t>Cholamandalam Investment &amp; Finance Company Ltd.23/11/2026</t>
  </si>
  <si>
    <t>Bajaj Auto Ltd.27/10/2026</t>
  </si>
  <si>
    <t>Adani Enterprises Ltd.23/11/2026</t>
  </si>
  <si>
    <t>Jindal Steel Ltd.27/10/2026</t>
  </si>
  <si>
    <t>The Federal Bank Ltd.27/10/2026</t>
  </si>
  <si>
    <t>Trent Ltd.27/10/2026</t>
  </si>
  <si>
    <t>Bosch Ltd.27/10/2026</t>
  </si>
  <si>
    <t>Maruti Suzuki India Ltd.27/10/2026</t>
  </si>
  <si>
    <t>Cholamandalam Investment &amp; Finance Company Ltd.27/10/2026</t>
  </si>
  <si>
    <t>SBI Cards &amp; Payment Services Ltd.27/10/2026</t>
  </si>
  <si>
    <t>Infosys Ltd.23/11/2026</t>
  </si>
  <si>
    <t>Bank of India27/10/2026</t>
  </si>
  <si>
    <t>Astral Ltd.27/10/2026</t>
  </si>
  <si>
    <t>HDFC Asset Management Company Ltd.27/10/2026</t>
  </si>
  <si>
    <t>Larsen &amp; Toubro Ltd.23/11/2026</t>
  </si>
  <si>
    <t>APL Apollo Tubes Ltd.27/10/2026</t>
  </si>
  <si>
    <t>Swiggy Ltd.27/10/2026</t>
  </si>
  <si>
    <t>Laurus Labs Ltd.27/10/2026</t>
  </si>
  <si>
    <t>VARUN BEVERAGES LIMITED27/10/2026</t>
  </si>
  <si>
    <t>Multi Commodity Exchange Of India Ltd.27/10/2026</t>
  </si>
  <si>
    <t>Container Corporation Of India Ltd.27/10/2026</t>
  </si>
  <si>
    <t>Torrent Pharmaceuticals Ltd.27/10/2026</t>
  </si>
  <si>
    <t>Axis Bank Ltd.23/11/2026</t>
  </si>
  <si>
    <t>Hindustan Zinc Ltd.27/10/2026</t>
  </si>
  <si>
    <t>Vedanta Ltd.27/10/2026</t>
  </si>
  <si>
    <t>Kalyan Jewellers India Ltd.27/10/2026</t>
  </si>
  <si>
    <t>Ambuja Cements Ltd.27/10/2026</t>
  </si>
  <si>
    <t>Godrej Properties Ltd.27/10/2026</t>
  </si>
  <si>
    <t>Bharti Airtel Ltd.23/11/2026</t>
  </si>
  <si>
    <t>Tata Consumer Products Ltd.27/10/2026</t>
  </si>
  <si>
    <t>Biocon Ltd.27/10/2026</t>
  </si>
  <si>
    <t>Ultratech Cement Ltd.27/10/2026</t>
  </si>
  <si>
    <t>IndusInd Bank Ltd.27/10/2026</t>
  </si>
  <si>
    <t>AU Small Finance Bank Ltd.27/10/2026</t>
  </si>
  <si>
    <t>Cummins India Ltd.27/10/2026</t>
  </si>
  <si>
    <t>Eicher Motors Ltd.27/10/2026</t>
  </si>
  <si>
    <t>Larsen &amp; Toubro Ltd.27/10/2026</t>
  </si>
  <si>
    <t>Indian Oil Corporation Ltd.27/10/2026</t>
  </si>
  <si>
    <t>Jio Financial Services Ltd.27/10/2026</t>
  </si>
  <si>
    <t>Life Insurance Corporation of India27/10/2026</t>
  </si>
  <si>
    <t>Eternal Ltd.27/10/2026</t>
  </si>
  <si>
    <t>Delhivery Ltd.27/10/2026</t>
  </si>
  <si>
    <t>Adani Green Energy Ltd.27/10/2026</t>
  </si>
  <si>
    <t>Bharat Electronics Ltd.27/10/2026</t>
  </si>
  <si>
    <t>Crompton Greaves Cons Electrical Ltd.27/10/2026</t>
  </si>
  <si>
    <t>UPL Ltd.27/10/2026</t>
  </si>
  <si>
    <t>Info Edge (India) Ltd.27/10/2026</t>
  </si>
  <si>
    <t>Coforge Ltd.27/10/2026</t>
  </si>
  <si>
    <t>Kotak Mahindra Bank Ltd.27/10/2026</t>
  </si>
  <si>
    <t>Aurobindo Pharma Ltd.27/10/2026</t>
  </si>
  <si>
    <t>Tata Steel Ltd.27/10/2026</t>
  </si>
  <si>
    <t>BSE Ltd.27/10/2026</t>
  </si>
  <si>
    <t>HDFC Life Insurance Company Ltd.27/10/2026</t>
  </si>
  <si>
    <t>Divi's Laboratories Ltd.27/10/2026</t>
  </si>
  <si>
    <t>Power Finance Corporation Ltd.27/10/2026</t>
  </si>
  <si>
    <t>Manappuram Finance Ltd.27/10/2026</t>
  </si>
  <si>
    <t>Ashok Leyland Ltd.27/10/2026</t>
  </si>
  <si>
    <t>IDFC First Bank Ltd.27/10/2026</t>
  </si>
  <si>
    <t>Punjab National Bank27/10/2026</t>
  </si>
  <si>
    <t>ITC Ltd.27/10/2026</t>
  </si>
  <si>
    <t>Coal India Ltd.27/10/2026</t>
  </si>
  <si>
    <t>Bank of Baroda27/10/2026</t>
  </si>
  <si>
    <t>Bandhan Bank Ltd.27/10/2026</t>
  </si>
  <si>
    <t>Bajaj Finance Ltd.27/10/2026</t>
  </si>
  <si>
    <t>Infosys Ltd.27/10/2026</t>
  </si>
  <si>
    <t>Steel Authority of India Ltd.27/10/2026</t>
  </si>
  <si>
    <t>Yes Bank Ltd.27/10/2026</t>
  </si>
  <si>
    <t>Hindustan Unilever Ltd.27/10/2026</t>
  </si>
  <si>
    <t>Adani Power Ltd.27/10/2026</t>
  </si>
  <si>
    <t>Bharat Heavy Electricals Ltd.27/10/2026</t>
  </si>
  <si>
    <t>JSW Steel Ltd.27/10/2026</t>
  </si>
  <si>
    <t>Hindalco Industries Ltd.27/10/2026</t>
  </si>
  <si>
    <t>TVS Motor Company Ltd.27/10/2026</t>
  </si>
  <si>
    <t>Canara Bank27/10/2026</t>
  </si>
  <si>
    <t>State Bank of India27/10/2026</t>
  </si>
  <si>
    <t>Bharti Airtel Ltd.27/10/2026</t>
  </si>
  <si>
    <t>Axis Bank Ltd.27/10/2026</t>
  </si>
  <si>
    <t>Glenmark Pharmaceuticals Ltd.27/10/2026</t>
  </si>
  <si>
    <t>NMDC Ltd.27/10/2026</t>
  </si>
  <si>
    <t>NTPC Ltd.27/10/2026</t>
  </si>
  <si>
    <t>Adani Enterprises Ltd.27/10/2026</t>
  </si>
  <si>
    <t>Vodafone Idea Ltd.27/10/2026</t>
  </si>
  <si>
    <t>Indus Towers Ltd.27/10/2026</t>
  </si>
  <si>
    <t>Adani Energy Solutions Ltd.27/10/2026</t>
  </si>
  <si>
    <t>Reliance Industries Ltd.27/10/2026</t>
  </si>
  <si>
    <t>HDFC Bank Ltd.27/10/2026</t>
  </si>
  <si>
    <t>ICICI Bank Ltd.27/10/2026</t>
  </si>
  <si>
    <t>7.22% KARNATAKA SDL RED 26-10-2026</t>
  </si>
  <si>
    <t>IN1920160026</t>
  </si>
  <si>
    <t>CANARA BANK CD RD 29-06-27#**</t>
  </si>
  <si>
    <t>INE476A16K22</t>
  </si>
  <si>
    <t>INDIAN BANK CD RED 21-06-2027#**</t>
  </si>
  <si>
    <t>INE562A16RH8</t>
  </si>
  <si>
    <t>BANK OF BARODA CD RED 08-01-2027#</t>
  </si>
  <si>
    <t>INE028A16KY0</t>
  </si>
  <si>
    <t>NABARD CD RED 14-01-2027#**</t>
  </si>
  <si>
    <t>INE261F16AD1</t>
  </si>
  <si>
    <t>PUNJAB NATIONAL BANK CD 04-02-27#**</t>
  </si>
  <si>
    <t>INE160A16UD4</t>
  </si>
  <si>
    <t>UNION BANK OF INDIA CD RED 03-03-2027#**</t>
  </si>
  <si>
    <t>INE692A16LR5</t>
  </si>
  <si>
    <t>NABARD CD RED 17-03-2027#**</t>
  </si>
  <si>
    <t>INE261F16AP5</t>
  </si>
  <si>
    <t>NABARD CD RED 18-03-2027#</t>
  </si>
  <si>
    <t>INE261F16AQ3</t>
  </si>
  <si>
    <t>INDIAN BANK CD RED 15-06-2027#**</t>
  </si>
  <si>
    <t>INE562A16RK2</t>
  </si>
  <si>
    <t>SIDBI CD RED 26-02-2027#**</t>
  </si>
  <si>
    <t>INE556F16CC2</t>
  </si>
  <si>
    <t>PUNJAB NATIONAL BANK CD 15-12-26#**</t>
  </si>
  <si>
    <t>INE160A16TZ9</t>
  </si>
  <si>
    <t>SIDBI CD RED 16-12-2026#**</t>
  </si>
  <si>
    <t>INE556F16BT8</t>
  </si>
  <si>
    <t>BANK OF BARODA CD RED 06-01-2027#**</t>
  </si>
  <si>
    <t>INE028A16KX2</t>
  </si>
  <si>
    <t>CANARA BANK CD RED 12-01-2027#</t>
  </si>
  <si>
    <t>INE476A16G02</t>
  </si>
  <si>
    <t>AXIS BANK LTD CD RED 14-01-2027#**</t>
  </si>
  <si>
    <t>INE238AD6BW9</t>
  </si>
  <si>
    <t>CANARA BANK CD RED 04-03-2027#</t>
  </si>
  <si>
    <t>INE476A16H43</t>
  </si>
  <si>
    <t>INDIAN BANK CD RED 24-05-2027#**</t>
  </si>
  <si>
    <t>INE562A16RL0</t>
  </si>
  <si>
    <t>HDFC BANK CD RED 22-01-2027#**</t>
  </si>
  <si>
    <t>INE040A16IK8</t>
  </si>
  <si>
    <t>Monthly IDCW Direct Plan</t>
  </si>
  <si>
    <t>Monthly IDCW Regular Plan</t>
  </si>
  <si>
    <t>Hedging positions through futures as on 30th September 2026:</t>
  </si>
  <si>
    <t>Edelweiss Arbitrage Fund</t>
  </si>
  <si>
    <t>360 ONE WAM LIMITED 27/10/2026</t>
  </si>
  <si>
    <t>Short</t>
  </si>
  <si>
    <t>ABB INDIA LTD 27/10/2026</t>
  </si>
  <si>
    <t>ADITYA BIRLA CAPITAL LTD 27/10/2026</t>
  </si>
  <si>
    <t>ADANI ENERGY SOLUTION LTD 23/11/2026</t>
  </si>
  <si>
    <t>ADANI ENERGY SOLUTION LTD 27/10/2026</t>
  </si>
  <si>
    <t>ADANI ENTERPRISES LTD 23/11/2026</t>
  </si>
  <si>
    <t>ADANI ENTERPRISES LTD 27/10/2026</t>
  </si>
  <si>
    <t>ADANI GREEN ENERGY LTD 27/10/2026</t>
  </si>
  <si>
    <t>ADANI PORTS &amp; SP ECO ZONE 27/10/2026</t>
  </si>
  <si>
    <t>ADANI POWER LTD 23/11/2026</t>
  </si>
  <si>
    <t>ADANI POWER LTD 27/10/2026</t>
  </si>
  <si>
    <t>ALKEM LABORATORIES LTD 27/10/2026</t>
  </si>
  <si>
    <t>AMBUJA CEMENTS LTD 27/10/2026</t>
  </si>
  <si>
    <t>ANGEL ONE LIMITED 27/10/2026</t>
  </si>
  <si>
    <t>APL APOLLO TUBES LTD 27/10/2026</t>
  </si>
  <si>
    <t>APOLLO HOSPITALS ENTERP LTD 23/11/2026</t>
  </si>
  <si>
    <t>APOLLO HOSPITALS ENTERP LTD 27/10/2026</t>
  </si>
  <si>
    <t>ASHOK LEYLAND LTD 27/10/2026</t>
  </si>
  <si>
    <t>ASIAN PAINTS LTD 27/10/2026</t>
  </si>
  <si>
    <t>ASTRAL LTD 27/10/2026</t>
  </si>
  <si>
    <t>AU SMALL FINANCE BANK LTD 27/10/2026</t>
  </si>
  <si>
    <t>AUROBINDO PHARMA LTD 27/10/2026</t>
  </si>
  <si>
    <t>AXIS BANK LTD 23/11/2026</t>
  </si>
  <si>
    <t>AXIS BANK LTD 27/10/2026</t>
  </si>
  <si>
    <t>BAJAJ AUTO LTD 27/10/2026</t>
  </si>
  <si>
    <t>BAJAJ FINSERV LTD 23/11/2026</t>
  </si>
  <si>
    <t>BAJAJ FINSERV LTD 27/10/2026</t>
  </si>
  <si>
    <t>BAJAJ FINANCE LTD 27/10/2026</t>
  </si>
  <si>
    <t>BANDHAN BANK LTD 27/10/2026</t>
  </si>
  <si>
    <t>BANK OF BARODA 27/10/2026</t>
  </si>
  <si>
    <t>BANK OF INDIA 27/10/2026</t>
  </si>
  <si>
    <t>BHARAT ELECTRONICS LTD 23/11/2026</t>
  </si>
  <si>
    <t>BHARAT ELECTRONICS LTD 27/10/2026</t>
  </si>
  <si>
    <t>BHARAT FORGE LTD 27/10/2026</t>
  </si>
  <si>
    <t>BHARTI AIRTEL LTD 23/11/2026</t>
  </si>
  <si>
    <t>BHARTI AIRTEL LTD 27/10/2026</t>
  </si>
  <si>
    <t>BHARAT HEAVY ELECTRICALS LTD 27/10/2026</t>
  </si>
  <si>
    <t>BIOCON LTD 27/10/2026</t>
  </si>
  <si>
    <t>BOSCH LTD 27/10/2026</t>
  </si>
  <si>
    <t>BHARAT PETRO CORP LTD 27/10/2026</t>
  </si>
  <si>
    <t>BSE LTD 27/10/2026</t>
  </si>
  <si>
    <t>COMPUTER AGE MANAGE SERV LTD. 27/10/2026</t>
  </si>
  <si>
    <t>CANARA BANK 23/11/2026</t>
  </si>
  <si>
    <t>CANARA BANK 27/10/2026</t>
  </si>
  <si>
    <t>CENTRAL DEPOSITORY SER (I) LT 27/10/2026</t>
  </si>
  <si>
    <t>CG POWER AND INDUSTRIAL SOLN 27/10/2026</t>
  </si>
  <si>
    <t>CHOLAMANDALAM INV &amp; FIN CO LT 23/11/2026</t>
  </si>
  <si>
    <t>CHOLAMANDALAM INV &amp; FIN CO LT 27/10/2026</t>
  </si>
  <si>
    <t>CIPLA LTD 27/10/2026</t>
  </si>
  <si>
    <t>COAL INDIA LTD 27/10/2026</t>
  </si>
  <si>
    <t>COFORGE LIMITED 27/10/2026</t>
  </si>
  <si>
    <t>COLGATE PALMOLIVE (INDIA) LTD 27/10/2026</t>
  </si>
  <si>
    <t>CONTAINER CORP OF IND LTD 27/10/2026</t>
  </si>
  <si>
    <t>CROMPTON GREAVES CONS ELECT 27/10/2026</t>
  </si>
  <si>
    <t>CUMMINS INDIA LTD 27/10/2026</t>
  </si>
  <si>
    <t>DABUR INDIA LTD 27/10/2026</t>
  </si>
  <si>
    <t>DELHIVERY LTD. 27/10/2026</t>
  </si>
  <si>
    <t>DIVI'S LABORATORIES LTD 27/10/2026</t>
  </si>
  <si>
    <t>DLF LTD 27/10/2026</t>
  </si>
  <si>
    <t>AVENUE SUPERMARTS LTD 27/10/2026</t>
  </si>
  <si>
    <t>EICHER MOTORS LTD 27/10/2026</t>
  </si>
  <si>
    <t>SIEMENS ENERGY INDIA LTD 27/10/2026</t>
  </si>
  <si>
    <t>ETERNAL LIMITED 23/11/2026</t>
  </si>
  <si>
    <t>ETERNAL LIMITED 27/10/2026</t>
  </si>
  <si>
    <t>FEDERAL BANK LTD 23/11/2026</t>
  </si>
  <si>
    <t>FEDERAL BANK LTD 27/10/2026</t>
  </si>
  <si>
    <t>FORTIS HEALTHCARE LTD 27/10/2026</t>
  </si>
  <si>
    <t>GAIL (INDIA) LTD 27/10/2026</t>
  </si>
  <si>
    <t>GLENMARK PHARMACEUTICALS LTD 27/10/2026</t>
  </si>
  <si>
    <t>GMR AIRPORTS LIMITED 27/10/2026</t>
  </si>
  <si>
    <t>GODREJ CONSUMER PRODUCTS LTD 27/10/2026</t>
  </si>
  <si>
    <t>GODREJ PROPERTIES LTD 27/10/2026</t>
  </si>
  <si>
    <t>GE VERNOVA T&amp;D INDIA LIMITED 27/10/2026</t>
  </si>
  <si>
    <t>HINDUSTAN AERONAUTICS LIMITED 27/10/2026</t>
  </si>
  <si>
    <t>HCL TECHNOLOGIES LTD 27/10/2026</t>
  </si>
  <si>
    <t>HDFC ASSET MANAGE CO LTD 27/10/2026</t>
  </si>
  <si>
    <t>HDFC BANK LTD 23/11/2026</t>
  </si>
  <si>
    <t>HDFC BANK LTD 27/10/2026</t>
  </si>
  <si>
    <t>HDFC LIFE INS CO LTD 27/10/2026</t>
  </si>
  <si>
    <t>HINDALCO INDUSTRIES LTD 27/10/2026</t>
  </si>
  <si>
    <t>HINDUSTAN PETROLEUM CORP LTD 27/10/2026</t>
  </si>
  <si>
    <t>HINDUSTAN UNILEVER LTD 27/10/2026</t>
  </si>
  <si>
    <t>HINDUSTAN ZINC LTD 27/10/2026</t>
  </si>
  <si>
    <t>ICICI BANK LTD 27/10/2026</t>
  </si>
  <si>
    <t>VODAFONE IDEA LTD 27/10/2026</t>
  </si>
  <si>
    <t>IDFC FIRST BANK LTD 23/11/2026</t>
  </si>
  <si>
    <t>IDFC FIRST BANK LTD 27/10/2026</t>
  </si>
  <si>
    <t>INDIAN ENERGY EXCHANGE LTD 27/10/2026</t>
  </si>
  <si>
    <t>INDIAN BANK 27/10/2026</t>
  </si>
  <si>
    <t>INTERGLOBE AVIATION LTD 27/10/2026</t>
  </si>
  <si>
    <t>INDUSIND BANK LTD 27/10/2026</t>
  </si>
  <si>
    <t>INDUS TOWERS LTD 23/11/2026</t>
  </si>
  <si>
    <t>INDUS TOWERS LTD 27/10/2026</t>
  </si>
  <si>
    <t>INFOSYS LTD 23/11/2026</t>
  </si>
  <si>
    <t>INFOSYS LTD 27/10/2026</t>
  </si>
  <si>
    <t>INOX WIND LTD 27/10/2026</t>
  </si>
  <si>
    <t>INDIAN OIL CORPORATION LTD 23/11/2026</t>
  </si>
  <si>
    <t>INDIAN OIL CORPORATION LTD 27/10/2026</t>
  </si>
  <si>
    <t>ITC LTD 27/10/2026</t>
  </si>
  <si>
    <t>JINDAL STEEL LIMITED 27/10/2026</t>
  </si>
  <si>
    <t>JIO FINANCIAL SERVICES LTD. 27/10/2026</t>
  </si>
  <si>
    <t>JSW ENERGY LTD 27/10/2026</t>
  </si>
  <si>
    <t>JSW STEEL LTD 27/10/2026</t>
  </si>
  <si>
    <t>KALYAN JEWELLERS INDIA LTD. 27/10/2026</t>
  </si>
  <si>
    <t>KEI INDUSTRIES LTD 27/10/2026</t>
  </si>
  <si>
    <t>KOTAK MAHINDRA BANK LTD 27/10/2026</t>
  </si>
  <si>
    <t>KPIT TECHNOLOGIES LTD 27/10/2026</t>
  </si>
  <si>
    <t>LAURUS LABS LIMITED 27/10/2026</t>
  </si>
  <si>
    <t>LIC HOUSING FINANCE LTD 27/10/2026</t>
  </si>
  <si>
    <t>LIFE INSURANCE CORP OF INDIA 27/10/2026</t>
  </si>
  <si>
    <t>LODHA DEVELOPERS LTD 27/10/2026</t>
  </si>
  <si>
    <t>LARSEN &amp; TOUBRO LTD 23/11/2026</t>
  </si>
  <si>
    <t>LARSEN &amp; TOUBRO LTD 27/10/2026</t>
  </si>
  <si>
    <t>LUPIN LTD 27/10/2026</t>
  </si>
  <si>
    <t>MAHINDRA &amp; MAHINDRA LTD 27/10/2026</t>
  </si>
  <si>
    <t>MANAPPURAM FINANCE LTD 27/10/2026</t>
  </si>
  <si>
    <t>MARICO LTD 27/10/2026</t>
  </si>
  <si>
    <t>MARUTI SUZUKI INDIA LTD 27/10/2026</t>
  </si>
  <si>
    <t>MULTI COMMODITY EXCH 27/10/2026</t>
  </si>
  <si>
    <t>MAX FINANCIAL SERVICES LTD 27/10/2026</t>
  </si>
  <si>
    <t>SAMVARDHANA MOTHERSON INT LTD 27/10/2026</t>
  </si>
  <si>
    <t>MOTILAL OSWAL FIN SERV LTD 27/10/2026</t>
  </si>
  <si>
    <t>MPHASIS LTD 27/10/2026</t>
  </si>
  <si>
    <t>MUTHOOT FINANCE LTD 27/10/2026</t>
  </si>
  <si>
    <t>NATIONAL ALUMINIUM CO. LTD 27/10/2026</t>
  </si>
  <si>
    <t>INFO EDGE (INDIA) LIMITED 27/10/2026</t>
  </si>
  <si>
    <t>NBCC INDIA LTD 27/10/2026</t>
  </si>
  <si>
    <t>NESTLE INDIA LTD 27/10/2026</t>
  </si>
  <si>
    <t>NMDC LTD 27/10/2026</t>
  </si>
  <si>
    <t>NTPC LTD 27/10/2026</t>
  </si>
  <si>
    <t>FSN E-COMMERCE VENTURES LTD. 27/10/2026</t>
  </si>
  <si>
    <t>OBEROI REALTY LTD 27/10/2026</t>
  </si>
  <si>
    <t>OIL INDIA LTD 27/10/2026</t>
  </si>
  <si>
    <t>ONGC LTD 23/11/2026</t>
  </si>
  <si>
    <t>ONGC LTD 27/10/2026</t>
  </si>
  <si>
    <t>PAGE INDUSTRIES LTD 27/10/2026</t>
  </si>
  <si>
    <t>PATANJALI FOODS LTD 27/10/2026</t>
  </si>
  <si>
    <t>ONE97 COMMUNICATIONS LIMITED 27/10/2026</t>
  </si>
  <si>
    <t>POWER FINANCE CORPORATION LTD 27/10/2026</t>
  </si>
  <si>
    <t>PG ELECTROPLAST LTD 27/10/2026</t>
  </si>
  <si>
    <t>THE PHOENIX MILLS LTD 27/10/2026</t>
  </si>
  <si>
    <t>PIDILITE INDUSTRIES LTD 23/11/2026</t>
  </si>
  <si>
    <t>PUNJAB NATIONAL BANK 27/10/2026</t>
  </si>
  <si>
    <t>PNB HOUSING FINANCE LTD 27/10/2026</t>
  </si>
  <si>
    <t>PB FINTECH LIMITED 27/10/2026</t>
  </si>
  <si>
    <t>POLYCAB INDIA LIMITED 27/10/2026</t>
  </si>
  <si>
    <t>POWER GRID CORP LTD 27/10/2026</t>
  </si>
  <si>
    <t>HITACHI ENERGY INDIA LIMITED 27/10/2026</t>
  </si>
  <si>
    <t>PREMIER ENERGIES LIMITED 27/10/2026</t>
  </si>
  <si>
    <t>RADICO KHAITAN LTD 27/10/2026</t>
  </si>
  <si>
    <t>RBL BANK LTD 27/10/2026</t>
  </si>
  <si>
    <t>RELIANCE INDUSTRIES LTD 23/11/2026</t>
  </si>
  <si>
    <t>RELIANCE INDUSTRIES LTD 27/10/2026</t>
  </si>
  <si>
    <t>RAIL VIKAS NIGAM LIMITED 27/10/2026</t>
  </si>
  <si>
    <t>SAGILITY LIMITED 27/10/2026</t>
  </si>
  <si>
    <t>STEEL AUTHORITY OF INDIA LTD 27/10/2026</t>
  </si>
  <si>
    <t>SBI CARDS &amp; PAY SERV LTD 27/10/2026</t>
  </si>
  <si>
    <t>SBI LIFE INSURANCE CO LTD 27/10/2026</t>
  </si>
  <si>
    <t>STATE BANK OF INDIA 23/11/2026</t>
  </si>
  <si>
    <t>STATE BANK OF INDIA 27/10/2026</t>
  </si>
  <si>
    <t>SHRIRAM FINANCE LIMITED 27/10/2026</t>
  </si>
  <si>
    <t>SOLAR INDUSTRIES INDIA LTD 27/10/2026</t>
  </si>
  <si>
    <t>SONA BLW PRECISION FORG LTD 27/10/2026</t>
  </si>
  <si>
    <t>SRF LTD 27/10/2026</t>
  </si>
  <si>
    <t>SUN PHARMA IND LTD 27/10/2026</t>
  </si>
  <si>
    <t>SUPREME INDUSTRIES LTD 27/10/2026</t>
  </si>
  <si>
    <t>SUZLON ENERGY LTD 27/10/2026</t>
  </si>
  <si>
    <t>SWIGGY LIMITED 27/10/2026</t>
  </si>
  <si>
    <t>TATA CONSUMER PRODUCTS LTD 27/10/2026</t>
  </si>
  <si>
    <t>TATA POWER CO. LTD 27/10/2026</t>
  </si>
  <si>
    <t>TATA STEEL LTD. 27/10/2026</t>
  </si>
  <si>
    <t>TATA CONSULTANCY SERVICES LTD 23/11/2026</t>
  </si>
  <si>
    <t>TATA CONSULTANCY SERVICES LTD 27/10/2026</t>
  </si>
  <si>
    <t>TECH MAHINDRA LTD 23/11/2026</t>
  </si>
  <si>
    <t>TUBE INVESTMENTS OF INDIA LTD 27/10/2026</t>
  </si>
  <si>
    <t>TITAN COMPANY LTD - INR1 23/11/2026</t>
  </si>
  <si>
    <t>TITAN COMPANY LTD - INR1 27/10/2026</t>
  </si>
  <si>
    <t>TATA MOTORS PASSENGER VEHICLE 27/10/2026</t>
  </si>
  <si>
    <t>TORRENT PHARMACEUTICALS LTD 23/11/2026</t>
  </si>
  <si>
    <t>TORRENT PHARMACEUTICALS LTD 27/10/2026</t>
  </si>
  <si>
    <t>TRENT LTD 27/10/2026</t>
  </si>
  <si>
    <t>TVS MOTOR COMPANY LTD 27/10/2026</t>
  </si>
  <si>
    <t>ULTRATECH CEMENT LTD 27/10/2026</t>
  </si>
  <si>
    <t>UNION BANK OF INDIA 27/10/2026</t>
  </si>
  <si>
    <t>UNITED SPIRITS LTD 27/10/2026</t>
  </si>
  <si>
    <t>UPL LTD 23/11/2026</t>
  </si>
  <si>
    <t>UPL LTD 27/10/2026</t>
  </si>
  <si>
    <t>VARUN BEVERAGES LTD. 27/10/2026</t>
  </si>
  <si>
    <t>VEDANTA LTD 27/10/2026</t>
  </si>
  <si>
    <t>VOLTAS LTD 27/10/2026</t>
  </si>
  <si>
    <t>WIPRO LTD 27/10/2026</t>
  </si>
  <si>
    <t>YES BANK LTD 23/11/2026</t>
  </si>
  <si>
    <t>YES BANK LTD 27/10/2026</t>
  </si>
  <si>
    <t>Other than hedging positions through futures as on 30th September 2026: NIL</t>
  </si>
  <si>
    <t>For the period 01st September 2026 to 30th September 2026, following non-hedging transactions through futures have been squared off/expired: NIL</t>
  </si>
  <si>
    <t>PORTFOLIO STATEMENT OF EDELWEISS BALANCED ADVANTAGE FUND AS ON SEPTEMBER 30, 2026</t>
  </si>
  <si>
    <t>(An open ended dynamic asset allocation fund)</t>
  </si>
  <si>
    <t>Jyoti CNC Automation Ltd.</t>
  </si>
  <si>
    <t>INE980O01024</t>
  </si>
  <si>
    <t>Minda Corporation Ltd.</t>
  </si>
  <si>
    <t>INE842C01021</t>
  </si>
  <si>
    <t>SJVN Ltd.</t>
  </si>
  <si>
    <t>INE002L01015</t>
  </si>
  <si>
    <t>Vedanta Iron And Steel Ltd.</t>
  </si>
  <si>
    <t>INE1CLE01013</t>
  </si>
  <si>
    <t>(b) Investment CCD</t>
  </si>
  <si>
    <t>6.5% SAMVARDHANA MOTHERSON CCD 20-09-27**</t>
  </si>
  <si>
    <t>INE775A08105</t>
  </si>
  <si>
    <t>UNRATED UNRT</t>
  </si>
  <si>
    <t>BANKNIFTY 27-Oct-2026</t>
  </si>
  <si>
    <t>LTM Ltd.27/10/2026</t>
  </si>
  <si>
    <t>Dr. Reddy's Laboratories Ltd.27/10/2026</t>
  </si>
  <si>
    <t>(B)Index / Stock Option</t>
  </si>
  <si>
    <t xml:space="preserve">PUT NIFTY 27-Oct-2026 </t>
  </si>
  <si>
    <t>INDEX OPTIONS</t>
  </si>
  <si>
    <t>7.3789% ADITYA BIRLA CAP SR B2 14-02-28**</t>
  </si>
  <si>
    <t>INE674K07036</t>
  </si>
  <si>
    <t>7.86% TATA CAP HSG SRC 21-09-29</t>
  </si>
  <si>
    <t>INE033L07IJ1</t>
  </si>
  <si>
    <t>7.59% POWER FIN NCD SR 221B R 17-01-2028**</t>
  </si>
  <si>
    <t>INE134E08LX5</t>
  </si>
  <si>
    <t>8.2% IND GR TRU SR V CAT III&amp;IV 06-05-31**</t>
  </si>
  <si>
    <t>INE219X07264</t>
  </si>
  <si>
    <t>8.29% AXIS FIN SR 01 NCD R 19-08-27**</t>
  </si>
  <si>
    <t>INE891K07978</t>
  </si>
  <si>
    <t>6.54% GOVT OF INDIA RED 17-01-2032</t>
  </si>
  <si>
    <t>IN0020210244</t>
  </si>
  <si>
    <t>6.48% GOVT OF INDIA RED 06-10-2035</t>
  </si>
  <si>
    <t>IN0020250091</t>
  </si>
  <si>
    <t>5.74% GOVT OF INDIA RED 15-11-2026</t>
  </si>
  <si>
    <t>IN0020210186</t>
  </si>
  <si>
    <t>UNION BANK OF INDIA CD RED 10-12-2026#**</t>
  </si>
  <si>
    <t>INE692A16KQ9</t>
  </si>
  <si>
    <t>Direct plan -Quarterly IDCW option</t>
  </si>
  <si>
    <t>Regular Plan -Quarterly IDCW option</t>
  </si>
  <si>
    <t>Direct Plan - Monthly IDCW</t>
  </si>
  <si>
    <t>Regular Plan - Monthly IDCW</t>
  </si>
  <si>
    <t>Edelweiss Balanced Advantage Fund</t>
  </si>
  <si>
    <t>DR. REDDY'S LABORATORIES LTD 27/10/2026</t>
  </si>
  <si>
    <t>LTM LTD 27/10/2026</t>
  </si>
  <si>
    <t>Other than hedging positions through options as on 30th September 2026:</t>
  </si>
  <si>
    <t>Call / Put</t>
  </si>
  <si>
    <t>Number of contracts</t>
  </si>
  <si>
    <t>Option price when purchased</t>
  </si>
  <si>
    <t>Current option price</t>
  </si>
  <si>
    <t>Total exposure through options as a %age of net assets</t>
  </si>
  <si>
    <t>PUT NIFTY 27-Oct-2026 24500</t>
  </si>
  <si>
    <t>Long Put</t>
  </si>
  <si>
    <t>PUT NIFTY 27-Oct-2026 23500</t>
  </si>
  <si>
    <t>PUT NIFTY 27-Oct-2026 24000</t>
  </si>
  <si>
    <t>For the period 01st September 2026 to 30th September 2026, following non-hedging transactions through options have been squared off/expired:</t>
  </si>
  <si>
    <t>Total number of contracts entered into *</t>
  </si>
  <si>
    <t>Gross notional value of contracts entered into</t>
  </si>
  <si>
    <t>Net profit/loss value on all contracts (treat premium paid as loss)</t>
  </si>
  <si>
    <t>NIFTY25500PUT29-SEP-26</t>
  </si>
  <si>
    <t>NIFTY25000PUT29-SEP-26</t>
  </si>
  <si>
    <t>* Includes long and squared off/expired contracts</t>
  </si>
  <si>
    <t>PORTFOLIO STATEMENT OF EDEL BSE CAPITAL MARKETS &amp; INSURANCE ETF AS ON SEPTEMBER 30, 2026</t>
  </si>
  <si>
    <t>(An open-ended exchange traded scheme replicating/tracking BSE Capital Markets &amp; Insurance Total Return Index.)</t>
  </si>
  <si>
    <t>Nuvama Wealth Management Ltd.</t>
  </si>
  <si>
    <t>INE531F01023</t>
  </si>
  <si>
    <t>Star Health &amp; Allied Insurance Co Ltd.</t>
  </si>
  <si>
    <t>INE575P01011</t>
  </si>
  <si>
    <t>National Securities Depository Ltd.</t>
  </si>
  <si>
    <t>INE301O01023</t>
  </si>
  <si>
    <t>Go Digit General Insurance Ltd.</t>
  </si>
  <si>
    <t>INE03JT01014</t>
  </si>
  <si>
    <t>UTI Asset Management Company Ltd.</t>
  </si>
  <si>
    <t>INE094J01016</t>
  </si>
  <si>
    <t>The New India Assurance Company Ltd.</t>
  </si>
  <si>
    <t>INE470Y01017</t>
  </si>
  <si>
    <t>Plan /option (Face Value 20)</t>
  </si>
  <si>
    <t>Edelweiss BSE Capital Markets &amp; Insurance ETF</t>
  </si>
  <si>
    <t>PORTFOLIO STATEMENT OF EDELWEISS BSE INTERNET ECONOMY INDEX FUND AS ON SEPTEMBER 30, 2026</t>
  </si>
  <si>
    <t>(An open-ended index scheme replicating BSE Internet Economy Index)</t>
  </si>
  <si>
    <t>Indiamart Intermesh Ltd.</t>
  </si>
  <si>
    <t>INE933S01016</t>
  </si>
  <si>
    <t>Edelweiss BSE Internet Economy Index Fund</t>
  </si>
  <si>
    <t>PORTFOLIO STATEMENT OF EDELWEISS EQUITY SAVINGS FUND AS ON SEPTEMBER 30, 2026</t>
  </si>
  <si>
    <t>(An Open ended scheme investing in equity, arbitrage and debt)</t>
  </si>
  <si>
    <t>MINDSPACE BUSINESS PARKS REIT</t>
  </si>
  <si>
    <t>INE0CCU25019</t>
  </si>
  <si>
    <t>Time Technoplast Ltd.</t>
  </si>
  <si>
    <t>INE508G01029</t>
  </si>
  <si>
    <t>Azad Engineering Ltd.</t>
  </si>
  <si>
    <t>INE02IJ01035</t>
  </si>
  <si>
    <t>NEXUS SELECT TRUST</t>
  </si>
  <si>
    <t>INE0NDH25011</t>
  </si>
  <si>
    <t>Aavas Financiers Ltd.</t>
  </si>
  <si>
    <t>INE216P01012</t>
  </si>
  <si>
    <t>Vedanta Power Ltd.</t>
  </si>
  <si>
    <t>INE694L01019</t>
  </si>
  <si>
    <t>Vedanta Oil and Gas Ltd.</t>
  </si>
  <si>
    <t>INE704J01044</t>
  </si>
  <si>
    <t>Britannia Industries Ltd.27/10/2026</t>
  </si>
  <si>
    <t>Mankind Pharma Ltd.27/10/2026</t>
  </si>
  <si>
    <t>Mazagon Dock Shipbuilders Ltd.27/10/2026</t>
  </si>
  <si>
    <t>Hero MotoCorp Ltd.27/10/2026</t>
  </si>
  <si>
    <t>Grasim Industries Ltd.27/10/2026</t>
  </si>
  <si>
    <t>ALTIUS TELECOM INFRASTRUCTURE TRUST</t>
  </si>
  <si>
    <t>INE0BWS23018</t>
  </si>
  <si>
    <t>INDIGRID INFRASTRUCTURE TRUST</t>
  </si>
  <si>
    <t>INE219X23014</t>
  </si>
  <si>
    <t>NDR INVIT TRUST</t>
  </si>
  <si>
    <t>INE0Q7Q23015</t>
  </si>
  <si>
    <t>Regular Plan  IDCW Option</t>
  </si>
  <si>
    <t>Regular Plan  Monthly  IDCW Option</t>
  </si>
  <si>
    <t>Direct Plan  Bonus Option</t>
  </si>
  <si>
    <t>Direct Plan  IDCW Option</t>
  </si>
  <si>
    <t>Direct Plan  Monthly  IDCW Option</t>
  </si>
  <si>
    <t>Edelweiss Equity Savings Fund</t>
  </si>
  <si>
    <t>BRITANNIA INDUSTRIES LTD 27/10/2026</t>
  </si>
  <si>
    <t>GRASIM INDUSTRIES LTD 27/10/2026</t>
  </si>
  <si>
    <t>HERO MOTOCORP LTD 27/10/2026</t>
  </si>
  <si>
    <t>MANKIND PHARMA LTD. 27/10/2026</t>
  </si>
  <si>
    <t>MAZAGON DOCK SHIPBUILDERS 27/10/2026</t>
  </si>
  <si>
    <t>PORTFOLIO STATEMENT OF EDELWEISS INCOME PLUS ARBITRAGE OMNI FUND OF FUND AS ON SEPTEMBER 30, 2026</t>
  </si>
  <si>
    <t>(An open-ended fund of funds scheme investing in units of actively managed debt oriented mutual fund schemes and actively managed arbitrage mutual fund schemes.)</t>
  </si>
  <si>
    <t>EDELWEISS ARBITRAGE FD- DR PL- GROW OPT</t>
  </si>
  <si>
    <t>INF754K01EA4</t>
  </si>
  <si>
    <t>Edelweiss Income Plus Arbitrage Omni Fund of Funds</t>
  </si>
  <si>
    <t>PORTFOLIO STATEMENT OF EDELWEISS MULTI CAP FUND AS ON SEPTEMBER 30, 2026</t>
  </si>
  <si>
    <t>(An open-ended equity scheme investing across large cap, mid cap, small cap stocks)</t>
  </si>
  <si>
    <t>Chalet Hotels Ltd.</t>
  </si>
  <si>
    <t>INE427F01016</t>
  </si>
  <si>
    <t>Rainbow Children's Medicare Ltd.</t>
  </si>
  <si>
    <t>INE961O01016</t>
  </si>
  <si>
    <t>Edelweiss Multi Cap Fund</t>
  </si>
  <si>
    <t>Nifty 500 MultiCap 50:25:25 TRI</t>
  </si>
  <si>
    <t>PORTFOLIO STATEMENT OF EDELWEISS NIFTY 50 ETF AS ON SEPTEMBER 30, 2026</t>
  </si>
  <si>
    <t>(An open-ended exchange traded scheme replicating/tracking Nifty 50 Total Return Index)</t>
  </si>
  <si>
    <t>Plan /option (Face Value 26)</t>
  </si>
  <si>
    <t>Edelweiss Nifty 50 ETF</t>
  </si>
  <si>
    <t>PORTFOLIO STATEMENT OF EDELWEISS NIFTY REITS &amp; REALTY INDEX FUND AS ON SEPTEMBER 30, 2026</t>
  </si>
  <si>
    <t>(An open-ended scheme replicating/tracking Nifty REITs &amp; Realty Total Return Index)</t>
  </si>
  <si>
    <t>KNOWLEDGE REALTY TRUST</t>
  </si>
  <si>
    <t>INE1JAR25012</t>
  </si>
  <si>
    <t>Anant Raj Ltd.</t>
  </si>
  <si>
    <t>INE242C01024</t>
  </si>
  <si>
    <t>Edelweiss Nifty REITs &amp; Realty Index Fund</t>
  </si>
  <si>
    <t>PORTFOLIO STATEMENT OF EDELWEISS MID CAP FUND AS ON SEPTEMBER 30, 2026</t>
  </si>
  <si>
    <t>(An open ended equity scheme predominantly investing in mid cap stocks)</t>
  </si>
  <si>
    <t>Deepak Nitrite Ltd.</t>
  </si>
  <si>
    <t>INE288B01029</t>
  </si>
  <si>
    <t>Edelweiss Mid Cap Fund</t>
  </si>
  <si>
    <t>PORTFOLIO STATEMENT OF EDELWEISS  ASEAN EQUITY OFF-SHORE FUND AS ON SEPTEMBER 30, 2026</t>
  </si>
  <si>
    <t>(An open ended fund of fund scheme investing in JPMorgan Funds – ASEAN Equity Fund)</t>
  </si>
  <si>
    <t>JPM ASEAN EQUITY-I ACC USD</t>
  </si>
  <si>
    <t>LU0441852299</t>
  </si>
  <si>
    <t>Edelweiss ASEAN Equity Off-Shore Fund</t>
  </si>
  <si>
    <t>PORTFOLIO STATEMENT OF EDELWEISS  US VALUE EQUITY OFF-SHORE FUND AS ON SEPTEMBER 30, 2026</t>
  </si>
  <si>
    <t>(An open ended fund of fund scheme investing in JPMorgan Funds – US Value Fund)</t>
  </si>
  <si>
    <t>JPMORGAN F-JPM US VALUE-I AC</t>
  </si>
  <si>
    <t>LU0248060658</t>
  </si>
  <si>
    <t>Edelweiss US Value Equity Off-Shore Fund</t>
  </si>
  <si>
    <t>PORTFOLIO STATEMENT OF EDELWEISS SILVER ETF FUND AS ON SEPTEMBER 30, 2026</t>
  </si>
  <si>
    <t>(An open ended exchange traded fund replicating/tracking domestic prices of Silver)</t>
  </si>
  <si>
    <t>Others</t>
  </si>
  <si>
    <t xml:space="preserve">a) Silver </t>
  </si>
  <si>
    <t>Silver</t>
  </si>
  <si>
    <t>IDIA00500002</t>
  </si>
  <si>
    <t>Edelweiss Silver ETF</t>
  </si>
  <si>
    <t>PORTFOLIO STATEMENT OF BHARAT BOND ETF – APRIL 2031 AS ON SEPTEMBER 30, 2026</t>
  </si>
  <si>
    <t>(An open ended Target Maturity Exchange Traded Bond Fund predominantly investing in constituents of Nifty BHARAT Bond Index - April 2031. A relatively high interest rate risk and relatively low credit risk.)</t>
  </si>
  <si>
    <t>6.41% IRFC NCD RED 11-04-2031**</t>
  </si>
  <si>
    <t>INE053F07CR7</t>
  </si>
  <si>
    <t>6.45% NABARD NCD RED 11-04-2031**</t>
  </si>
  <si>
    <t>INE261F08CJ1</t>
  </si>
  <si>
    <t>6.50% NHAI NCD RED 11-04-2031**</t>
  </si>
  <si>
    <t>INE906B07IE0</t>
  </si>
  <si>
    <t>6.80% NPCL NCD RED 21-03-2031**</t>
  </si>
  <si>
    <t>INE206D08477</t>
  </si>
  <si>
    <t>6.88% PFC LTD NCD RED 11-04-2031**</t>
  </si>
  <si>
    <t>INE134E08KY5</t>
  </si>
  <si>
    <t>6.90% REC LTD. NCD RED 31-03-2031**</t>
  </si>
  <si>
    <t>INE020B08DA7</t>
  </si>
  <si>
    <t>6.4% ONGC NCD RED 11-04-2031**</t>
  </si>
  <si>
    <t>INE213A08024</t>
  </si>
  <si>
    <t>6.63% HPCL NCD RED 11-04-2031**</t>
  </si>
  <si>
    <t>INE094A08093</t>
  </si>
  <si>
    <t>6.29% NTPC LTD NCD RED 11-04-2031**</t>
  </si>
  <si>
    <t>INE733E08155</t>
  </si>
  <si>
    <t>7.57% NHB NCD RED 09-01-2031**</t>
  </si>
  <si>
    <t>INE557F08FT4</t>
  </si>
  <si>
    <t>7.51% NATIONAL HOUSING BANK RED 04-04-31**</t>
  </si>
  <si>
    <t>INE557F08FX6</t>
  </si>
  <si>
    <t>6.28% POWER GRID CORP NCD 11-04-31**</t>
  </si>
  <si>
    <t>INE752E08650</t>
  </si>
  <si>
    <t>7.55% REC LTD. NCD RED 10-05-2030**</t>
  </si>
  <si>
    <t>INE020B08CU7</t>
  </si>
  <si>
    <t>7.05% PFC LTD NCD RED 09-08-2030**</t>
  </si>
  <si>
    <t>INE134E08KZ2</t>
  </si>
  <si>
    <t>7.82% PFC SR BS225 NCD RED 13-03-2031**</t>
  </si>
  <si>
    <t>INE134E08MG8</t>
  </si>
  <si>
    <t>6.80% REC LTD NCD RED 20-12-2030**</t>
  </si>
  <si>
    <t>INE020B08DE9</t>
  </si>
  <si>
    <t>6.65% FOOD CORP GOI GRNT NCD 23-10-2030**</t>
  </si>
  <si>
    <t>INE861G08076</t>
  </si>
  <si>
    <t>ICRA AAA(CE)</t>
  </si>
  <si>
    <t>7.40% NABARD NCD SR 25D RED 29-04-30**</t>
  </si>
  <si>
    <t>INE261F08EL3</t>
  </si>
  <si>
    <t>6.58% IRFC SR191B NCD RED 30-05-2030**</t>
  </si>
  <si>
    <t>INE053F08528</t>
  </si>
  <si>
    <t>7.35% NHAI NCD RED 26-04-2030**</t>
  </si>
  <si>
    <t>INE906B07HP8</t>
  </si>
  <si>
    <t>7.04% PFC LTD NCD RED 16-12-2030**</t>
  </si>
  <si>
    <t>INE134E08LC9</t>
  </si>
  <si>
    <t>6.73% HPCL SR I NCD RED 29-04-2030**</t>
  </si>
  <si>
    <t>INE094A08176</t>
  </si>
  <si>
    <t>7.16% NABARD NCD SR 27A RED 14-12-29</t>
  </si>
  <si>
    <t>INE261F08EV2</t>
  </si>
  <si>
    <t>7.79% REC LTD. NCD RED 21-05-2030**</t>
  </si>
  <si>
    <t>INE020B08CW3</t>
  </si>
  <si>
    <t>6.65% IRFC SR 190 NCD RED 20-05-2030**</t>
  </si>
  <si>
    <t>INE053F08502</t>
  </si>
  <si>
    <t>7.62% NABARD NCD SR 24H RED 10-05-2029**</t>
  </si>
  <si>
    <t>INE261F08EH1</t>
  </si>
  <si>
    <t>7.75% PFC LTD NCD RED 11-06-2030**</t>
  </si>
  <si>
    <t>INE134E08KV1</t>
  </si>
  <si>
    <t>8.32% POWER GRID CORP NCD RED 23-12-2030**</t>
  </si>
  <si>
    <t>INE752E07NL7</t>
  </si>
  <si>
    <t>6.43% NTPC LTD NCD RED 27-01-2031**</t>
  </si>
  <si>
    <t>INE733E08171</t>
  </si>
  <si>
    <t>8.13% NUCLEAR POWER CORP NCD 28-03-2031**</t>
  </si>
  <si>
    <t>INE206D08402</t>
  </si>
  <si>
    <t>8.13% PGCIL NCD 25-04-2030 LIII K**</t>
  </si>
  <si>
    <t>INE752E07NW4</t>
  </si>
  <si>
    <t>9.35% POWER GRID CORP NCD RED 29-08-2029**</t>
  </si>
  <si>
    <t>INE752E07IZ7</t>
  </si>
  <si>
    <t>6.90% REC LTD. NCD RED 31-01-2031**</t>
  </si>
  <si>
    <t>INE020B08DG4</t>
  </si>
  <si>
    <t>8.4% POWER GRID CORP NCD RED 27-05-2030**</t>
  </si>
  <si>
    <t>INE752E07MW6</t>
  </si>
  <si>
    <t>7.25% NPCIL NCD RED 15-12-2030 XXXIII D**</t>
  </si>
  <si>
    <t>INE206D08444</t>
  </si>
  <si>
    <t>7% POWER FIN CORP NCD RED 22-01-2031**</t>
  </si>
  <si>
    <t>INE134E07AN1</t>
  </si>
  <si>
    <t>9.35% POWER GRID NCD RED 29-08-2030**</t>
  </si>
  <si>
    <t>INE752E07JA8</t>
  </si>
  <si>
    <t>8.5% NHPC LTD NCD RED 14-07-2030**</t>
  </si>
  <si>
    <t>INE848E07906</t>
  </si>
  <si>
    <t>8.37% HUDCO NCD RED 23-03-2029**</t>
  </si>
  <si>
    <t>INE031A08707</t>
  </si>
  <si>
    <t>8.13% NPCIL NCD 28-03-2028 XXXII B**</t>
  </si>
  <si>
    <t>INE206D08378</t>
  </si>
  <si>
    <t>6.8% NHPC SR AB STRPP E NCD 24-04-2030**</t>
  </si>
  <si>
    <t>INE848E07BN4</t>
  </si>
  <si>
    <t>6.75% HUDCO NCD RED 29-05-2030**</t>
  </si>
  <si>
    <t>INE031A08806</t>
  </si>
  <si>
    <t>In accordance with SEBI Circular no. SEBI/HO/IMD/PoD2/P/CIR/2024/183 dated December 13, 2024, Debt Index Replication Factor (DIRF) is 69.73%</t>
  </si>
  <si>
    <t>BHARAT Bond ETF - April 2031</t>
  </si>
  <si>
    <t>PORTFOLIO STATEMENT OF BHARAT BOND ETF – APRIL 2032 AS ON SEPTEMBER 30, 2026</t>
  </si>
  <si>
    <t>(An open ended Target Maturity Exchange Traded Bond Fund predominantly investing in constituents of Nifty BHARAT Bond Index - April 2032)</t>
  </si>
  <si>
    <t>6.74% NTPC LTD RED 14-04-2032**</t>
  </si>
  <si>
    <t>INE733E08205</t>
  </si>
  <si>
    <t>7.48% MANGALORE REF&amp;PET 14-04-2032**</t>
  </si>
  <si>
    <t>INE103A08050</t>
  </si>
  <si>
    <t>6.87% NHAI NCD RED 14-04-2032**</t>
  </si>
  <si>
    <t>INE906B07JA6</t>
  </si>
  <si>
    <t>6.87% IRFC NCD RED 14-04-2032**</t>
  </si>
  <si>
    <t>INE053F08163</t>
  </si>
  <si>
    <t>7.79% IOC NCD RED 12-04-2032**</t>
  </si>
  <si>
    <t>INE242A08528</t>
  </si>
  <si>
    <t>6.85% NABARD NCD RED 14-04-2032**</t>
  </si>
  <si>
    <t>INE261F08DL5</t>
  </si>
  <si>
    <t>7.81% HPCL NCD RED 13-04-2032**</t>
  </si>
  <si>
    <t>INE094A08119</t>
  </si>
  <si>
    <t>6.85% NLC INDIA RED 13-04-2032**</t>
  </si>
  <si>
    <t>INE589A08043</t>
  </si>
  <si>
    <t>6.92% IRFC NCD SR 161 RED 29-08-2031**</t>
  </si>
  <si>
    <t>INE053F08122</t>
  </si>
  <si>
    <t>7.2% NAT HSG BANK NCD RED 03-10-2031**</t>
  </si>
  <si>
    <t>INE557F08GB0</t>
  </si>
  <si>
    <t>7.35% NHB NCD RED 02-01-2032**</t>
  </si>
  <si>
    <t>INE557F08GD6</t>
  </si>
  <si>
    <t>6.89% IRFC NCD RED 18-07-2031**</t>
  </si>
  <si>
    <t>INE053F08106</t>
  </si>
  <si>
    <t>7.82% PFC SR BS225 NCD RED 12-03-2032**</t>
  </si>
  <si>
    <t>INE134E08ME3</t>
  </si>
  <si>
    <t>6.69% NTPC LTD NCD RED 12-09-2031**</t>
  </si>
  <si>
    <t>INE733E08197</t>
  </si>
  <si>
    <t>7.38% NABARD NCD RED 20-10-2031**</t>
  </si>
  <si>
    <t>INE261F08683</t>
  </si>
  <si>
    <t>8.12% EXIM BANK SR T02 NCD 25-04-2031**</t>
  </si>
  <si>
    <t>INE514E08FC4</t>
  </si>
  <si>
    <t>7.55% PGC SERIES LV NCD RED 21-09-2031**</t>
  </si>
  <si>
    <t>INE752E07OB6</t>
  </si>
  <si>
    <t>8.25% EXIM BANK SR T04 NCD 23-06-2031**</t>
  </si>
  <si>
    <t>INE514E08FE0</t>
  </si>
  <si>
    <t>8.13% PGCIL NCD 25-04-2031 LIII L**</t>
  </si>
  <si>
    <t>INE752E07NX2</t>
  </si>
  <si>
    <t>8.1% NTPC NCD RED 27-05-2031**</t>
  </si>
  <si>
    <t>INE733E07KD0</t>
  </si>
  <si>
    <t>7.16% NABARD NCD RED 12-01-2032**</t>
  </si>
  <si>
    <t>INE261F08725</t>
  </si>
  <si>
    <t>8.11% EXIM BANK SR T05 NCD R 11-07-2031**</t>
  </si>
  <si>
    <t>INE514E08FF7</t>
  </si>
  <si>
    <t>7.30% NABARD NCD RED 26-12-2031**</t>
  </si>
  <si>
    <t>INE261F08717</t>
  </si>
  <si>
    <t>7.02% EXIM BANK NCD RED SR T 25-11-2031**</t>
  </si>
  <si>
    <t>INE514E08FH3</t>
  </si>
  <si>
    <t>7.23% EXIM SR AB 01 NCD RED 18-03-31**</t>
  </si>
  <si>
    <t>INE514E08GG3</t>
  </si>
  <si>
    <t>7.34% NABARD SRLTIF 1C NCD RED 13-01-32**</t>
  </si>
  <si>
    <t>INE261F08733</t>
  </si>
  <si>
    <t>8.17% NHPC LTD SR U-1 NCD 27-06-2031**</t>
  </si>
  <si>
    <t>INE848E07922</t>
  </si>
  <si>
    <t>8.24% NHPC LTD SER U NCD RED 27-06-2031**</t>
  </si>
  <si>
    <t>INE848E07914</t>
  </si>
  <si>
    <t>7.49% NTPC LTD NCD RED 07-11-2031**</t>
  </si>
  <si>
    <t>INE733E07KG3</t>
  </si>
  <si>
    <t>7.25% NPCIL NCD RED 15-12-2031 XXXIII E**</t>
  </si>
  <si>
    <t>INE206D08451</t>
  </si>
  <si>
    <t>In accordance with SEBI Circular no. SEBI/HO/IMD/PoD2/P/CIR/2024/183 dated December 13, 2024, Debt Index Replication Factor (DIRF) is 67.38%</t>
  </si>
  <si>
    <t>BHARAT Bond ETF - April 2032</t>
  </si>
  <si>
    <t>PORTFOLIO STATEMENT OF EDELWEISS BUSINESS CYCLE FUND AS ON SEPTEMBER 30, 2026</t>
  </si>
  <si>
    <t>(An open-ended equity scheme following business cycle-based investing theme))</t>
  </si>
  <si>
    <t>Emcure Pharmaceuticals Ltd.</t>
  </si>
  <si>
    <t>INE168P01015</t>
  </si>
  <si>
    <t>P N Gadgil Jewellers Ltd.</t>
  </si>
  <si>
    <t>INE953R01016</t>
  </si>
  <si>
    <t>Edelweiss Business Cycle Fund</t>
  </si>
  <si>
    <t>PORTFOLIO STATEMENT OF EDELWEISS LARGE CAP FUND AS ON SEPTEMBER 30, 2026</t>
  </si>
  <si>
    <t>(An open ended equity scheme predominantly investing in large cap stocks)</t>
  </si>
  <si>
    <t>Aptus Value Housing Finance India Ltd.</t>
  </si>
  <si>
    <t>INE852O01025</t>
  </si>
  <si>
    <t>Plan C - Growth option</t>
  </si>
  <si>
    <t>Plan C - IDCW option</t>
  </si>
  <si>
    <t>Edelweiss Large Cap Fund</t>
  </si>
  <si>
    <t>PORTFOLIO STATEMENT OF EDELWEISS NIFTY500 MULTICAP MOMENTUM QUALITY 50 ETF AS ON SEPTEMBER 30, 2026</t>
  </si>
  <si>
    <t>(An open-ended exchange traded scheme replicating/tracking Nifty500 Multicap Momentum Quality 50 Total Return Index)</t>
  </si>
  <si>
    <t>Plan /option (Face Value 45)</t>
  </si>
  <si>
    <t>Edelweiss Nifty500 Multicap Momentum Quality 50 ETF</t>
  </si>
  <si>
    <t>PORTFOLIO STATEMENT OF EDELWEISS  US TECHNOLOGY EQUITY FOF AS ON SEPTEMBER 30, 2026</t>
  </si>
  <si>
    <t>(An open ended fund of fund scheme investing in JPMorgan Funds – US Technology Fund)</t>
  </si>
  <si>
    <t>JPMORGAN F-US TECHNOLOGY-I A</t>
  </si>
  <si>
    <t>LU0248060906</t>
  </si>
  <si>
    <t>Edelweiss US Technology Equity Fund of Fund</t>
  </si>
  <si>
    <t>PORTFOLIO STATEMENT OF EDELWEISS SILVER ETF FUND OF FUND AS ON SEPTEMBER 30, 2026</t>
  </si>
  <si>
    <t>(An open-ended fund of funds scheme investing in units of Edelweiss Silver ETF)</t>
  </si>
  <si>
    <t>Edelweiss Silver ETF Fund of Fund</t>
  </si>
  <si>
    <t>PORTFOLIO STATEMENT OF EDELWEISS CRISIL IBX AAA FINANCIAL SERVICES BOND – JAN 2028 INDEX FUND AS ON SEPTEMBER 30, 2026</t>
  </si>
  <si>
    <t>(An open-ended target maturity debt Index Fund predominantly investing in the constituents of CRISIL IBX AAA Financial Services – Jan 2028 Index. A relatively high-interest rate risk and relatively low credit risk)</t>
  </si>
  <si>
    <t>8.3721% KOTAK MAH INVEST NCD R 20-08-27**</t>
  </si>
  <si>
    <t>INE975F07IS6</t>
  </si>
  <si>
    <t>8.01% MAH &amp; MAH FIN SR RED 24-12-2027**</t>
  </si>
  <si>
    <t>INE774D07VG6</t>
  </si>
  <si>
    <t>7.7951% BAJAJ FIN LTD NCD RED 10-12-2027</t>
  </si>
  <si>
    <t>INE296A07TF2</t>
  </si>
  <si>
    <t>7.712% TATA CAP HSG FIN SR D 14-01-2028**</t>
  </si>
  <si>
    <t>INE033L07IK9</t>
  </si>
  <si>
    <t>7.70% RECL NCD SR156 RED 10-12-2027**</t>
  </si>
  <si>
    <t>INE020B08AQ9</t>
  </si>
  <si>
    <t>7.98% BAJAJ HOUSING FIN NCD RED 18-11-27**</t>
  </si>
  <si>
    <t>INE377Y07383</t>
  </si>
  <si>
    <t>7.62% NABARD NCD SR 23I RED 31-01-2028**</t>
  </si>
  <si>
    <t>INE261F08DV4</t>
  </si>
  <si>
    <t>7.68% TATA CAPITAL LTD NCD 07-09-2027**</t>
  </si>
  <si>
    <t>INE306N07NA6</t>
  </si>
  <si>
    <t>7.74% LIC HSG TR448 NCD 22-10-27**</t>
  </si>
  <si>
    <t>INE115A07QZ8</t>
  </si>
  <si>
    <t>In accordance with SEBI Circular no. SEBI/HO/IMD/PoD2/P/CIR/2024/183 dated December 13, 2024, Debt Index Replication Factor (DIRF) is 68.29%</t>
  </si>
  <si>
    <t>EDELWEISS CRISIL IBX AAA FINANCIAL SERVICES BOND – JAN 2028 INDEX FUND</t>
  </si>
  <si>
    <t>CRISIL IBX AAA Financial Services Bond – Jan 2028 Index</t>
  </si>
  <si>
    <t>Edelweiss CRISIL-IBX AAA Financial Services Bond– Jan 2028 Index Fund</t>
  </si>
  <si>
    <t>PORTFOLIO STATEMENT OF EDELWEISS CRISIL IBX 50:50 GILT PLUS SDL APRIL 2037 INDEX FUND AS ON SEPTEMBER 30, 2026</t>
  </si>
  <si>
    <t>(An open-ended target maturity Index Fund investing in the constituents of CRISIL IBX 50:50 Gilt Plus SDL Index – April 2037. A relatively high interest rate risk and relatively low credit risk)</t>
  </si>
  <si>
    <t>7.41% GOVT OF INDIA RED 19-12-2036</t>
  </si>
  <si>
    <t>IN0020220102</t>
  </si>
  <si>
    <t>7.54% GOVT OF INDIA RED 23-05-2036</t>
  </si>
  <si>
    <t>IN0020220029</t>
  </si>
  <si>
    <t>7.84% TELANGANA SDL RED 03-08-2036</t>
  </si>
  <si>
    <t>IN4520220109</t>
  </si>
  <si>
    <t>7.74% UTTAR PRADESH SDL 15-03-2037</t>
  </si>
  <si>
    <t>IN3320220152</t>
  </si>
  <si>
    <t>8.03% ANDHRA PRADESH SDL RED 20-07-2036</t>
  </si>
  <si>
    <t>IN1020220332</t>
  </si>
  <si>
    <t>7.89% TELANGANA SDL RED 27-10-2036</t>
  </si>
  <si>
    <t>IN4520220224</t>
  </si>
  <si>
    <t>7.75% RAJASTHAN SDL RED 08-11-2036</t>
  </si>
  <si>
    <t>IN2920230306</t>
  </si>
  <si>
    <t>7.72% ANDHRA PRADESH SDL RED 25-10-2036</t>
  </si>
  <si>
    <t>IN1020230539</t>
  </si>
  <si>
    <t>7.83% TELANGANA SDL RED 04-10-2036</t>
  </si>
  <si>
    <t>IN4520220216</t>
  </si>
  <si>
    <t>7.47% ANDHRA PRADESH SDL RED 26-04-2037</t>
  </si>
  <si>
    <t>IN1020230067</t>
  </si>
  <si>
    <t>7.24% KARNATAKA SDL RED 10-03-2037</t>
  </si>
  <si>
    <t>IN1920200657</t>
  </si>
  <si>
    <t>7.72% KARNATAKA SDL RED 10-01-2037</t>
  </si>
  <si>
    <t>IN1920230191</t>
  </si>
  <si>
    <t>7.45% MAHARASHTRA SDL RED 20-03-2037</t>
  </si>
  <si>
    <t>IN2220230295</t>
  </si>
  <si>
    <t>7.45% KARNATAKA SDL RED 20-03-2037</t>
  </si>
  <si>
    <t>IN1920230357</t>
  </si>
  <si>
    <t>In accordance with SEBI Circular no. SEBI/HO/IMD/PoD2/P/CIR/2024/183 dated December 13, 2024, Debt Index Replication Factor (DIRF) is 96.64%</t>
  </si>
  <si>
    <t xml:space="preserve">EDELWEISS CRISIL IBX 50:50 GILT PLUS SDL APRIL 2037 INDEX FUND </t>
  </si>
  <si>
    <t>CRISIL Gilt Plus SDL 5050 Apr 2037 Index Fund</t>
  </si>
  <si>
    <t>Edelweiss Crisil IBX 50-50 Gilt Plus SDL Apr 2037 Index Fund</t>
  </si>
  <si>
    <t>PORTFOLIO STATEMENT OF BHARAT BOND FOF – APRIL 2030 AS ON SEPTEMBER 30, 2026</t>
  </si>
  <si>
    <t>(An open-ended Target Maturity fund of funds scheme investing in units of BHARAT Bond ETF – April 2030)</t>
  </si>
  <si>
    <t>BHARAT BOND ETF-APRIL 2030-GROWTH</t>
  </si>
  <si>
    <t>INF754K01KO2</t>
  </si>
  <si>
    <t>BHARAT Bond FOF - April 2030</t>
  </si>
  <si>
    <t>PORTFOLIO STATEMENT OF BHARAT BOND FOF – APRIL 2031 AS ON SEPTEMBER 30, 2026</t>
  </si>
  <si>
    <t>(An open-ended Target Maturity fund of funds scheme investing in units of BHARAT Bond ETF – April 2031)</t>
  </si>
  <si>
    <t>BHARAT BOND ETF-APRIL 2031-GROWTH</t>
  </si>
  <si>
    <t>INF754K01LE1</t>
  </si>
  <si>
    <t>BHARAT Bond FOF - April 2031</t>
  </si>
  <si>
    <t>PORTFOLIO STATEMENT OF EDELWEISS ULTRA SHORT TO SHORT TERM FUND AS ON SEPTEMBER 30, 2026</t>
  </si>
  <si>
    <t xml:space="preserve">(An open-ended low duration debt scheme investing in debt and money market instruments such that the Macaulay duration of the portfolio is between 6 - 12 months. A relatively high interest rate risk and moderate credit risk </t>
  </si>
  <si>
    <t>7.74% HPCL NCD RED 02-03-2028**</t>
  </si>
  <si>
    <t>INE094A08150</t>
  </si>
  <si>
    <t>8.75% PIRAMAL FINANCE LTD 29-10-27**</t>
  </si>
  <si>
    <t>INE202B07JW4</t>
  </si>
  <si>
    <t>ICRA AA+</t>
  </si>
  <si>
    <t>7.123% TATA CAP HSG FI SR B R 21-07-2027**</t>
  </si>
  <si>
    <t>INE033L07IO1</t>
  </si>
  <si>
    <t>7.1104% ADITYA BIRLA HSG SR D1 R30-07-27**</t>
  </si>
  <si>
    <t>INE831R07607</t>
  </si>
  <si>
    <t>JUBILANT BEVERAGES LTD ZCB R 31-05-2028**</t>
  </si>
  <si>
    <t>INE1D4O08012</t>
  </si>
  <si>
    <t>CRISIL AA</t>
  </si>
  <si>
    <t>8.75% 360 ONEPRIME LTD R 07-10-27**</t>
  </si>
  <si>
    <t>INE248U07GC5</t>
  </si>
  <si>
    <t>ICRA AA</t>
  </si>
  <si>
    <t>8.95% NUVAMA WEALTH FIN LTD NCD 19-05-28**</t>
  </si>
  <si>
    <t>INE918K07QF6</t>
  </si>
  <si>
    <t>CARE AA</t>
  </si>
  <si>
    <t>8.05% MUTHOOT FIN SR 44A OP 1 25-11-27</t>
  </si>
  <si>
    <t>INE414G07JQ6</t>
  </si>
  <si>
    <t>CRISIL AA+</t>
  </si>
  <si>
    <t>7.25% MAHARASHTRA SDL RED 28-12-2026</t>
  </si>
  <si>
    <t>IN2220160120</t>
  </si>
  <si>
    <t>ICICI BANK CD RED 27-01-2027#**</t>
  </si>
  <si>
    <t>INE090AD6279</t>
  </si>
  <si>
    <t>Edelweiss Ultra Short to Short term Fund</t>
  </si>
  <si>
    <t>CRISIL Low Duration Debt A-I Index</t>
  </si>
  <si>
    <t>As on (Date)</t>
  </si>
  <si>
    <t>Edelweiss Ultra Short to Short Term Fund</t>
  </si>
  <si>
    <t>PORTFOLIO STATEMENT OF EDELWEISS NIFTY PSU BOND PLUS SDL APR 2027 50 50 INDEX AS ON SEPTEMBER 30, 2026</t>
  </si>
  <si>
    <t>(An open-ended target maturity Index Fund predominantly investing in the constituents of Nifty PSU Bond Plus SDL Apr 2027 50:50 Index. A relatively high interest rate risk and relatively low credit risk.)</t>
  </si>
  <si>
    <t>6.14% IND OIL COR NCD 18-02-27**</t>
  </si>
  <si>
    <t>INE242A08502</t>
  </si>
  <si>
    <t>7.83% IRFC LTD NCD RED 19-03-2027**</t>
  </si>
  <si>
    <t>INE053F07983</t>
  </si>
  <si>
    <t>7.75% POWER FIN COR GOI SER NCD 22-03-27**</t>
  </si>
  <si>
    <t>INE134E08IX1</t>
  </si>
  <si>
    <t>7.89% POWER GRID CORP NCD RED 09-03-2027**</t>
  </si>
  <si>
    <t>INE752E07OE0</t>
  </si>
  <si>
    <t>7.79% SIDBI NCD SR IV NCD RED 19-04-2027</t>
  </si>
  <si>
    <t>INE556F08KK5</t>
  </si>
  <si>
    <t>7.95% RECL SR 147 NCD RED 12-03-2027**</t>
  </si>
  <si>
    <t>INE020B08AH8</t>
  </si>
  <si>
    <t>7.25% EXIM BANK NCD RED 01-02-2027**</t>
  </si>
  <si>
    <t>INE514E08FJ9</t>
  </si>
  <si>
    <t>7.13% NHPC STRPP B NCD 11-02-2027**</t>
  </si>
  <si>
    <t>INE848E07AZ0</t>
  </si>
  <si>
    <t>8.14% NUCLEAR POWER CORP NCD 25-03-2027**</t>
  </si>
  <si>
    <t>INE206D08279</t>
  </si>
  <si>
    <t>6.37% REC LTD 249A NCD RED 31-03-2027**</t>
  </si>
  <si>
    <t>INE020B08FX4</t>
  </si>
  <si>
    <t>9.25% POWER GRID CORP NCD  RED 09-03-27**</t>
  </si>
  <si>
    <t>INE752E07JN1</t>
  </si>
  <si>
    <t>6.09% HPCL NCD RED 26-02-2027**</t>
  </si>
  <si>
    <t>INE094A08101</t>
  </si>
  <si>
    <t>6.58% GUJARAT SDL RED 31-03-2027</t>
  </si>
  <si>
    <t>IN1520200347</t>
  </si>
  <si>
    <t>7.78% BIHAR SDL RED 01-03-2027</t>
  </si>
  <si>
    <t>IN1320160170</t>
  </si>
  <si>
    <t>7.86% KARNATAKA SDL RED 15-03-2027</t>
  </si>
  <si>
    <t>IN1920160117</t>
  </si>
  <si>
    <t>8.31% RAJASTHAN SDL RED 08-04-2027</t>
  </si>
  <si>
    <t>IN2920200036</t>
  </si>
  <si>
    <t>7.75% KARNATAKA SDL RED 01-03-2027</t>
  </si>
  <si>
    <t>IN1920160109</t>
  </si>
  <si>
    <t>7.92% WEST BENGAL SDL 15-03-2027</t>
  </si>
  <si>
    <t>IN3420160175</t>
  </si>
  <si>
    <t>7.78% WEST BENGAL SDL 01-03-2027</t>
  </si>
  <si>
    <t>IN3420160167</t>
  </si>
  <si>
    <t>7.64% HARYANA SDL RED 29-03-2027</t>
  </si>
  <si>
    <t>IN1620160292</t>
  </si>
  <si>
    <t>7.74% TAMIL NADU SDL RED 01-03-2027</t>
  </si>
  <si>
    <t>IN3120161309</t>
  </si>
  <si>
    <t>7.61% TAMIL NADU SDL RED 15-02-2027</t>
  </si>
  <si>
    <t>IN3120160194</t>
  </si>
  <si>
    <t>7.59% BIHAR SDL RED 15-02-2027</t>
  </si>
  <si>
    <t>IN1320160162</t>
  </si>
  <si>
    <t>7.85% TAMIL NADU SDL RED 15-03-2027</t>
  </si>
  <si>
    <t>IN3120161317</t>
  </si>
  <si>
    <t>7.59% Karnataka SDL RED 29-03-2027</t>
  </si>
  <si>
    <t>IN1920160125</t>
  </si>
  <si>
    <t>7.62% Tamil Nadu SDL RED 29-03-2027</t>
  </si>
  <si>
    <t>IN3120161424</t>
  </si>
  <si>
    <t>7.62% UTTAR PRADESH SDL 15-02-2027</t>
  </si>
  <si>
    <t>IN3320160317</t>
  </si>
  <si>
    <t>7.64% WEST BENGAL SDL RED 29-03-2027</t>
  </si>
  <si>
    <t>IN3420160183</t>
  </si>
  <si>
    <t>In accordance with SEBI Circular no. SEBI/HO/IMD/PoD2/P/CIR/2024/183 dated December 13, 2024, Debt Index Replication Factor (DIRF) is 76.43%</t>
  </si>
  <si>
    <t>Edelweiss Nifty PSU Bond Plus SDL Apr2027 50 50 Index</t>
  </si>
  <si>
    <t>NY PSU BD PL SDL IDX Fund-2027</t>
  </si>
  <si>
    <t>Edelweiss NIFTY PSU Bond Plus SDL Apr 2027 50-50 Index Fund</t>
  </si>
  <si>
    <t>PORTFOLIO STATEMENT OF EDELWEISS FINANCIAL SERVICES FUND AS ON SEPTEMBER 30, 2026</t>
  </si>
  <si>
    <t>(An open-ended equity scheme investing in the financial services sector)</t>
  </si>
  <si>
    <t>Edelweiss Financial Services Fund</t>
  </si>
  <si>
    <t>PORTFOLIO STATEMENT OF EDELWEISS MULTI ASSET ALLOCATION FUND AS ON SEPTEMBER 30, 2026</t>
  </si>
  <si>
    <t>(An open-ended scheme investing in Equity, Debt, Commodities and in units of REITs &amp; InvITs)</t>
  </si>
  <si>
    <t>Prestige Estates Projects Ltd.27/10/2026</t>
  </si>
  <si>
    <t>(b) Exchange Traded Commodity Derivatives</t>
  </si>
  <si>
    <t>SILVER-04Dec2026-MCX</t>
  </si>
  <si>
    <t>IDIA00500002-04-12-26</t>
  </si>
  <si>
    <t>GOLDMINI-05Nov2026-MCX</t>
  </si>
  <si>
    <t>IDIA00500001-05-11-26</t>
  </si>
  <si>
    <t>SILVERMINI-30Nov2026-MCX</t>
  </si>
  <si>
    <t>IDIA00500002-30-11-26</t>
  </si>
  <si>
    <t>GOLDMINI-05Oct2026-MCX</t>
  </si>
  <si>
    <t>IDIA00500001-05-10-26</t>
  </si>
  <si>
    <t>8.3333%HDB FIN SR 213 A1 NCD 06-08-27**</t>
  </si>
  <si>
    <t>INE756I07FA8</t>
  </si>
  <si>
    <t>7.53% NABARD NCD SR 25E RED 24-03-28</t>
  </si>
  <si>
    <t>INE261F08EM1</t>
  </si>
  <si>
    <t>8.20% ADITYA BIRLA HSG SR L1 R19-05-2027**</t>
  </si>
  <si>
    <t>INE831R07441</t>
  </si>
  <si>
    <t>8% TATA CAPITAL LTD SR J NCD 19-10-27**</t>
  </si>
  <si>
    <t>INE306N07ND0</t>
  </si>
  <si>
    <t>7.2959% ADITYA BIRLA CAP 15-09-28**</t>
  </si>
  <si>
    <t>INE674K07069</t>
  </si>
  <si>
    <t>6.80% AXIS FIN LTD NCD R 18-11-26**</t>
  </si>
  <si>
    <t>INE891K07721</t>
  </si>
  <si>
    <t>8.0359% KOTAK MAH INVEST NCD R 06-10-26**</t>
  </si>
  <si>
    <t>INE975F07IM9</t>
  </si>
  <si>
    <t>8.35% IRFC NCD RED 13-03-2029**</t>
  </si>
  <si>
    <t>INE053F07BC1</t>
  </si>
  <si>
    <t>8.00% BAJAJ FINANCE NCD RD 17-10-28**</t>
  </si>
  <si>
    <t>INE296A07SQ1</t>
  </si>
  <si>
    <t>7.83% KOTAK MAH PRIME NCD RED 13-07-28**</t>
  </si>
  <si>
    <t>INE916DA7SJ7</t>
  </si>
  <si>
    <t>6.90% LIC HOUSING FIN TR 456 R 17-09-27</t>
  </si>
  <si>
    <t>INE115A07RH4</t>
  </si>
  <si>
    <t>7.3382% KOTAK MAHINDRA INV NCD 28-11-28**</t>
  </si>
  <si>
    <t>INE975F07IV0</t>
  </si>
  <si>
    <t>8% ADITYA BIRLA CAP SR I RED 09-10-2026**</t>
  </si>
  <si>
    <t>INE860H07IQ0</t>
  </si>
  <si>
    <t>8.04% SUNDARAM FIN LTD SR X5 26-10-26**</t>
  </si>
  <si>
    <t>INE660A07RQ0</t>
  </si>
  <si>
    <t>6.36% GOVT OF INDIA RED 16-02-2031</t>
  </si>
  <si>
    <t>IN0020250141</t>
  </si>
  <si>
    <t>a) Gold</t>
  </si>
  <si>
    <t>Gold</t>
  </si>
  <si>
    <t>IDIA00500001</t>
  </si>
  <si>
    <t>b) Silver</t>
  </si>
  <si>
    <t>SUNDARAM FINANCE LTD RED 10-05-27**</t>
  </si>
  <si>
    <t>INE660A14ZB1</t>
  </si>
  <si>
    <t>Edelweiss Multi Asset Allocation Fund</t>
  </si>
  <si>
    <t>Multi Asset Allocation Fund</t>
  </si>
  <si>
    <t>PRESTIGE ESTATES PROJECT 27/10/2026</t>
  </si>
  <si>
    <t>PORTFOLIO STATEMENT OF EDELWEISS NIFTY METAL ETF AS ON SEPTEMBER 30, 2026</t>
  </si>
  <si>
    <t>(An open-ended exchange traded scheme replicating/tracking Nifty Metal Total Return Index.)</t>
  </si>
  <si>
    <t>Plan /option (Face Value 12)</t>
  </si>
  <si>
    <t>Edelweiss Nifty Metal ETF</t>
  </si>
  <si>
    <t>PORTFOLIO STATEMENT OF EDELWEISS NIFTY NEXT 50 INDEX FUND AS ON SEPTEMBER 30, 2026</t>
  </si>
  <si>
    <t>(An Open-ended Equity Scheme replicating Nifty Next 50 Index)</t>
  </si>
  <si>
    <t>Edelweiss NIFTY Next 50 Index Fund</t>
  </si>
  <si>
    <t>Nifty Next 50 Index</t>
  </si>
  <si>
    <t>PORTFOLIO STATEMENT OF EDELWEISS NIFTY SMALLCAP 250 INDEX FUND AS ON SEPTEMBER 30, 2026</t>
  </si>
  <si>
    <t>(An Open-ended Equity Scheme replicating Nifty Smallcap 250 Index)</t>
  </si>
  <si>
    <t>REDINGTON LIMITED</t>
  </si>
  <si>
    <t>INE891D01026</t>
  </si>
  <si>
    <t>HFCL Ltd.</t>
  </si>
  <si>
    <t>INE548A01028</t>
  </si>
  <si>
    <t>Sansera Engineering Ltd.</t>
  </si>
  <si>
    <t>INE953O01021</t>
  </si>
  <si>
    <t>Cupid Ltd.</t>
  </si>
  <si>
    <t>INE509F01029</t>
  </si>
  <si>
    <t>Kirloskar Oil Engines Ltd.</t>
  </si>
  <si>
    <t>INE146L01010</t>
  </si>
  <si>
    <t>TD Power Systems Ltd.</t>
  </si>
  <si>
    <t>INE419M01035</t>
  </si>
  <si>
    <t>Aegis Logistics Ltd.</t>
  </si>
  <si>
    <t>INE208C01025</t>
  </si>
  <si>
    <t>Poonawalla Fincorp Ltd.</t>
  </si>
  <si>
    <t>INE511C01022</t>
  </si>
  <si>
    <t>Kalpataru Projects International Ltd.</t>
  </si>
  <si>
    <t>INE220B01022</t>
  </si>
  <si>
    <t>Carborundum Universal Ltd.</t>
  </si>
  <si>
    <t>INE120A01034</t>
  </si>
  <si>
    <t>IIFL Finance Ltd.</t>
  </si>
  <si>
    <t>INE530B01024</t>
  </si>
  <si>
    <t>Syrma Sgs Technology Ltd.</t>
  </si>
  <si>
    <t>INE0DYJ01015</t>
  </si>
  <si>
    <t>PTC Industries Ltd.</t>
  </si>
  <si>
    <t>INE596F01018</t>
  </si>
  <si>
    <t>Elgi Equipments Ltd.</t>
  </si>
  <si>
    <t>INE285A01027</t>
  </si>
  <si>
    <t>Apollo Tyres Ltd.</t>
  </si>
  <si>
    <t>INE438A01022</t>
  </si>
  <si>
    <t>Piramal Pharma Ltd.</t>
  </si>
  <si>
    <t>INE0DK501011</t>
  </si>
  <si>
    <t>Granules India Ltd.</t>
  </si>
  <si>
    <t>INE101D01020</t>
  </si>
  <si>
    <t>Tata Technologies Ltd.</t>
  </si>
  <si>
    <t>INE142M01025</t>
  </si>
  <si>
    <t>Onesource Specialty Pharma Ltd.</t>
  </si>
  <si>
    <t>INE013P01021</t>
  </si>
  <si>
    <t>Asahi India Glass Ltd.</t>
  </si>
  <si>
    <t>INE439A01020</t>
  </si>
  <si>
    <t>Timken India Ltd.</t>
  </si>
  <si>
    <t>INE325A01013</t>
  </si>
  <si>
    <t>Kaynes Technology India Ltd.</t>
  </si>
  <si>
    <t>INE918Z01012</t>
  </si>
  <si>
    <t>Tata Elxsi Ltd.</t>
  </si>
  <si>
    <t>INE670A01012</t>
  </si>
  <si>
    <t>Sammaan Capital Ltd.</t>
  </si>
  <si>
    <t>INE148I01020</t>
  </si>
  <si>
    <t>Indraprastha Gas Ltd.</t>
  </si>
  <si>
    <t>INE203G01027</t>
  </si>
  <si>
    <t>Kajaria Ceramics Ltd.</t>
  </si>
  <si>
    <t>INE217B01036</t>
  </si>
  <si>
    <t>Five Star Business Finance Ltd.</t>
  </si>
  <si>
    <t>INE128S01021</t>
  </si>
  <si>
    <t>AWL Agri Business Ltd.</t>
  </si>
  <si>
    <t>INE699H01024</t>
  </si>
  <si>
    <t>Aarti Industries Ltd.</t>
  </si>
  <si>
    <t>INE769A01020</t>
  </si>
  <si>
    <t>Affle 3i Ltd.</t>
  </si>
  <si>
    <t>INE00WC01027</t>
  </si>
  <si>
    <t>Tata Chemicals Ltd.</t>
  </si>
  <si>
    <t>INE092A01019</t>
  </si>
  <si>
    <t>Capri Global Capital Ltd.</t>
  </si>
  <si>
    <t>INE180C01042</t>
  </si>
  <si>
    <t>Castrol India Ltd.</t>
  </si>
  <si>
    <t>INE172A01027</t>
  </si>
  <si>
    <t>Atul Ltd.</t>
  </si>
  <si>
    <t>INE100A01010</t>
  </si>
  <si>
    <t>Amara Raja Energy &amp; Mobility Ltd.</t>
  </si>
  <si>
    <t>INE885A01032</t>
  </si>
  <si>
    <t>Belrise Industries Ltd.</t>
  </si>
  <si>
    <t>INE894V01022</t>
  </si>
  <si>
    <t>Deepak Fertilizers &amp; Petrochem Corp Ltd.</t>
  </si>
  <si>
    <t>INE501A01019</t>
  </si>
  <si>
    <t>PVR Inox Ltd.</t>
  </si>
  <si>
    <t>INE191H01014</t>
  </si>
  <si>
    <t>Entertainment</t>
  </si>
  <si>
    <t>Acme Solar Holdings Ltd.</t>
  </si>
  <si>
    <t>INE622W01025</t>
  </si>
  <si>
    <t>Cyient Ltd.</t>
  </si>
  <si>
    <t>INE136B01020</t>
  </si>
  <si>
    <t>Ola Electric Mobility Ltd.</t>
  </si>
  <si>
    <t>INE0LXG01040</t>
  </si>
  <si>
    <t>CESC Ltd.</t>
  </si>
  <si>
    <t>INE486A01021</t>
  </si>
  <si>
    <t>Nava Ltd.</t>
  </si>
  <si>
    <t>INE725A01030</t>
  </si>
  <si>
    <t>BEML Ltd.</t>
  </si>
  <si>
    <t>INE258A01024</t>
  </si>
  <si>
    <t>Balrampur Chini Mills Ltd.</t>
  </si>
  <si>
    <t>INE119A01028</t>
  </si>
  <si>
    <t>Shyam Metalics And Energy Ltd.</t>
  </si>
  <si>
    <t>INE810G01011</t>
  </si>
  <si>
    <t>Emami Ltd.</t>
  </si>
  <si>
    <t>INE548C01032</t>
  </si>
  <si>
    <t>Zen Technologies Ltd.</t>
  </si>
  <si>
    <t>INE251B01027</t>
  </si>
  <si>
    <t>Honeywell Automation India Ltd.</t>
  </si>
  <si>
    <t>INE671A01010</t>
  </si>
  <si>
    <t>Jaiprakash Power Ventures Ltd.</t>
  </si>
  <si>
    <t>INE351F01018</t>
  </si>
  <si>
    <t>ACC Ltd.</t>
  </si>
  <si>
    <t>INE012A01025</t>
  </si>
  <si>
    <t>Ramkrishna Forgings Ltd.</t>
  </si>
  <si>
    <t>INE399G01023</t>
  </si>
  <si>
    <t>Cohance Lifesciences Ltd.</t>
  </si>
  <si>
    <t>INE03QK01018</t>
  </si>
  <si>
    <t>Welspun Living Ltd.</t>
  </si>
  <si>
    <t>INE192B01031</t>
  </si>
  <si>
    <t>EID Parry India Ltd.</t>
  </si>
  <si>
    <t>INE126A01031</t>
  </si>
  <si>
    <t>Syngene International Ltd.</t>
  </si>
  <si>
    <t>INE398R01022</t>
  </si>
  <si>
    <t>Chennai Petroleum Corporation Ltd.</t>
  </si>
  <si>
    <t>INE178A01016</t>
  </si>
  <si>
    <t>IRB Infrastructure Developers Ltd.</t>
  </si>
  <si>
    <t>INE821I01022</t>
  </si>
  <si>
    <t>Zee Entertainment Enterprises Ltd.</t>
  </si>
  <si>
    <t>INE256A01028</t>
  </si>
  <si>
    <t>Whirlpool of India Ltd.</t>
  </si>
  <si>
    <t>INE716A01013</t>
  </si>
  <si>
    <t>Paradeep Phosphates Ltd.</t>
  </si>
  <si>
    <t>INE088F01024</t>
  </si>
  <si>
    <t>Cemindia Projects Ltd.</t>
  </si>
  <si>
    <t>INE686A01026</t>
  </si>
  <si>
    <t>Titagarh Rail Systems Ltd.</t>
  </si>
  <si>
    <t>INE615H01020</t>
  </si>
  <si>
    <t>Jindal Saw Ltd.</t>
  </si>
  <si>
    <t>INE324A01032</t>
  </si>
  <si>
    <t>Poly Medicure Ltd.</t>
  </si>
  <si>
    <t>INE205C01021</t>
  </si>
  <si>
    <t>Choice International Ltd.</t>
  </si>
  <si>
    <t>INE102B01014</t>
  </si>
  <si>
    <t>The Jammu &amp; Kashmir Bank Ltd.</t>
  </si>
  <si>
    <t>INE168A01041</t>
  </si>
  <si>
    <t>Chambal Fertilizers &amp; Chemicals Ltd.</t>
  </si>
  <si>
    <t>INE085A01013</t>
  </si>
  <si>
    <t>Thangamayil Jewellery Ltd.</t>
  </si>
  <si>
    <t>INE085J01014</t>
  </si>
  <si>
    <t>Mahanagar Gas Ltd.</t>
  </si>
  <si>
    <t>INE002S01010</t>
  </si>
  <si>
    <t>Sun TV Network Ltd.</t>
  </si>
  <si>
    <t>INE424H01027</t>
  </si>
  <si>
    <t>EIH Ltd.</t>
  </si>
  <si>
    <t>INE230A01023</t>
  </si>
  <si>
    <t>PCBL Chemical Ltd.</t>
  </si>
  <si>
    <t>INE602A01031</t>
  </si>
  <si>
    <t>Reliance Power Ltd.</t>
  </si>
  <si>
    <t>INE614G01033</t>
  </si>
  <si>
    <t>Gillette India Ltd.</t>
  </si>
  <si>
    <t>INE322A01010</t>
  </si>
  <si>
    <t>Intellect Design Arena Ltd.</t>
  </si>
  <si>
    <t>INE306R01017</t>
  </si>
  <si>
    <t>LT Foods Ltd.</t>
  </si>
  <si>
    <t>INE818H01020</t>
  </si>
  <si>
    <t>Sobha Ltd.</t>
  </si>
  <si>
    <t>INE671H01015</t>
  </si>
  <si>
    <t>Vardhman Textiles Ltd.</t>
  </si>
  <si>
    <t>INE825A01020</t>
  </si>
  <si>
    <t>Canara HSBC Life Insurance Company Ltd.</t>
  </si>
  <si>
    <t>INE01TY01017</t>
  </si>
  <si>
    <t>Central Bank of India</t>
  </si>
  <si>
    <t>INE483A01010</t>
  </si>
  <si>
    <t>NCC Ltd.</t>
  </si>
  <si>
    <t>INE868B01028</t>
  </si>
  <si>
    <t>Lemon Tree Hotels Ltd.</t>
  </si>
  <si>
    <t>INE970X01018</t>
  </si>
  <si>
    <t>Graphite India Ltd.</t>
  </si>
  <si>
    <t>INE371A01025</t>
  </si>
  <si>
    <t>Techno Electric &amp; Engineering Co. Ltd.</t>
  </si>
  <si>
    <t>INE285K01026</t>
  </si>
  <si>
    <t>JM Financial Ltd.</t>
  </si>
  <si>
    <t>INE780C01023</t>
  </si>
  <si>
    <t>Zydus Wellness Ltd.</t>
  </si>
  <si>
    <t>INE768C01028</t>
  </si>
  <si>
    <t>CIE Automotive India Ltd.</t>
  </si>
  <si>
    <t>INE536H01010</t>
  </si>
  <si>
    <t>KEC International Ltd.</t>
  </si>
  <si>
    <t>INE389H01022</t>
  </si>
  <si>
    <t>Privi Speciality Chemicals Ltd.</t>
  </si>
  <si>
    <t>INE959A01019</t>
  </si>
  <si>
    <t>NMDC Steel Ltd.</t>
  </si>
  <si>
    <t>INE0NNS01018</t>
  </si>
  <si>
    <t>Doms Industries Ltd.</t>
  </si>
  <si>
    <t>INE321T01012</t>
  </si>
  <si>
    <t>Household Products</t>
  </si>
  <si>
    <t>INOX India Limited</t>
  </si>
  <si>
    <t>INE616N01034</t>
  </si>
  <si>
    <t>Olectra Greentech Ltd.</t>
  </si>
  <si>
    <t>INE260D01016</t>
  </si>
  <si>
    <t>IDBI Bank Ltd.</t>
  </si>
  <si>
    <t>INE008A01015</t>
  </si>
  <si>
    <t>IFCI Ltd.</t>
  </si>
  <si>
    <t>INE039A01010</t>
  </si>
  <si>
    <t>Gravita India Ltd.</t>
  </si>
  <si>
    <t>INE024L01027</t>
  </si>
  <si>
    <t>Shipping Corporation Of India Ltd.</t>
  </si>
  <si>
    <t>INE109A01011</t>
  </si>
  <si>
    <t>Sarda Energy &amp; Minerals Ltd.</t>
  </si>
  <si>
    <t>INE385C01021</t>
  </si>
  <si>
    <t>Kirloskar Brothers Ltd.</t>
  </si>
  <si>
    <t>INE732A01036</t>
  </si>
  <si>
    <t>JK Tyre &amp; Industries Ltd.</t>
  </si>
  <si>
    <t>INE573A01042</t>
  </si>
  <si>
    <t>Aegis Vopak Terminals Ltd.</t>
  </si>
  <si>
    <t>INE0INX01018</t>
  </si>
  <si>
    <t>Brainbees Solutions Ltd.</t>
  </si>
  <si>
    <t>INE02RE01045</t>
  </si>
  <si>
    <t>Tejas Networks Ltd.</t>
  </si>
  <si>
    <t>INE010J01012</t>
  </si>
  <si>
    <t>Bata India Ltd.</t>
  </si>
  <si>
    <t>INE176A01028</t>
  </si>
  <si>
    <t>Swan Corp Ltd.</t>
  </si>
  <si>
    <t>INE665A01038</t>
  </si>
  <si>
    <t>Afcons Infrastructure Ltd.</t>
  </si>
  <si>
    <t>INE101I01011</t>
  </si>
  <si>
    <t>Allied Blenders And Distillers Ltd.</t>
  </si>
  <si>
    <t>INE552Z01027</t>
  </si>
  <si>
    <t>Ircon International Ltd.</t>
  </si>
  <si>
    <t>INE962Y01021</t>
  </si>
  <si>
    <t>Black Box Ltd.</t>
  </si>
  <si>
    <t>INE676A01027</t>
  </si>
  <si>
    <t>Anupam Rasayan India Limited</t>
  </si>
  <si>
    <t>INE930P01018</t>
  </si>
  <si>
    <t>Tega Industries Ltd.</t>
  </si>
  <si>
    <t>INE011K01018</t>
  </si>
  <si>
    <t>Nuvoco Vistas Corporation Ltd.</t>
  </si>
  <si>
    <t>INE118D01016</t>
  </si>
  <si>
    <t>Sterlite Technologies Ltd.</t>
  </si>
  <si>
    <t>INE089C01029</t>
  </si>
  <si>
    <t>International Gemological Institute Ltd.</t>
  </si>
  <si>
    <t>INE0Q9301021</t>
  </si>
  <si>
    <t>Jupiter Wagons Ltd.</t>
  </si>
  <si>
    <t>INE209L01016</t>
  </si>
  <si>
    <t>Prime Focus Ltd.</t>
  </si>
  <si>
    <t>INE367G01038</t>
  </si>
  <si>
    <t>Mangalore Refinery &amp; Petrochemicals Ltd.</t>
  </si>
  <si>
    <t>INE103A01014</t>
  </si>
  <si>
    <t>Transformers And Rectifiers (India) Ltd.</t>
  </si>
  <si>
    <t>INE763I01026</t>
  </si>
  <si>
    <t>Avanti Feeds Ltd.</t>
  </si>
  <si>
    <t>INE871C01038</t>
  </si>
  <si>
    <t>Signatureglobal (India) Ltd.</t>
  </si>
  <si>
    <t>INE903U01023</t>
  </si>
  <si>
    <t>Trident Ltd.</t>
  </si>
  <si>
    <t>INE064C01022</t>
  </si>
  <si>
    <t>RITES LTD.</t>
  </si>
  <si>
    <t>INE320J01015</t>
  </si>
  <si>
    <t>UCO Bank</t>
  </si>
  <si>
    <t>INE691A01018</t>
  </si>
  <si>
    <t>BLS International Services Ltd.</t>
  </si>
  <si>
    <t>INE153T01027</t>
  </si>
  <si>
    <t>RHI Magnesita India Ltd.</t>
  </si>
  <si>
    <t>INE743M01012</t>
  </si>
  <si>
    <t>ITI Ltd.</t>
  </si>
  <si>
    <t>INE248A01017</t>
  </si>
  <si>
    <t>RailTel Corporation of India Ltd.</t>
  </si>
  <si>
    <t>INE0DD101019</t>
  </si>
  <si>
    <t>Jbm Auto Ltd.</t>
  </si>
  <si>
    <t>INE927D01051</t>
  </si>
  <si>
    <t>The India Cements Ltd.</t>
  </si>
  <si>
    <t>INE383A01012</t>
  </si>
  <si>
    <t>Jain Resource Recycling Ltd.</t>
  </si>
  <si>
    <t>INE0YD401026</t>
  </si>
  <si>
    <t>HEG Advanced Materials Ltd.</t>
  </si>
  <si>
    <t>INE545A01024</t>
  </si>
  <si>
    <t>Tata Teleservices (Maharashtra) Ltd.</t>
  </si>
  <si>
    <t>INE517B01013</t>
  </si>
  <si>
    <t>Gallantt Ispat Ltd.</t>
  </si>
  <si>
    <t>INE297H01019</t>
  </si>
  <si>
    <t>Bharat Coking Coal Ltd.</t>
  </si>
  <si>
    <t>INE05XR01022</t>
  </si>
  <si>
    <t>MMTC Ltd.</t>
  </si>
  <si>
    <t>INE123F01029</t>
  </si>
  <si>
    <t>HEG Graphite Ltd. A**</t>
  </si>
  <si>
    <t>INE0Y9J01020</t>
  </si>
  <si>
    <t>Electrodes &amp; Refractories</t>
  </si>
  <si>
    <t>A** Awaiting Listing on Stock Exchanges</t>
  </si>
  <si>
    <t>Edelweiss NIFTY Smallcap 250 Index Fund</t>
  </si>
  <si>
    <t>PORTFOLIO STATEMENT OF EDELWEISS GOLD ETF FUND AS ON SEPTEMBER 30, 2026</t>
  </si>
  <si>
    <t>((An open ended exchange traded fund replicating/tracking domestic prices of Gold))</t>
  </si>
  <si>
    <t xml:space="preserve">a) Gold </t>
  </si>
  <si>
    <t>Edelweiss Gold ETF</t>
  </si>
  <si>
    <t>PORTFOLIO STATEMENT OF EDELWEISS  LIQUID FUND AS ON SEPTEMBER 30, 2026</t>
  </si>
  <si>
    <t>(An open-ended liquid scheme. A relatively low interest rate risk and moderate credit risk.)</t>
  </si>
  <si>
    <t>91 DAYS TBILL RED 10-12-2026</t>
  </si>
  <si>
    <t>IN002026X230</t>
  </si>
  <si>
    <t>91 DAYS TBILL RED 29-10-2026</t>
  </si>
  <si>
    <t>IN002026X172</t>
  </si>
  <si>
    <t>91 DAYS TBILL RED 12-11-2026</t>
  </si>
  <si>
    <t>IN002026X198</t>
  </si>
  <si>
    <t>91 DAYS TBILL RED 27-11-2026</t>
  </si>
  <si>
    <t>IN002026X214</t>
  </si>
  <si>
    <t>CANARA BANK CD RED 18-12-2026#**</t>
  </si>
  <si>
    <t>INE476A16F78</t>
  </si>
  <si>
    <t>BANK OF INDIA CD RED 03-12-2026#**</t>
  </si>
  <si>
    <t>INE084A16GH6</t>
  </si>
  <si>
    <t>HDFC BANK CD RED 19-10-2026#**</t>
  </si>
  <si>
    <t>INE040A16JU5</t>
  </si>
  <si>
    <t>BANK OF BARODA CD RED 11-11-26#**</t>
  </si>
  <si>
    <t>INE028A16MW0</t>
  </si>
  <si>
    <t>CANARA BANK CD RED 04-12-2026#**</t>
  </si>
  <si>
    <t>INE476A16L39</t>
  </si>
  <si>
    <t>INDIAN BANK CD RED 27-10-2026#**</t>
  </si>
  <si>
    <t>INE562A16PP5</t>
  </si>
  <si>
    <t>HDFC BANK CD RED 04-11-2026#**</t>
  </si>
  <si>
    <t>INE040A16JY7</t>
  </si>
  <si>
    <t>BANK OF INDIA CD 11-12-26#**</t>
  </si>
  <si>
    <t>INE084A16GL8</t>
  </si>
  <si>
    <t>HDFC BANK CD RED 21-12-2026#**</t>
  </si>
  <si>
    <t>INE040A16II2</t>
  </si>
  <si>
    <t>UNION BANK OF INDIA CD 19-10-26#**</t>
  </si>
  <si>
    <t>INE692A16MV5</t>
  </si>
  <si>
    <t>CANARA BANK CD RED 23-11-26#**</t>
  </si>
  <si>
    <t>INE476A16K97</t>
  </si>
  <si>
    <t>AXIS BANK LTD CD RED 16-12-26#**</t>
  </si>
  <si>
    <t>INE238AD6CA3</t>
  </si>
  <si>
    <t>INDIAN BANK CD RD 01-10-26#</t>
  </si>
  <si>
    <t>INE562A16RG0</t>
  </si>
  <si>
    <t>BANK OF BARODA CD RED 25-11-2026#**</t>
  </si>
  <si>
    <t>INE028A16KK9</t>
  </si>
  <si>
    <t>HDFC BANK CD RED 04-12-2026#**</t>
  </si>
  <si>
    <t>INE040A16KB3</t>
  </si>
  <si>
    <t>BANK OF BARODA CD RED 07-12-2026#**</t>
  </si>
  <si>
    <t>INE028A16MQ2</t>
  </si>
  <si>
    <t>INDIAN BANK CD RED 15-12-2026#**</t>
  </si>
  <si>
    <t>INE562A16QN8</t>
  </si>
  <si>
    <t>BANK OF BARODA CD RED 15-12-2026#**</t>
  </si>
  <si>
    <t>INE028A16KW4</t>
  </si>
  <si>
    <t>INDIAN BANK CD RED 06-11-2026#**</t>
  </si>
  <si>
    <t>INE562A16PT7</t>
  </si>
  <si>
    <t>SIDBI CP RED 02-12-2026**</t>
  </si>
  <si>
    <t>INE556F14MR4</t>
  </si>
  <si>
    <t>NABARD CP RED 09-11-2026**</t>
  </si>
  <si>
    <t>INE261F14PZ7</t>
  </si>
  <si>
    <t>BHARAT PETROL CORP CP 13-11-26**</t>
  </si>
  <si>
    <t>INE029A14BX4</t>
  </si>
  <si>
    <t>NABARD CP RED 27-11-2026**</t>
  </si>
  <si>
    <t>INE261F14QD2</t>
  </si>
  <si>
    <t>RELIANCE RETAIL VENTURES CP RED 27-11-26**</t>
  </si>
  <si>
    <t>INE929O14FM0</t>
  </si>
  <si>
    <t>TITAN COMPANY LTD. CP 03-12-26**</t>
  </si>
  <si>
    <t>INE280A14633</t>
  </si>
  <si>
    <t>RELIANCE RETAIL VENTURES CP RED 11-12-26**</t>
  </si>
  <si>
    <t>INE929O14FL2</t>
  </si>
  <si>
    <t>HSBC INVESTDIR FIN CP 09-12-26**</t>
  </si>
  <si>
    <t>INE790I14IJ8</t>
  </si>
  <si>
    <t>TITAN COMPANY LTD. CP 05-11-26**</t>
  </si>
  <si>
    <t>INE280A14609</t>
  </si>
  <si>
    <t>MOTILAL OSWAL FIN SER CP RED 19-11-2026**</t>
  </si>
  <si>
    <t>INE338I14NG2</t>
  </si>
  <si>
    <t>INDIAN OIL CORP LTD CP RED 08-12-2026**</t>
  </si>
  <si>
    <t>INE242A14ZC6</t>
  </si>
  <si>
    <t>KOTAK SECURITIES CP 03-11-26**</t>
  </si>
  <si>
    <t>INE028E14XL7</t>
  </si>
  <si>
    <t>HINDUSTAN PETRO CORP CP 12-11-26**</t>
  </si>
  <si>
    <t>INE094A14KL4</t>
  </si>
  <si>
    <t>NETWORK18 MED&amp;INV CP R 13-11-26**</t>
  </si>
  <si>
    <t>INE870H14XQ4</t>
  </si>
  <si>
    <t>SIDBI CP RED 01-12-2026**</t>
  </si>
  <si>
    <t>INE556F14MQ6</t>
  </si>
  <si>
    <t>HINDUSTAN PETRO CORP CP 02-12-26**</t>
  </si>
  <si>
    <t>INE094A14KO8</t>
  </si>
  <si>
    <t>EXIM BANK CP RED 04-12-2026**</t>
  </si>
  <si>
    <t>INE514E14TT7</t>
  </si>
  <si>
    <t>RELIANCE IND CP RED 10-12-2026</t>
  </si>
  <si>
    <t>INE002A14LT8</t>
  </si>
  <si>
    <t>MIRAE ASSET CAP CP RED 30-11-2026**</t>
  </si>
  <si>
    <t>INE0T2V14145</t>
  </si>
  <si>
    <t>ADITYA BIRLA MONEY 07-12-2026**</t>
  </si>
  <si>
    <t>INE865C14RF0</t>
  </si>
  <si>
    <t>HERO FINCORP LTD CP 19-10-26**</t>
  </si>
  <si>
    <t>INE957N14KQ4</t>
  </si>
  <si>
    <t>SIDBI CP RED 28-10-2026**</t>
  </si>
  <si>
    <t>INE556F14MO1</t>
  </si>
  <si>
    <t>PNB HSG FIN CP RED 27-10-2026**</t>
  </si>
  <si>
    <t>INE572E14KQ0</t>
  </si>
  <si>
    <t>DSP FINANCE PVT CP 03-11-26**</t>
  </si>
  <si>
    <t>INE422H14560</t>
  </si>
  <si>
    <t>JIO CREDIT LTD. CP RED 09-11-2026**</t>
  </si>
  <si>
    <t>INE282H14154</t>
  </si>
  <si>
    <t>MIRAE ASSET CAP MARK CP 11-11-26**</t>
  </si>
  <si>
    <t>INE0T2V14137</t>
  </si>
  <si>
    <t>DSP FINANCE PVT LTD CP 12-11-26**</t>
  </si>
  <si>
    <t>INE422H14594</t>
  </si>
  <si>
    <t>RURAL ELECTRIFN COR CP 23-11-26**</t>
  </si>
  <si>
    <t>INE020B14722</t>
  </si>
  <si>
    <t>HDFC SECURITIES LTD. CP RED 19-11-2026**</t>
  </si>
  <si>
    <t>INE700G14VN6</t>
  </si>
  <si>
    <t>RELIANCE RETAIL VENTURES CP RED 02-12-26**</t>
  </si>
  <si>
    <t>INE929O14FI8</t>
  </si>
  <si>
    <t>TATA CAPITAL HSNG FIN 03-12-26**</t>
  </si>
  <si>
    <t>INE033L14PH6</t>
  </si>
  <si>
    <t>MANAPPURAM FINANCE CP RED 26-11-2026**</t>
  </si>
  <si>
    <t>INE522D14OY3</t>
  </si>
  <si>
    <t>HDFC SECURITIES LTD 03-12-26**</t>
  </si>
  <si>
    <t>INE700G14VY3</t>
  </si>
  <si>
    <t>ICICI SECURITIES CP RED 15-12-2026**</t>
  </si>
  <si>
    <t>INE763G14O00</t>
  </si>
  <si>
    <t>SHAREKHAN LTD CP RED 11-12-2026**</t>
  </si>
  <si>
    <t>INE211H14BJ2</t>
  </si>
  <si>
    <t>AXIS SECURITIES LTD. CP RED 17-12-2026**</t>
  </si>
  <si>
    <t>INE110O14JT4</t>
  </si>
  <si>
    <t>ICICI SECURITIES CP RED 18-12-26**</t>
  </si>
  <si>
    <t>INE763G14O26</t>
  </si>
  <si>
    <t>HDFC SEC LTD. CP RED 14-12-26**</t>
  </si>
  <si>
    <t>INE700G14WK0</t>
  </si>
  <si>
    <t>ADITYA BIRLA MONEY CP R 15-12-26**</t>
  </si>
  <si>
    <t>INE865C14RM6</t>
  </si>
  <si>
    <t>GODREJ INDUSTRIES LTD CP RED 19-11-2026**</t>
  </si>
  <si>
    <t>INE233A149W0</t>
  </si>
  <si>
    <t>GODREJ INDUSTRIES CP 26-11-26**</t>
  </si>
  <si>
    <t>INE233A149Y6</t>
  </si>
  <si>
    <t>NETWORK18 MED&amp;INV CP R 10-12-26**</t>
  </si>
  <si>
    <t>INE870H14XY8</t>
  </si>
  <si>
    <t>KOTAK SEC LTD CP RED 17-12-26**</t>
  </si>
  <si>
    <t>INE028E14YL5</t>
  </si>
  <si>
    <t>HERO HOUSING FIN CP RD 06-11-26**</t>
  </si>
  <si>
    <t>INE800X14507</t>
  </si>
  <si>
    <t>HERO HOUSING FIN CP R 12-11-26**</t>
  </si>
  <si>
    <t>INE800X14515</t>
  </si>
  <si>
    <t>DSP FINANCE PRIVATE LTD. CP RED 09-11-26**</t>
  </si>
  <si>
    <t>INE422H14578</t>
  </si>
  <si>
    <t>HDFC SECURITIES LTD CP 13-11-26**</t>
  </si>
  <si>
    <t>INE700G14VK2</t>
  </si>
  <si>
    <t>SHAREKHAN LTD CP RED 19-11-2026**</t>
  </si>
  <si>
    <t>INE211H14AY3</t>
  </si>
  <si>
    <t>SHAREKHAN LTD CP RED 23-11-26**</t>
  </si>
  <si>
    <t>INE211H14AZ0</t>
  </si>
  <si>
    <t>KOTAK SECURITIES LTD CP 27-11-26**</t>
  </si>
  <si>
    <t>INE028E14XX2</t>
  </si>
  <si>
    <t>CEAT LTD CP RED 03-12-2026**</t>
  </si>
  <si>
    <t>INE482A14HC6</t>
  </si>
  <si>
    <t>AXIS SECURITIES LTD. CP RED 02-12-2026**</t>
  </si>
  <si>
    <t>INE110O14JQ0</t>
  </si>
  <si>
    <t>SHAREKHAN LTD CP RED 30-11-2026**</t>
  </si>
  <si>
    <t>INE211H14BE3</t>
  </si>
  <si>
    <t>ICICI SECURITIES CP 04-12-26**</t>
  </si>
  <si>
    <t>INE763G14N35</t>
  </si>
  <si>
    <t>MOTILAL OSWAL FIN SER 03-12-26**</t>
  </si>
  <si>
    <t>INE338I14NL2</t>
  </si>
  <si>
    <t>MUTHOOT FINCORP CP RED 02-12-2026**</t>
  </si>
  <si>
    <t>INE549K14CG3</t>
  </si>
  <si>
    <t>BARCLAYS INVEST &amp; LOAN 24-12-26**</t>
  </si>
  <si>
    <t>INE704I14LI5</t>
  </si>
  <si>
    <t>Regular Plan Annual IDCW</t>
  </si>
  <si>
    <t>Regular Plan Daily IDCW</t>
  </si>
  <si>
    <t>Regular Plan Growth</t>
  </si>
  <si>
    <t>Retail Annual IDCW Option</t>
  </si>
  <si>
    <t>Retail Bonus Option</t>
  </si>
  <si>
    <t>Retail Daily IDCW Option</t>
  </si>
  <si>
    <t>Retail Fortnightly IDCW Option</t>
  </si>
  <si>
    <t>Retail Growth Option</t>
  </si>
  <si>
    <t>Retail IDCW Option</t>
  </si>
  <si>
    <t>Retail Monthly IDCW Option</t>
  </si>
  <si>
    <t>Retail Weekly IDCW Option</t>
  </si>
  <si>
    <t>Direct Plan daily IDCW</t>
  </si>
  <si>
    <t>Retail Plan Monthly IDCW</t>
  </si>
  <si>
    <t>Retail Plan Weekly IDCW</t>
  </si>
  <si>
    <t>Edelweiss Liquid Fund</t>
  </si>
  <si>
    <t>Liquid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</si>
</sst>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##,###,##0"/>
    <numFmt numFmtId="165" formatCode="#,##0.00_);\(##,##0\)"/>
    <numFmt numFmtId="166" formatCode="#,##0.00_);\(##,##0.00\)"/>
    <numFmt numFmtId="167" formatCode="0.00%_);\(0.00%\)"/>
    <numFmt numFmtId="168" formatCode="mmmm\ dd\,\ yyyy"/>
    <numFmt numFmtId="169" formatCode="#,##0.000000"/>
    <numFmt numFmtId="170" formatCode="m/d/yyyy"/>
    <numFmt numFmtId="171" formatCode="&quot;$0.00%&quot;"/>
    <numFmt numFmtId="172" formatCode="###,##0"/>
    <numFmt numFmtId="173" formatCode="###,##0.00"/>
    <numFmt numFmtId="174" formatCode="_-* #,##0.00_-;\-* #,##0.00_-;_-* &quot;-&quot;??_-;_-@_-"/>
    <numFmt numFmtId="175" formatCode="0.0000"/>
    <numFmt numFmtId="176" formatCode="0.00000%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1" tint="4.9989318521683403E-2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174" fontId="6" fillId="0" borderId="0"/>
    <xf numFmtId="9" fontId="6" fillId="0" borderId="0"/>
    <xf numFmtId="0" fontId="1" fillId="0" borderId="0"/>
  </cellStyleXfs>
  <cellXfs count="140">
    <xf numFmtId="0" fontId="0" fillId="0" borderId="0" xfId="0"/>
    <xf numFmtId="0" fontId="4" fillId="0" borderId="0" xfId="0" applyFont="1"/>
    <xf numFmtId="10" fontId="0" fillId="0" borderId="0" xfId="0" applyNumberFormat="1"/>
    <xf numFmtId="0" fontId="0" fillId="0" borderId="0" xfId="0" applyAlignment="1">
      <alignment horizontal="right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/>
    </xf>
    <xf numFmtId="0" fontId="0" fillId="0" borderId="3" xfId="0" applyBorder="1"/>
    <xf numFmtId="165" fontId="0" fillId="0" borderId="3" xfId="0" applyNumberFormat="1" applyBorder="1"/>
    <xf numFmtId="166" fontId="0" fillId="0" borderId="3" xfId="0" applyNumberFormat="1" applyBorder="1"/>
    <xf numFmtId="167" fontId="0" fillId="0" borderId="3" xfId="0" applyNumberFormat="1" applyBorder="1"/>
    <xf numFmtId="10" fontId="0" fillId="0" borderId="3" xfId="0" applyNumberFormat="1" applyBorder="1"/>
    <xf numFmtId="0" fontId="0" fillId="0" borderId="4" xfId="0" applyBorder="1"/>
    <xf numFmtId="0" fontId="4" fillId="0" borderId="4" xfId="0" applyFont="1" applyBorder="1"/>
    <xf numFmtId="164" fontId="0" fillId="0" borderId="4" xfId="0" applyNumberFormat="1" applyBorder="1"/>
    <xf numFmtId="4" fontId="0" fillId="0" borderId="4" xfId="0" applyNumberFormat="1" applyBorder="1"/>
    <xf numFmtId="10" fontId="0" fillId="0" borderId="4" xfId="0" applyNumberFormat="1" applyBorder="1"/>
    <xf numFmtId="164" fontId="4" fillId="0" borderId="4" xfId="0" applyNumberFormat="1" applyFont="1" applyBorder="1"/>
    <xf numFmtId="4" fontId="4" fillId="0" borderId="5" xfId="0" applyNumberFormat="1" applyFont="1" applyBorder="1"/>
    <xf numFmtId="10" fontId="4" fillId="0" borderId="5" xfId="0" applyNumberFormat="1" applyFont="1" applyBorder="1"/>
    <xf numFmtId="10" fontId="4" fillId="0" borderId="4" xfId="0" applyNumberFormat="1" applyFont="1" applyBorder="1"/>
    <xf numFmtId="4" fontId="0" fillId="0" borderId="5" xfId="0" applyNumberFormat="1" applyBorder="1" applyAlignment="1">
      <alignment horizontal="right"/>
    </xf>
    <xf numFmtId="10" fontId="0" fillId="0" borderId="5" xfId="0" applyNumberFormat="1" applyBorder="1" applyAlignment="1">
      <alignment horizontal="right"/>
    </xf>
    <xf numFmtId="0" fontId="0" fillId="0" borderId="6" xfId="0" applyBorder="1"/>
    <xf numFmtId="0" fontId="4" fillId="0" borderId="6" xfId="0" applyFont="1" applyBorder="1"/>
    <xf numFmtId="164" fontId="4" fillId="0" borderId="6" xfId="0" applyNumberFormat="1" applyFont="1" applyBorder="1"/>
    <xf numFmtId="4" fontId="4" fillId="0" borderId="7" xfId="0" applyNumberFormat="1" applyFont="1" applyBorder="1"/>
    <xf numFmtId="10" fontId="4" fillId="0" borderId="7" xfId="0" applyNumberFormat="1" applyFont="1" applyBorder="1"/>
    <xf numFmtId="4" fontId="4" fillId="0" borderId="6" xfId="0" applyNumberFormat="1" applyFont="1" applyBorder="1"/>
    <xf numFmtId="10" fontId="4" fillId="0" borderId="6" xfId="0" applyNumberFormat="1" applyFont="1" applyBorder="1"/>
    <xf numFmtId="166" fontId="0" fillId="0" borderId="4" xfId="0" applyNumberFormat="1" applyBorder="1"/>
    <xf numFmtId="167" fontId="0" fillId="0" borderId="4" xfId="0" applyNumberFormat="1" applyBorder="1"/>
    <xf numFmtId="0" fontId="4" fillId="0" borderId="7" xfId="0" applyFont="1" applyBorder="1"/>
    <xf numFmtId="164" fontId="4" fillId="0" borderId="7" xfId="0" applyNumberFormat="1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" fontId="0" fillId="0" borderId="6" xfId="0" applyNumberFormat="1" applyBorder="1" applyAlignment="1">
      <alignment horizontal="right"/>
    </xf>
    <xf numFmtId="10" fontId="0" fillId="0" borderId="6" xfId="0" applyNumberFormat="1" applyBorder="1" applyAlignment="1">
      <alignment horizontal="right"/>
    </xf>
    <xf numFmtId="4" fontId="4" fillId="0" borderId="4" xfId="0" applyNumberFormat="1" applyFont="1" applyBorder="1"/>
    <xf numFmtId="165" fontId="0" fillId="0" borderId="4" xfId="0" applyNumberFormat="1" applyBorder="1"/>
    <xf numFmtId="166" fontId="4" fillId="0" borderId="5" xfId="0" applyNumberFormat="1" applyFont="1" applyBorder="1"/>
    <xf numFmtId="167" fontId="4" fillId="0" borderId="5" xfId="0" applyNumberFormat="1" applyFont="1" applyBorder="1"/>
    <xf numFmtId="166" fontId="4" fillId="0" borderId="6" xfId="0" applyNumberFormat="1" applyFont="1" applyBorder="1"/>
    <xf numFmtId="167" fontId="4" fillId="0" borderId="6" xfId="0" applyNumberFormat="1" applyFont="1" applyBorder="1"/>
    <xf numFmtId="164" fontId="0" fillId="0" borderId="6" xfId="0" applyNumberFormat="1" applyBorder="1"/>
    <xf numFmtId="4" fontId="0" fillId="0" borderId="6" xfId="0" applyNumberFormat="1" applyBorder="1"/>
    <xf numFmtId="10" fontId="0" fillId="0" borderId="6" xfId="0" applyNumberFormat="1" applyBorder="1"/>
    <xf numFmtId="0" fontId="4" fillId="0" borderId="5" xfId="0" applyFont="1" applyBorder="1"/>
    <xf numFmtId="164" fontId="4" fillId="0" borderId="5" xfId="0" applyNumberFormat="1" applyFont="1" applyBorder="1"/>
    <xf numFmtId="10" fontId="4" fillId="0" borderId="8" xfId="0" applyNumberFormat="1" applyFont="1" applyBorder="1"/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horizontal="right"/>
    </xf>
    <xf numFmtId="168" fontId="4" fillId="0" borderId="0" xfId="0" applyNumberFormat="1" applyFont="1"/>
    <xf numFmtId="169" fontId="0" fillId="0" borderId="1" xfId="0" applyNumberFormat="1" applyBorder="1"/>
    <xf numFmtId="4" fontId="0" fillId="0" borderId="6" xfId="3" applyNumberFormat="1" applyFont="1" applyBorder="1"/>
    <xf numFmtId="14" fontId="0" fillId="0" borderId="6" xfId="0" applyNumberFormat="1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 wrapText="1"/>
    </xf>
    <xf numFmtId="4" fontId="0" fillId="0" borderId="6" xfId="0" applyNumberFormat="1" applyBorder="1" applyAlignment="1">
      <alignment vertical="center" wrapText="1"/>
    </xf>
    <xf numFmtId="170" fontId="0" fillId="0" borderId="6" xfId="0" applyNumberFormat="1" applyBorder="1"/>
    <xf numFmtId="2" fontId="0" fillId="0" borderId="0" xfId="0" applyNumberFormat="1" applyAlignment="1">
      <alignment horizontal="right"/>
    </xf>
    <xf numFmtId="171" fontId="0" fillId="0" borderId="4" xfId="0" applyNumberFormat="1" applyBorder="1"/>
    <xf numFmtId="171" fontId="0" fillId="0" borderId="6" xfId="0" applyNumberFormat="1" applyBorder="1"/>
    <xf numFmtId="171" fontId="4" fillId="0" borderId="6" xfId="0" applyNumberFormat="1" applyFont="1" applyBorder="1"/>
    <xf numFmtId="0" fontId="7" fillId="0" borderId="4" xfId="0" applyFont="1" applyBorder="1"/>
    <xf numFmtId="0" fontId="7" fillId="0" borderId="0" xfId="0" applyFont="1"/>
    <xf numFmtId="10" fontId="7" fillId="0" borderId="0" xfId="0" applyNumberFormat="1" applyFont="1"/>
    <xf numFmtId="0" fontId="8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172" fontId="9" fillId="0" borderId="6" xfId="0" applyNumberFormat="1" applyFont="1" applyBorder="1" applyAlignment="1">
      <alignment vertical="top"/>
    </xf>
    <xf numFmtId="173" fontId="9" fillId="0" borderId="6" xfId="0" applyNumberFormat="1" applyFont="1" applyBorder="1" applyAlignment="1">
      <alignment vertical="top"/>
    </xf>
    <xf numFmtId="173" fontId="9" fillId="0" borderId="6" xfId="0" applyNumberFormat="1" applyFont="1" applyBorder="1" applyAlignment="1">
      <alignment horizontal="right" vertical="top" indent="1"/>
    </xf>
    <xf numFmtId="4" fontId="9" fillId="0" borderId="0" xfId="0" applyNumberFormat="1" applyFont="1" applyAlignment="1">
      <alignment vertical="top"/>
    </xf>
    <xf numFmtId="2" fontId="9" fillId="0" borderId="0" xfId="0" applyNumberFormat="1" applyFont="1" applyAlignment="1">
      <alignment vertical="top"/>
    </xf>
    <xf numFmtId="3" fontId="9" fillId="0" borderId="6" xfId="0" applyNumberFormat="1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41" fontId="9" fillId="0" borderId="6" xfId="0" applyNumberFormat="1" applyFont="1" applyBorder="1" applyAlignment="1">
      <alignment vertical="top"/>
    </xf>
    <xf numFmtId="41" fontId="9" fillId="0" borderId="0" xfId="0" applyNumberFormat="1" applyFont="1" applyAlignment="1">
      <alignment vertical="top"/>
    </xf>
    <xf numFmtId="174" fontId="9" fillId="0" borderId="0" xfId="0" applyNumberFormat="1" applyFont="1" applyAlignment="1">
      <alignment vertical="top"/>
    </xf>
    <xf numFmtId="0" fontId="10" fillId="0" borderId="6" xfId="0" applyFont="1" applyBorder="1" applyAlignment="1">
      <alignment horizontal="center" vertical="center" wrapText="1"/>
    </xf>
    <xf numFmtId="10" fontId="9" fillId="0" borderId="6" xfId="0" applyNumberFormat="1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top"/>
    </xf>
    <xf numFmtId="43" fontId="9" fillId="0" borderId="6" xfId="0" applyNumberFormat="1" applyFont="1" applyBorder="1" applyAlignment="1">
      <alignment vertical="top"/>
    </xf>
    <xf numFmtId="3" fontId="9" fillId="0" borderId="6" xfId="0" applyNumberFormat="1" applyFont="1" applyBorder="1" applyAlignment="1">
      <alignment vertical="top" wrapText="1"/>
    </xf>
    <xf numFmtId="0" fontId="4" fillId="0" borderId="4" xfId="4" applyFont="1" applyBorder="1" applyAlignment="1">
      <alignment vertical="top"/>
    </xf>
    <xf numFmtId="0" fontId="4" fillId="0" borderId="4" xfId="4" applyFont="1" applyBorder="1" applyAlignment="1">
      <alignment horizontal="center" vertical="top"/>
    </xf>
    <xf numFmtId="164" fontId="4" fillId="0" borderId="4" xfId="4" applyNumberFormat="1" applyFont="1" applyBorder="1" applyAlignment="1">
      <alignment vertical="top"/>
    </xf>
    <xf numFmtId="4" fontId="4" fillId="0" borderId="4" xfId="4" applyNumberFormat="1" applyFont="1" applyBorder="1" applyAlignment="1">
      <alignment vertical="top"/>
    </xf>
    <xf numFmtId="10" fontId="4" fillId="0" borderId="4" xfId="3" applyNumberFormat="1" applyFont="1" applyBorder="1" applyAlignment="1">
      <alignment vertical="top"/>
    </xf>
    <xf numFmtId="10" fontId="4" fillId="0" borderId="4" xfId="4" applyNumberFormat="1" applyFont="1" applyBorder="1" applyAlignment="1">
      <alignment vertical="top"/>
    </xf>
    <xf numFmtId="0" fontId="1" fillId="0" borderId="0" xfId="4" applyAlignment="1">
      <alignment vertical="top"/>
    </xf>
    <xf numFmtId="0" fontId="1" fillId="0" borderId="4" xfId="4" applyBorder="1" applyAlignment="1">
      <alignment horizontal="center" vertical="top"/>
    </xf>
    <xf numFmtId="164" fontId="1" fillId="0" borderId="4" xfId="4" applyNumberFormat="1" applyBorder="1" applyAlignment="1">
      <alignment vertical="top"/>
    </xf>
    <xf numFmtId="4" fontId="1" fillId="0" borderId="4" xfId="4" applyNumberFormat="1" applyBorder="1" applyAlignment="1">
      <alignment vertical="top"/>
    </xf>
    <xf numFmtId="10" fontId="6" fillId="0" borderId="4" xfId="3" applyNumberFormat="1" applyBorder="1" applyAlignment="1">
      <alignment vertical="top"/>
    </xf>
    <xf numFmtId="10" fontId="1" fillId="0" borderId="4" xfId="4" applyNumberFormat="1" applyBorder="1" applyAlignment="1">
      <alignment vertical="top"/>
    </xf>
    <xf numFmtId="174" fontId="6" fillId="0" borderId="0" xfId="2" applyAlignment="1">
      <alignment vertical="top"/>
    </xf>
    <xf numFmtId="4" fontId="4" fillId="0" borderId="6" xfId="4" applyNumberFormat="1" applyFont="1" applyBorder="1" applyAlignment="1">
      <alignment vertical="top"/>
    </xf>
    <xf numFmtId="10" fontId="4" fillId="0" borderId="6" xfId="4" applyNumberFormat="1" applyFont="1" applyBorder="1" applyAlignment="1">
      <alignment vertical="top"/>
    </xf>
    <xf numFmtId="15" fontId="4" fillId="0" borderId="0" xfId="0" applyNumberFormat="1" applyFont="1"/>
    <xf numFmtId="166" fontId="4" fillId="0" borderId="4" xfId="0" applyNumberFormat="1" applyFont="1" applyBorder="1"/>
    <xf numFmtId="167" fontId="4" fillId="0" borderId="4" xfId="0" applyNumberFormat="1" applyFont="1" applyBorder="1"/>
    <xf numFmtId="4" fontId="0" fillId="0" borderId="0" xfId="0" applyNumberFormat="1"/>
    <xf numFmtId="0" fontId="0" fillId="0" borderId="0" xfId="0" applyAlignment="1">
      <alignment vertical="top"/>
    </xf>
    <xf numFmtId="175" fontId="0" fillId="0" borderId="0" xfId="2" applyNumberFormat="1" applyFont="1"/>
    <xf numFmtId="0" fontId="0" fillId="0" borderId="8" xfId="0" applyBorder="1" applyAlignment="1">
      <alignment horizontal="center" vertical="center"/>
    </xf>
    <xf numFmtId="4" fontId="0" fillId="0" borderId="8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4" fontId="4" fillId="0" borderId="8" xfId="0" applyNumberFormat="1" applyFont="1" applyBorder="1"/>
    <xf numFmtId="173" fontId="10" fillId="0" borderId="6" xfId="0" applyNumberFormat="1" applyFont="1" applyBorder="1" applyAlignment="1">
      <alignment horizontal="right" vertical="top" indent="1"/>
    </xf>
    <xf numFmtId="176" fontId="0" fillId="0" borderId="0" xfId="0" applyNumberFormat="1"/>
    <xf numFmtId="169" fontId="0" fillId="0" borderId="6" xfId="0" applyNumberFormat="1" applyBorder="1"/>
    <xf numFmtId="175" fontId="0" fillId="0" borderId="6" xfId="0" applyNumberFormat="1" applyBorder="1"/>
    <xf numFmtId="0" fontId="0" fillId="0" borderId="12" xfId="0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10" fontId="0" fillId="0" borderId="0" xfId="0" applyNumberFormat="1"/>
    <xf numFmtId="173" fontId="9" fillId="0" borderId="11" xfId="0" applyNumberFormat="1" applyFont="1" applyBorder="1" applyAlignment="1">
      <alignment horizontal="right" vertical="center" indent="1"/>
    </xf>
    <xf numFmtId="0" fontId="0" fillId="0" borderId="8" xfId="0" applyBorder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12" xfId="0" applyBorder="1" applyAlignment="1">
      <alignment vertical="top"/>
    </xf>
    <xf numFmtId="0" fontId="5" fillId="0" borderId="0" xfId="1" applyAlignment="1">
      <alignment vertical="top"/>
    </xf>
    <xf numFmtId="0" fontId="0" fillId="0" borderId="12" xfId="0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2" xfId="0" applyBorder="1" applyAlignment="1">
      <alignment horizontal="center" vertical="top" wrapText="1"/>
    </xf>
  </cellXfs>
  <cellStyles count="5">
    <cellStyle name="Comma" xfId="2" builtinId="3"/>
    <cellStyle name="Hyperlink" xfId="1" builtinId="8"/>
    <cellStyle name="Normal" xfId="0" builtinId="0"/>
    <cellStyle name="Normal 2" xfId="4" xr:uid="{00000000-0005-0000-0000-000004000000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5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</xdr:row>
      <xdr:rowOff>57150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48200" y="6286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3</xdr:row>
      <xdr:rowOff>104775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67625" y="8667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4</xdr:row>
      <xdr:rowOff>66675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86300" y="15240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4</xdr:row>
      <xdr:rowOff>85725</xdr:rowOff>
    </xdr:from>
    <xdr:ext cx="1238250" cy="7143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05725" y="17335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5</xdr:row>
      <xdr:rowOff>104775</xdr:rowOff>
    </xdr:from>
    <xdr:ext cx="1238250" cy="7143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86300" y="24479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142875</xdr:colOff>
      <xdr:row>5</xdr:row>
      <xdr:rowOff>47625</xdr:rowOff>
    </xdr:from>
    <xdr:ext cx="1238250" cy="7143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5250" y="25812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142875</xdr:colOff>
      <xdr:row>6</xdr:row>
      <xdr:rowOff>95250</xdr:rowOff>
    </xdr:from>
    <xdr:ext cx="1238250" cy="7143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5350" y="33242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6</xdr:row>
      <xdr:rowOff>66675</xdr:rowOff>
    </xdr:from>
    <xdr:ext cx="1238250" cy="7143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34861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133350</xdr:colOff>
      <xdr:row>7</xdr:row>
      <xdr:rowOff>95250</xdr:rowOff>
    </xdr:from>
    <xdr:ext cx="1238250" cy="7143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5825" y="44005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7</xdr:row>
      <xdr:rowOff>85725</xdr:rowOff>
    </xdr:from>
    <xdr:ext cx="1238250" cy="7143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96200" y="43910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8</xdr:row>
      <xdr:rowOff>76200</xdr:rowOff>
    </xdr:from>
    <xdr:ext cx="1238250" cy="7143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7725" y="52673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8</xdr:row>
      <xdr:rowOff>57150</xdr:rowOff>
    </xdr:from>
    <xdr:ext cx="1238250" cy="7143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52482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9</xdr:row>
      <xdr:rowOff>76200</xdr:rowOff>
    </xdr:from>
    <xdr:ext cx="1238250" cy="7143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76775" y="61531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9</xdr:row>
      <xdr:rowOff>66675</xdr:rowOff>
    </xdr:from>
    <xdr:ext cx="1238250" cy="7143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67625" y="61436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133350</xdr:colOff>
      <xdr:row>10</xdr:row>
      <xdr:rowOff>57150</xdr:rowOff>
    </xdr:from>
    <xdr:ext cx="1238250" cy="7143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5825" y="70199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10</xdr:row>
      <xdr:rowOff>47625</xdr:rowOff>
    </xdr:from>
    <xdr:ext cx="1238250" cy="7143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70104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11</xdr:row>
      <xdr:rowOff>76200</xdr:rowOff>
    </xdr:from>
    <xdr:ext cx="1238250" cy="7143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19625" y="79248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11</xdr:row>
      <xdr:rowOff>57150</xdr:rowOff>
    </xdr:from>
    <xdr:ext cx="1238250" cy="7143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39050" y="7905750"/>
          <a:ext cx="1238250" cy="71437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1238250" cy="7143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38100</xdr:rowOff>
    </xdr:from>
    <xdr:ext cx="1238250" cy="714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38675" y="87725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12</xdr:row>
      <xdr:rowOff>76200</xdr:rowOff>
    </xdr:from>
    <xdr:ext cx="1238250" cy="7143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6675" y="88106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13</xdr:row>
      <xdr:rowOff>47625</xdr:rowOff>
    </xdr:from>
    <xdr:ext cx="1238250" cy="7143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10100" y="96678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13</xdr:row>
      <xdr:rowOff>66675</xdr:rowOff>
    </xdr:from>
    <xdr:ext cx="1238250" cy="7143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86675" y="96869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14</xdr:row>
      <xdr:rowOff>47625</xdr:rowOff>
    </xdr:from>
    <xdr:ext cx="1238250" cy="7143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105537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14</xdr:row>
      <xdr:rowOff>76200</xdr:rowOff>
    </xdr:from>
    <xdr:ext cx="1238250" cy="7143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96200" y="105822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15</xdr:row>
      <xdr:rowOff>57150</xdr:rowOff>
    </xdr:from>
    <xdr:ext cx="1238250" cy="7143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86300" y="114490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15</xdr:row>
      <xdr:rowOff>85725</xdr:rowOff>
    </xdr:from>
    <xdr:ext cx="1238250" cy="7143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86675" y="114776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238250" cy="7143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104775</xdr:colOff>
      <xdr:row>16</xdr:row>
      <xdr:rowOff>66675</xdr:rowOff>
    </xdr:from>
    <xdr:ext cx="1238250" cy="7143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123444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17</xdr:row>
      <xdr:rowOff>85725</xdr:rowOff>
    </xdr:from>
    <xdr:ext cx="1238250" cy="7143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48200" y="132492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17</xdr:row>
      <xdr:rowOff>57150</xdr:rowOff>
    </xdr:from>
    <xdr:ext cx="1238250" cy="7143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96200" y="132207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18</xdr:row>
      <xdr:rowOff>57150</xdr:rowOff>
    </xdr:from>
    <xdr:ext cx="1238250" cy="7143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10100" y="141065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18</xdr:row>
      <xdr:rowOff>76200</xdr:rowOff>
    </xdr:from>
    <xdr:ext cx="123825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8100" y="141255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19</xdr:row>
      <xdr:rowOff>47625</xdr:rowOff>
    </xdr:from>
    <xdr:ext cx="1238250" cy="7143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38675" y="149828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19</xdr:row>
      <xdr:rowOff>57150</xdr:rowOff>
    </xdr:from>
    <xdr:ext cx="1238250" cy="7143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58100" y="149923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20</xdr:row>
      <xdr:rowOff>66675</xdr:rowOff>
    </xdr:from>
    <xdr:ext cx="123825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76775" y="158877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20</xdr:row>
      <xdr:rowOff>95250</xdr:rowOff>
    </xdr:from>
    <xdr:ext cx="1238250" cy="7143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6675" y="159162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21</xdr:row>
      <xdr:rowOff>104775</xdr:rowOff>
    </xdr:from>
    <xdr:ext cx="1238250" cy="7143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76775" y="168116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171450</xdr:colOff>
      <xdr:row>21</xdr:row>
      <xdr:rowOff>66675</xdr:rowOff>
    </xdr:from>
    <xdr:ext cx="1238250" cy="7143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43825" y="167735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22</xdr:row>
      <xdr:rowOff>95250</xdr:rowOff>
    </xdr:from>
    <xdr:ext cx="1238250" cy="7143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8675" y="176879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47625</xdr:rowOff>
    </xdr:from>
    <xdr:ext cx="1238250" cy="7143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7625" y="176403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23</xdr:row>
      <xdr:rowOff>95250</xdr:rowOff>
    </xdr:from>
    <xdr:ext cx="1238250" cy="7143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7725" y="185737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23</xdr:row>
      <xdr:rowOff>76200</xdr:rowOff>
    </xdr:from>
    <xdr:ext cx="1238250" cy="7143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7625" y="185547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24</xdr:row>
      <xdr:rowOff>104775</xdr:rowOff>
    </xdr:from>
    <xdr:ext cx="1238250" cy="7143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7725" y="194691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24</xdr:row>
      <xdr:rowOff>28575</xdr:rowOff>
    </xdr:from>
    <xdr:ext cx="1238250" cy="7143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96200" y="193929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25</xdr:row>
      <xdr:rowOff>47625</xdr:rowOff>
    </xdr:from>
    <xdr:ext cx="1238250" cy="7143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57725" y="202977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25</xdr:row>
      <xdr:rowOff>66675</xdr:rowOff>
    </xdr:from>
    <xdr:ext cx="1238250" cy="7143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67625" y="20316825"/>
          <a:ext cx="1238250" cy="7143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25</xdr:row>
      <xdr:rowOff>57150</xdr:rowOff>
    </xdr:from>
    <xdr:ext cx="1238250" cy="7143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53700" y="203073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26</xdr:row>
      <xdr:rowOff>57150</xdr:rowOff>
    </xdr:from>
    <xdr:ext cx="1238250" cy="7143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67250" y="211931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26</xdr:row>
      <xdr:rowOff>47625</xdr:rowOff>
    </xdr:from>
    <xdr:ext cx="1238250" cy="7143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48575" y="211836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27</xdr:row>
      <xdr:rowOff>95250</xdr:rowOff>
    </xdr:from>
    <xdr:ext cx="1238250" cy="7143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00575" y="221170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27</xdr:row>
      <xdr:rowOff>85725</xdr:rowOff>
    </xdr:from>
    <xdr:ext cx="1238250" cy="7143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48575" y="221075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28</xdr:row>
      <xdr:rowOff>28575</xdr:rowOff>
    </xdr:from>
    <xdr:ext cx="1238250" cy="7143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38675" y="229362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28</xdr:row>
      <xdr:rowOff>66675</xdr:rowOff>
    </xdr:from>
    <xdr:ext cx="1238250" cy="7143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29525" y="229743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29</xdr:row>
      <xdr:rowOff>28575</xdr:rowOff>
    </xdr:from>
    <xdr:ext cx="1238250" cy="7143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48200" y="238220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29</xdr:row>
      <xdr:rowOff>76200</xdr:rowOff>
    </xdr:from>
    <xdr:ext cx="1238250" cy="7143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6675" y="238696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30</xdr:row>
      <xdr:rowOff>85725</xdr:rowOff>
    </xdr:from>
    <xdr:ext cx="1238250" cy="7143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247650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30</xdr:row>
      <xdr:rowOff>38100</xdr:rowOff>
    </xdr:from>
    <xdr:ext cx="1238250" cy="7143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9525" y="247173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31</xdr:row>
      <xdr:rowOff>85725</xdr:rowOff>
    </xdr:from>
    <xdr:ext cx="1238250" cy="7143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9150" y="256508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31</xdr:row>
      <xdr:rowOff>28575</xdr:rowOff>
    </xdr:from>
    <xdr:ext cx="1238250" cy="7143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8100" y="255936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32</xdr:row>
      <xdr:rowOff>76200</xdr:rowOff>
    </xdr:from>
    <xdr:ext cx="1238250" cy="7143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19625" y="265271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32</xdr:row>
      <xdr:rowOff>47625</xdr:rowOff>
    </xdr:from>
    <xdr:ext cx="1238250" cy="7143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39050" y="264985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33</xdr:row>
      <xdr:rowOff>66675</xdr:rowOff>
    </xdr:from>
    <xdr:ext cx="1238250" cy="7143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10100" y="274034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33</xdr:row>
      <xdr:rowOff>38100</xdr:rowOff>
    </xdr:from>
    <xdr:ext cx="1238250" cy="7143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273748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34</xdr:row>
      <xdr:rowOff>38100</xdr:rowOff>
    </xdr:from>
    <xdr:ext cx="1238250" cy="7143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38675" y="282606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34</xdr:row>
      <xdr:rowOff>57150</xdr:rowOff>
    </xdr:from>
    <xdr:ext cx="1238250" cy="7143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67625" y="282797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35</xdr:row>
      <xdr:rowOff>66675</xdr:rowOff>
    </xdr:from>
    <xdr:ext cx="1238250" cy="7143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48200" y="291750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35</xdr:row>
      <xdr:rowOff>47625</xdr:rowOff>
    </xdr:from>
    <xdr:ext cx="1238250" cy="7143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20000" y="291560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36</xdr:row>
      <xdr:rowOff>95250</xdr:rowOff>
    </xdr:from>
    <xdr:ext cx="1238250" cy="7143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7725" y="300894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36</xdr:row>
      <xdr:rowOff>85725</xdr:rowOff>
    </xdr:from>
    <xdr:ext cx="1238250" cy="7143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8100" y="300799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37</xdr:row>
      <xdr:rowOff>47625</xdr:rowOff>
    </xdr:from>
    <xdr:ext cx="1238250" cy="7143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9150" y="309276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37</xdr:row>
      <xdr:rowOff>57150</xdr:rowOff>
    </xdr:from>
    <xdr:ext cx="1238250" cy="7143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86675" y="309372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38</xdr:row>
      <xdr:rowOff>9525</xdr:rowOff>
    </xdr:from>
    <xdr:ext cx="1238250" cy="7143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48200" y="317754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38</xdr:row>
      <xdr:rowOff>38100</xdr:rowOff>
    </xdr:from>
    <xdr:ext cx="1238250" cy="7143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86675" y="318039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39</xdr:row>
      <xdr:rowOff>19050</xdr:rowOff>
    </xdr:from>
    <xdr:ext cx="1238250" cy="7143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10100" y="326707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39</xdr:row>
      <xdr:rowOff>57150</xdr:rowOff>
    </xdr:from>
    <xdr:ext cx="1238250" cy="7143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7625" y="327088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40</xdr:row>
      <xdr:rowOff>9525</xdr:rowOff>
    </xdr:from>
    <xdr:ext cx="1238250" cy="7143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9150" y="335470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40</xdr:row>
      <xdr:rowOff>28575</xdr:rowOff>
    </xdr:from>
    <xdr:ext cx="1238250" cy="7143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39050" y="335661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41</xdr:row>
      <xdr:rowOff>47625</xdr:rowOff>
    </xdr:from>
    <xdr:ext cx="1238250" cy="7143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9150" y="344709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41</xdr:row>
      <xdr:rowOff>57150</xdr:rowOff>
    </xdr:from>
    <xdr:ext cx="1238250" cy="7143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344805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42</xdr:row>
      <xdr:rowOff>66675</xdr:rowOff>
    </xdr:from>
    <xdr:ext cx="1238250" cy="7143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19625" y="353758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47625</xdr:rowOff>
    </xdr:from>
    <xdr:ext cx="1238250" cy="7143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7625" y="353568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43</xdr:row>
      <xdr:rowOff>28575</xdr:rowOff>
    </xdr:from>
    <xdr:ext cx="1238250" cy="7143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00575" y="362235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43</xdr:row>
      <xdr:rowOff>47625</xdr:rowOff>
    </xdr:from>
    <xdr:ext cx="1238250" cy="7143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48575" y="362426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44</xdr:row>
      <xdr:rowOff>47625</xdr:rowOff>
    </xdr:from>
    <xdr:ext cx="1238250" cy="7143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19625" y="371284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44</xdr:row>
      <xdr:rowOff>47625</xdr:rowOff>
    </xdr:from>
    <xdr:ext cx="1238250" cy="7143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58100" y="37128450"/>
          <a:ext cx="1238250" cy="7143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44</xdr:row>
      <xdr:rowOff>38100</xdr:rowOff>
    </xdr:from>
    <xdr:ext cx="1238250" cy="7143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553700" y="371189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45</xdr:row>
      <xdr:rowOff>47625</xdr:rowOff>
    </xdr:from>
    <xdr:ext cx="1238250" cy="7143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9150" y="380142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45</xdr:row>
      <xdr:rowOff>85725</xdr:rowOff>
    </xdr:from>
    <xdr:ext cx="1238250" cy="7143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380523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46</xdr:row>
      <xdr:rowOff>66675</xdr:rowOff>
    </xdr:from>
    <xdr:ext cx="1238250" cy="7143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19625" y="389191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161925</xdr:colOff>
      <xdr:row>46</xdr:row>
      <xdr:rowOff>104775</xdr:rowOff>
    </xdr:from>
    <xdr:ext cx="1238250" cy="7143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734300" y="389572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47</xdr:row>
      <xdr:rowOff>76200</xdr:rowOff>
    </xdr:from>
    <xdr:ext cx="1238250" cy="7143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7725" y="398145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47</xdr:row>
      <xdr:rowOff>142875</xdr:rowOff>
    </xdr:from>
    <xdr:ext cx="1238250" cy="7143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58100" y="398811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48</xdr:row>
      <xdr:rowOff>47625</xdr:rowOff>
    </xdr:from>
    <xdr:ext cx="1238250" cy="7143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7725" y="406717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48</xdr:row>
      <xdr:rowOff>161925</xdr:rowOff>
    </xdr:from>
    <xdr:ext cx="1238250" cy="7143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407860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49</xdr:row>
      <xdr:rowOff>38100</xdr:rowOff>
    </xdr:from>
    <xdr:ext cx="1238250" cy="7143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10100" y="415480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49</xdr:row>
      <xdr:rowOff>76200</xdr:rowOff>
    </xdr:from>
    <xdr:ext cx="1238250" cy="7143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7625" y="415861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50</xdr:row>
      <xdr:rowOff>66675</xdr:rowOff>
    </xdr:from>
    <xdr:ext cx="1238250" cy="7143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48200" y="424624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50</xdr:row>
      <xdr:rowOff>76200</xdr:rowOff>
    </xdr:from>
    <xdr:ext cx="1238250" cy="7143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96200" y="424719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51</xdr:row>
      <xdr:rowOff>85725</xdr:rowOff>
    </xdr:from>
    <xdr:ext cx="1238250" cy="7143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38675" y="433673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142875</xdr:colOff>
      <xdr:row>51</xdr:row>
      <xdr:rowOff>38100</xdr:rowOff>
    </xdr:from>
    <xdr:ext cx="1238250" cy="7143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433197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52</xdr:row>
      <xdr:rowOff>85725</xdr:rowOff>
    </xdr:from>
    <xdr:ext cx="1238250" cy="7143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8675" y="442531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52</xdr:row>
      <xdr:rowOff>47625</xdr:rowOff>
    </xdr:from>
    <xdr:ext cx="1238250" cy="7143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96200" y="442150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53</xdr:row>
      <xdr:rowOff>85725</xdr:rowOff>
    </xdr:from>
    <xdr:ext cx="1238250" cy="7143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8675" y="451389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53</xdr:row>
      <xdr:rowOff>19050</xdr:rowOff>
    </xdr:from>
    <xdr:ext cx="1238250" cy="7143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86675" y="450723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54</xdr:row>
      <xdr:rowOff>28575</xdr:rowOff>
    </xdr:from>
    <xdr:ext cx="1238250" cy="7143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459676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54</xdr:row>
      <xdr:rowOff>28575</xdr:rowOff>
    </xdr:from>
    <xdr:ext cx="1238250" cy="7143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459676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55</xdr:row>
      <xdr:rowOff>123825</xdr:rowOff>
    </xdr:from>
    <xdr:ext cx="1238250" cy="7143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469487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55</xdr:row>
      <xdr:rowOff>76200</xdr:rowOff>
    </xdr:from>
    <xdr:ext cx="1238250" cy="7143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7625" y="469011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56</xdr:row>
      <xdr:rowOff>66675</xdr:rowOff>
    </xdr:from>
    <xdr:ext cx="1238250" cy="7143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00575" y="477774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56</xdr:row>
      <xdr:rowOff>47625</xdr:rowOff>
    </xdr:from>
    <xdr:ext cx="1238250" cy="7143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477583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57</xdr:row>
      <xdr:rowOff>66675</xdr:rowOff>
    </xdr:from>
    <xdr:ext cx="1238250" cy="7143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76775" y="486632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57</xdr:row>
      <xdr:rowOff>57150</xdr:rowOff>
    </xdr:from>
    <xdr:ext cx="1238250" cy="7143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7625" y="486537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58</xdr:row>
      <xdr:rowOff>66675</xdr:rowOff>
    </xdr:from>
    <xdr:ext cx="1238250" cy="7143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48200" y="495490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58</xdr:row>
      <xdr:rowOff>104775</xdr:rowOff>
    </xdr:from>
    <xdr:ext cx="1238250" cy="7143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9525" y="495871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59</xdr:row>
      <xdr:rowOff>76200</xdr:rowOff>
    </xdr:from>
    <xdr:ext cx="1238250" cy="7143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57725" y="504444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59</xdr:row>
      <xdr:rowOff>104775</xdr:rowOff>
    </xdr:from>
    <xdr:ext cx="1238250" cy="7143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67625" y="504729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60</xdr:row>
      <xdr:rowOff>57150</xdr:rowOff>
    </xdr:from>
    <xdr:ext cx="1238250" cy="7143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591050" y="513111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142875</xdr:colOff>
      <xdr:row>60</xdr:row>
      <xdr:rowOff>104775</xdr:rowOff>
    </xdr:from>
    <xdr:ext cx="1238250" cy="7143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715250" y="513588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61</xdr:row>
      <xdr:rowOff>76200</xdr:rowOff>
    </xdr:from>
    <xdr:ext cx="1238250" cy="7143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48200" y="522160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61</xdr:row>
      <xdr:rowOff>38100</xdr:rowOff>
    </xdr:from>
    <xdr:ext cx="1238250" cy="7143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521779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62</xdr:row>
      <xdr:rowOff>47625</xdr:rowOff>
    </xdr:from>
    <xdr:ext cx="1238250" cy="7143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00575" y="530733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62</xdr:row>
      <xdr:rowOff>57150</xdr:rowOff>
    </xdr:from>
    <xdr:ext cx="1238250" cy="7143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05725" y="530828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63</xdr:row>
      <xdr:rowOff>47625</xdr:rowOff>
    </xdr:from>
    <xdr:ext cx="1238250" cy="7143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9150" y="539591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63</xdr:row>
      <xdr:rowOff>104775</xdr:rowOff>
    </xdr:from>
    <xdr:ext cx="1238250" cy="7143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540162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64</xdr:row>
      <xdr:rowOff>57150</xdr:rowOff>
    </xdr:from>
    <xdr:ext cx="1238250" cy="7143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8675" y="548544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64</xdr:row>
      <xdr:rowOff>57150</xdr:rowOff>
    </xdr:from>
    <xdr:ext cx="1238250" cy="7143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39050" y="548544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65</xdr:row>
      <xdr:rowOff>57150</xdr:rowOff>
    </xdr:from>
    <xdr:ext cx="1238250" cy="7143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48200" y="557403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65</xdr:row>
      <xdr:rowOff>76200</xdr:rowOff>
    </xdr:from>
    <xdr:ext cx="1238250" cy="7143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39050" y="557593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66</xdr:row>
      <xdr:rowOff>104775</xdr:rowOff>
    </xdr:from>
    <xdr:ext cx="1238250" cy="7143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86300" y="566737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66</xdr:row>
      <xdr:rowOff>19050</xdr:rowOff>
    </xdr:from>
    <xdr:ext cx="1238250" cy="7143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48575" y="565880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142875</xdr:colOff>
      <xdr:row>67</xdr:row>
      <xdr:rowOff>85725</xdr:rowOff>
    </xdr:from>
    <xdr:ext cx="1238250" cy="7143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705350" y="575405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67</xdr:row>
      <xdr:rowOff>57150</xdr:rowOff>
    </xdr:from>
    <xdr:ext cx="1238250" cy="7143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29525" y="575119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68</xdr:row>
      <xdr:rowOff>76200</xdr:rowOff>
    </xdr:from>
    <xdr:ext cx="1238250" cy="7143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48200" y="5841682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68</xdr:row>
      <xdr:rowOff>95250</xdr:rowOff>
    </xdr:from>
    <xdr:ext cx="1238250" cy="7143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96200" y="584358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142875</xdr:colOff>
      <xdr:row>69</xdr:row>
      <xdr:rowOff>85725</xdr:rowOff>
    </xdr:from>
    <xdr:ext cx="1238250" cy="7143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705350" y="593121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69</xdr:row>
      <xdr:rowOff>66675</xdr:rowOff>
    </xdr:from>
    <xdr:ext cx="1238250" cy="7143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39050" y="592931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70</xdr:row>
      <xdr:rowOff>76200</xdr:rowOff>
    </xdr:from>
    <xdr:ext cx="1238250" cy="7143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48200" y="601884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70</xdr:row>
      <xdr:rowOff>76200</xdr:rowOff>
    </xdr:from>
    <xdr:ext cx="1238250" cy="7143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00950" y="601884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71</xdr:row>
      <xdr:rowOff>57150</xdr:rowOff>
    </xdr:from>
    <xdr:ext cx="1238250" cy="7143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67250" y="610552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71</xdr:row>
      <xdr:rowOff>104775</xdr:rowOff>
    </xdr:from>
    <xdr:ext cx="1238250" cy="7143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39050" y="611028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72</xdr:row>
      <xdr:rowOff>57150</xdr:rowOff>
    </xdr:from>
    <xdr:ext cx="1238250" cy="7143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48200" y="619410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72</xdr:row>
      <xdr:rowOff>57150</xdr:rowOff>
    </xdr:from>
    <xdr:ext cx="1238250" cy="7143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9525" y="619410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73</xdr:row>
      <xdr:rowOff>47625</xdr:rowOff>
    </xdr:from>
    <xdr:ext cx="1238250" cy="7143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733925" y="628173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73</xdr:row>
      <xdr:rowOff>85725</xdr:rowOff>
    </xdr:from>
    <xdr:ext cx="1238250" cy="71437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9525" y="628554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74</xdr:row>
      <xdr:rowOff>66675</xdr:rowOff>
    </xdr:from>
    <xdr:ext cx="1238250" cy="7143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637222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74</xdr:row>
      <xdr:rowOff>85725</xdr:rowOff>
    </xdr:from>
    <xdr:ext cx="1238250" cy="7143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9525" y="6374130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75</xdr:row>
      <xdr:rowOff>104775</xdr:rowOff>
    </xdr:from>
    <xdr:ext cx="1238250" cy="7143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14875" y="64646175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75</xdr:row>
      <xdr:rowOff>142875</xdr:rowOff>
    </xdr:from>
    <xdr:ext cx="1238250" cy="7143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86675" y="6468427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76</xdr:row>
      <xdr:rowOff>85725</xdr:rowOff>
    </xdr:from>
    <xdr:ext cx="1238250" cy="7143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76775" y="655129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76</xdr:row>
      <xdr:rowOff>47625</xdr:rowOff>
    </xdr:from>
    <xdr:ext cx="1238250" cy="7143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65474850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77</xdr:row>
      <xdr:rowOff>57150</xdr:rowOff>
    </xdr:from>
    <xdr:ext cx="1238250" cy="7143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76775" y="6637020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77</xdr:row>
      <xdr:rowOff>66675</xdr:rowOff>
    </xdr:from>
    <xdr:ext cx="1238250" cy="7143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96200" y="66379725"/>
          <a:ext cx="1238250" cy="71437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78</xdr:row>
      <xdr:rowOff>66675</xdr:rowOff>
    </xdr:from>
    <xdr:ext cx="1238250" cy="7143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38675" y="67265550"/>
          <a:ext cx="1238250" cy="71437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78</xdr:row>
      <xdr:rowOff>95250</xdr:rowOff>
    </xdr:from>
    <xdr:ext cx="1238250" cy="7143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67625" y="67294125"/>
          <a:ext cx="1238250" cy="71437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78</xdr:row>
      <xdr:rowOff>85725</xdr:rowOff>
    </xdr:from>
    <xdr:ext cx="1238250" cy="7143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44175" y="67284600"/>
          <a:ext cx="1238250" cy="7143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166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131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105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702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411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192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F1" sqref="F1:F1048576"/>
    </sheetView>
  </sheetViews>
  <sheetFormatPr defaultRowHeight="15" x14ac:dyDescent="0.25"/>
  <cols>
    <col min="1" max="1" width="8.7109375" style="115" bestFit="1" customWidth="1"/>
    <col min="2" max="2" width="59.7109375" style="115" bestFit="1" customWidth="1"/>
    <col min="3" max="3" width="22" style="115" customWidth="1"/>
    <col min="4" max="4" width="23.140625" style="138" customWidth="1"/>
    <col min="5" max="5" width="22" style="115" customWidth="1"/>
    <col min="6" max="6" width="21.7109375" style="138" customWidth="1"/>
    <col min="7" max="7" width="22" style="115" customWidth="1"/>
    <col min="8" max="16384" width="9.140625" style="115"/>
  </cols>
  <sheetData>
    <row r="1" spans="1:7" s="132" customFormat="1" x14ac:dyDescent="0.25">
      <c r="A1" s="131" t="s">
        <v>0</v>
      </c>
      <c r="B1" s="131"/>
      <c r="D1" s="136"/>
      <c r="F1" s="136"/>
    </row>
    <row r="2" spans="1:7" s="132" customFormat="1" x14ac:dyDescent="0.25">
      <c r="A2" s="131" t="s">
        <v>1</v>
      </c>
      <c r="B2" s="131"/>
      <c r="D2" s="136"/>
      <c r="F2" s="136"/>
    </row>
    <row r="3" spans="1:7" s="132" customFormat="1" ht="30" x14ac:dyDescent="0.25">
      <c r="A3" s="132" t="s">
        <v>2</v>
      </c>
      <c r="B3" s="132" t="s">
        <v>3</v>
      </c>
      <c r="C3" s="133" t="s">
        <v>4</v>
      </c>
      <c r="D3" s="137" t="s">
        <v>5</v>
      </c>
      <c r="E3" s="133" t="s">
        <v>6</v>
      </c>
      <c r="F3" s="137" t="s">
        <v>5</v>
      </c>
      <c r="G3" s="133" t="s">
        <v>6</v>
      </c>
    </row>
    <row r="4" spans="1:7" ht="69.95" customHeight="1" x14ac:dyDescent="0.25">
      <c r="A4" s="115" t="s">
        <v>7</v>
      </c>
      <c r="B4" s="134" t="str">
        <f>HYPERLINK("[EDEL_Portfolio Monthly Notes 30-Sep-2026.xlsx]EDBE30!A1","BHARAT Bond ETF - April 2030")</f>
        <v>BHARAT Bond ETF - April 2030</v>
      </c>
      <c r="C4" s="133"/>
      <c r="D4" s="137" t="s">
        <v>8</v>
      </c>
      <c r="E4" s="133"/>
      <c r="F4" s="139" t="s">
        <v>9</v>
      </c>
      <c r="G4" s="135" t="s">
        <v>9</v>
      </c>
    </row>
    <row r="5" spans="1:7" ht="69.95" customHeight="1" x14ac:dyDescent="0.25">
      <c r="A5" s="115" t="s">
        <v>10</v>
      </c>
      <c r="B5" s="134" t="str">
        <f>HYPERLINK("[EDEL_Portfolio Monthly Notes 30-Sep-2026.xlsx]EEEQTF!A1","Edelweiss Large &amp; Mid Cap Fund")</f>
        <v>Edelweiss Large &amp; Mid Cap Fund</v>
      </c>
      <c r="C5" s="133"/>
      <c r="D5" s="137" t="s">
        <v>11</v>
      </c>
      <c r="E5" s="133"/>
      <c r="F5" s="139" t="s">
        <v>9</v>
      </c>
      <c r="G5" s="135" t="s">
        <v>9</v>
      </c>
    </row>
    <row r="6" spans="1:7" ht="69.95" customHeight="1" x14ac:dyDescent="0.25">
      <c r="A6" s="115" t="s">
        <v>12</v>
      </c>
      <c r="B6" s="134" t="str">
        <f>HYPERLINK("[EDEL_Portfolio Monthly Notes 30-Sep-2026.xlsx]EENLMG!A1","Edel NY LMcap250 Pl 8 13 yr GS 70 30 IDX")</f>
        <v>Edel NY LMcap250 Pl 8 13 yr GS 70 30 IDX</v>
      </c>
      <c r="C6" s="133"/>
      <c r="D6" s="137" t="s">
        <v>13</v>
      </c>
      <c r="E6" s="133"/>
      <c r="F6" s="139" t="s">
        <v>9</v>
      </c>
      <c r="G6" s="135" t="s">
        <v>9</v>
      </c>
    </row>
    <row r="7" spans="1:7" ht="69.95" customHeight="1" x14ac:dyDescent="0.25">
      <c r="A7" s="115" t="s">
        <v>14</v>
      </c>
      <c r="B7" s="134" t="str">
        <f>HYPERLINK("[EDEL_Portfolio Monthly Notes 30-Sep-2026.xlsx]EEPRUA!A1","Edelweiss Aggressive Hybrid Fund")</f>
        <v>Edelweiss Aggressive Hybrid Fund</v>
      </c>
      <c r="C7" s="133"/>
      <c r="D7" s="137" t="s">
        <v>15</v>
      </c>
      <c r="E7" s="133"/>
      <c r="F7" s="139" t="s">
        <v>9</v>
      </c>
      <c r="G7" s="135" t="s">
        <v>9</v>
      </c>
    </row>
    <row r="8" spans="1:7" ht="69.95" customHeight="1" x14ac:dyDescent="0.25">
      <c r="A8" s="115" t="s">
        <v>16</v>
      </c>
      <c r="B8" s="134" t="str">
        <f>HYPERLINK("[EDEL_Portfolio Monthly Notes 30-Sep-2026.xlsx]EES30E!A1","Edelweiss BSE Sensex ETF")</f>
        <v>Edelweiss BSE Sensex ETF</v>
      </c>
      <c r="C8" s="133"/>
      <c r="D8" s="137" t="s">
        <v>17</v>
      </c>
      <c r="E8" s="133"/>
      <c r="F8" s="139" t="s">
        <v>9</v>
      </c>
      <c r="G8" s="135" t="s">
        <v>9</v>
      </c>
    </row>
    <row r="9" spans="1:7" ht="69.95" customHeight="1" x14ac:dyDescent="0.25">
      <c r="A9" s="115" t="s">
        <v>18</v>
      </c>
      <c r="B9" s="134" t="str">
        <f>HYPERLINK("[EDEL_Portfolio Monthly Notes 30-Sep-2026.xlsx]EETECF!A1","Edelweiss Technology Fund")</f>
        <v>Edelweiss Technology Fund</v>
      </c>
      <c r="C9" s="133"/>
      <c r="D9" s="137" t="s">
        <v>19</v>
      </c>
      <c r="E9" s="133"/>
      <c r="F9" s="139" t="s">
        <v>9</v>
      </c>
      <c r="G9" s="135" t="s">
        <v>9</v>
      </c>
    </row>
    <row r="10" spans="1:7" ht="69.95" customHeight="1" x14ac:dyDescent="0.25">
      <c r="A10" s="115" t="s">
        <v>20</v>
      </c>
      <c r="B10" s="134" t="str">
        <f>HYPERLINK("[EDEL_Portfolio Monthly Notes 30-Sep-2026.xlsx]EGEFOF!A1","Edelweiss Gold ETF FoF")</f>
        <v>Edelweiss Gold ETF FoF</v>
      </c>
      <c r="C10" s="133"/>
      <c r="D10" s="137" t="s">
        <v>21</v>
      </c>
      <c r="E10" s="133"/>
      <c r="F10" s="139" t="s">
        <v>9</v>
      </c>
      <c r="G10" s="135" t="s">
        <v>9</v>
      </c>
    </row>
    <row r="11" spans="1:7" ht="69.95" customHeight="1" x14ac:dyDescent="0.25">
      <c r="A11" s="115" t="s">
        <v>22</v>
      </c>
      <c r="B11" s="134" t="str">
        <f>HYPERLINK("[EDEL_Portfolio Monthly Notes 30-Sep-2026.xlsx]EOEDOF!A1","Edelweiss Europe Dynamic Equity Offshore Fund")</f>
        <v>Edelweiss Europe Dynamic Equity Offshore Fund</v>
      </c>
      <c r="C11" s="133"/>
      <c r="D11" s="137" t="s">
        <v>23</v>
      </c>
      <c r="E11" s="133"/>
      <c r="F11" s="139" t="s">
        <v>9</v>
      </c>
      <c r="G11" s="135" t="s">
        <v>9</v>
      </c>
    </row>
    <row r="12" spans="1:7" ht="69.95" customHeight="1" x14ac:dyDescent="0.25">
      <c r="A12" s="115" t="s">
        <v>24</v>
      </c>
      <c r="B12" s="134" t="str">
        <f>HYPERLINK("[EDEL_Portfolio Monthly Notes 30-Sep-2026.xlsx]EDBPDF!A1","Edelweiss Banking and PSU Debt Fund")</f>
        <v>Edelweiss Banking and PSU Debt Fund</v>
      </c>
      <c r="C12" s="133"/>
      <c r="D12" s="137" t="s">
        <v>25</v>
      </c>
      <c r="E12" s="133"/>
      <c r="F12" s="137" t="s">
        <v>26</v>
      </c>
      <c r="G12" s="133"/>
    </row>
    <row r="13" spans="1:7" ht="69.95" customHeight="1" x14ac:dyDescent="0.25">
      <c r="A13" s="115" t="s">
        <v>27</v>
      </c>
      <c r="B13" s="134" t="str">
        <f>HYPERLINK("[EDEL_Portfolio Monthly Notes 30-Sep-2026.xlsx]EDCSDF!A1","Edelweiss CRL IBX 50 50 Gilt Plus SDL Short Duration Index Fund")</f>
        <v>Edelweiss CRL IBX 50 50 Gilt Plus SDL Short Duration Index Fund</v>
      </c>
      <c r="C13" s="133"/>
      <c r="D13" s="137" t="s">
        <v>28</v>
      </c>
      <c r="E13" s="133"/>
      <c r="F13" s="139" t="s">
        <v>9</v>
      </c>
      <c r="G13" s="135" t="s">
        <v>9</v>
      </c>
    </row>
    <row r="14" spans="1:7" ht="69.95" customHeight="1" x14ac:dyDescent="0.25">
      <c r="A14" s="115" t="s">
        <v>29</v>
      </c>
      <c r="B14" s="134" t="str">
        <f>HYPERLINK("[EDEL_Portfolio Monthly Notes 30-Sep-2026.xlsx]EEIF30!A1","Edelweiss Nifty 100 Quality 30 Index Fnd")</f>
        <v>Edelweiss Nifty 100 Quality 30 Index Fnd</v>
      </c>
      <c r="C14" s="133"/>
      <c r="D14" s="137" t="s">
        <v>30</v>
      </c>
      <c r="E14" s="133"/>
      <c r="F14" s="139" t="s">
        <v>9</v>
      </c>
      <c r="G14" s="135" t="s">
        <v>9</v>
      </c>
    </row>
    <row r="15" spans="1:7" ht="69.95" customHeight="1" x14ac:dyDescent="0.25">
      <c r="A15" s="115" t="s">
        <v>31</v>
      </c>
      <c r="B15" s="134" t="str">
        <f>HYPERLINK("[EDEL_Portfolio Monthly Notes 30-Sep-2026.xlsx]EELMFE!A1","Edelweiss Nifty LargeMidcap 250 ETF")</f>
        <v>Edelweiss Nifty LargeMidcap 250 ETF</v>
      </c>
      <c r="C15" s="133"/>
      <c r="D15" s="137" t="s">
        <v>32</v>
      </c>
      <c r="E15" s="133"/>
      <c r="F15" s="139" t="s">
        <v>9</v>
      </c>
      <c r="G15" s="135" t="s">
        <v>9</v>
      </c>
    </row>
    <row r="16" spans="1:7" ht="69.95" customHeight="1" x14ac:dyDescent="0.25">
      <c r="A16" s="115" t="s">
        <v>33</v>
      </c>
      <c r="B16" s="134" t="str">
        <f>HYPERLINK("[EDEL_Portfolio Monthly Notes 30-Sep-2026.xlsx]EEMOF1!A1","EDELWEISS RECENTLY LISTED IPO FUND")</f>
        <v>EDELWEISS RECENTLY LISTED IPO FUND</v>
      </c>
      <c r="C16" s="133"/>
      <c r="D16" s="137" t="s">
        <v>34</v>
      </c>
      <c r="E16" s="133"/>
      <c r="F16" s="139" t="s">
        <v>9</v>
      </c>
      <c r="G16" s="135" t="s">
        <v>9</v>
      </c>
    </row>
    <row r="17" spans="1:7" ht="69.95" customHeight="1" x14ac:dyDescent="0.25">
      <c r="A17" s="115" t="s">
        <v>35</v>
      </c>
      <c r="B17" s="134" t="str">
        <f>HYPERLINK("[EDEL_Portfolio Monthly Notes 30-Sep-2026.xlsx]EEX50E!A1","Edelweiss Nifty Next 50 ETF")</f>
        <v>Edelweiss Nifty Next 50 ETF</v>
      </c>
      <c r="C17" s="133"/>
      <c r="D17" s="137" t="s">
        <v>36</v>
      </c>
      <c r="E17" s="133"/>
      <c r="F17" s="139" t="s">
        <v>9</v>
      </c>
      <c r="G17" s="135" t="s">
        <v>9</v>
      </c>
    </row>
    <row r="18" spans="1:7" ht="69.95" customHeight="1" x14ac:dyDescent="0.25">
      <c r="A18" s="115" t="s">
        <v>37</v>
      </c>
      <c r="B18" s="134" t="str">
        <f>HYPERLINK("[EDEL_Portfolio Monthly Notes 30-Sep-2026.xlsx]EOCHIF!A1","Edelweiss Greater China Equity Off-shore Fund")</f>
        <v>Edelweiss Greater China Equity Off-shore Fund</v>
      </c>
      <c r="C18" s="133"/>
      <c r="D18" s="137" t="s">
        <v>38</v>
      </c>
      <c r="E18" s="133"/>
      <c r="F18" s="139" t="s">
        <v>9</v>
      </c>
      <c r="G18" s="135" t="s">
        <v>9</v>
      </c>
    </row>
    <row r="19" spans="1:7" ht="69.95" customHeight="1" x14ac:dyDescent="0.25">
      <c r="A19" s="115" t="s">
        <v>39</v>
      </c>
      <c r="B19" s="134" t="str">
        <f>HYPERLINK("[EDEL_Portfolio Monthly Notes 30-Sep-2026.xlsx]EODWHF!A1","Edelweiss MSCI (I) DM &amp; WD HC 45 ID Fund")</f>
        <v>Edelweiss MSCI (I) DM &amp; WD HC 45 ID Fund</v>
      </c>
      <c r="C19" s="133"/>
      <c r="D19" s="137" t="s">
        <v>40</v>
      </c>
      <c r="E19" s="133"/>
      <c r="F19" s="139" t="s">
        <v>9</v>
      </c>
      <c r="G19" s="135" t="s">
        <v>9</v>
      </c>
    </row>
    <row r="20" spans="1:7" ht="69.95" customHeight="1" x14ac:dyDescent="0.25">
      <c r="A20" s="115" t="s">
        <v>41</v>
      </c>
      <c r="B20" s="134" t="str">
        <f>HYPERLINK("[EDEL_Portfolio Monthly Notes 30-Sep-2026.xlsx]EDCF27!A1","Edelweiss CRISIL-IBX AAA Bond NBFC-HFC - Jun 2027 Index Fund")</f>
        <v>Edelweiss CRISIL-IBX AAA Bond NBFC-HFC - Jun 2027 Index Fund</v>
      </c>
      <c r="C20" s="133"/>
      <c r="D20" s="137" t="s">
        <v>42</v>
      </c>
      <c r="E20" s="133"/>
      <c r="F20" s="139" t="s">
        <v>9</v>
      </c>
      <c r="G20" s="135" t="s">
        <v>9</v>
      </c>
    </row>
    <row r="21" spans="1:7" ht="69.95" customHeight="1" x14ac:dyDescent="0.25">
      <c r="A21" s="115" t="s">
        <v>43</v>
      </c>
      <c r="B21" s="134" t="str">
        <f>HYPERLINK("[EDEL_Portfolio Monthly Notes 30-Sep-2026.xlsx]EDCG28!A1","Edelweiss_CRISIL_IBX 50 50 Gilt Plus SDL Sep 2028 Index Fund")</f>
        <v>Edelweiss_CRISIL_IBX 50 50 Gilt Plus SDL Sep 2028 Index Fund</v>
      </c>
      <c r="C21" s="133"/>
      <c r="D21" s="137" t="s">
        <v>44</v>
      </c>
      <c r="E21" s="133"/>
      <c r="F21" s="139" t="s">
        <v>9</v>
      </c>
      <c r="G21" s="135" t="s">
        <v>9</v>
      </c>
    </row>
    <row r="22" spans="1:7" ht="69.95" customHeight="1" x14ac:dyDescent="0.25">
      <c r="A22" s="115" t="s">
        <v>45</v>
      </c>
      <c r="B22" s="134" t="str">
        <f>HYPERLINK("[EDEL_Portfolio Monthly Notes 30-Sep-2026.xlsx]EEELSS!A1","Edelweiss ELSS Tax saver Fund")</f>
        <v>Edelweiss ELSS Tax saver Fund</v>
      </c>
      <c r="C22" s="133"/>
      <c r="D22" s="137" t="s">
        <v>46</v>
      </c>
      <c r="E22" s="133"/>
      <c r="F22" s="139" t="s">
        <v>9</v>
      </c>
      <c r="G22" s="135" t="s">
        <v>9</v>
      </c>
    </row>
    <row r="23" spans="1:7" ht="69.95" customHeight="1" x14ac:dyDescent="0.25">
      <c r="A23" s="115" t="s">
        <v>47</v>
      </c>
      <c r="B23" s="134" t="str">
        <f>HYPERLINK("[EDEL_Portfolio Monthly Notes 30-Sep-2026.xlsx]EEFOCF!A1","Edelweiss Focused Fund")</f>
        <v>Edelweiss Focused Fund</v>
      </c>
      <c r="C23" s="133"/>
      <c r="D23" s="137" t="s">
        <v>46</v>
      </c>
      <c r="E23" s="133"/>
      <c r="F23" s="139" t="s">
        <v>9</v>
      </c>
      <c r="G23" s="135" t="s">
        <v>9</v>
      </c>
    </row>
    <row r="24" spans="1:7" ht="69.95" customHeight="1" x14ac:dyDescent="0.25">
      <c r="A24" s="115" t="s">
        <v>48</v>
      </c>
      <c r="B24" s="134" t="str">
        <f>HYPERLINK("[EDEL_Portfolio Monthly Notes 30-Sep-2026.xlsx]EEMMQI!A1","Edelweiss Nifty500 Multicap Momentum Quality 50 Index Fund")</f>
        <v>Edelweiss Nifty500 Multicap Momentum Quality 50 Index Fund</v>
      </c>
      <c r="C24" s="133"/>
      <c r="D24" s="137" t="s">
        <v>49</v>
      </c>
      <c r="E24" s="133"/>
      <c r="F24" s="139" t="s">
        <v>9</v>
      </c>
      <c r="G24" s="135" t="s">
        <v>9</v>
      </c>
    </row>
    <row r="25" spans="1:7" ht="69.95" customHeight="1" x14ac:dyDescent="0.25">
      <c r="A25" s="115" t="s">
        <v>50</v>
      </c>
      <c r="B25" s="134" t="str">
        <f>HYPERLINK("[EDEL_Portfolio Monthly Notes 30-Sep-2026.xlsx]EOEMOP!A1","Edelweiss Emerging Markets Opportunities Equity Offshore Fund")</f>
        <v>Edelweiss Emerging Markets Opportunities Equity Offshore Fund</v>
      </c>
      <c r="C25" s="133"/>
      <c r="D25" s="137" t="s">
        <v>51</v>
      </c>
      <c r="E25" s="133"/>
      <c r="F25" s="139" t="s">
        <v>9</v>
      </c>
      <c r="G25" s="135" t="s">
        <v>9</v>
      </c>
    </row>
    <row r="26" spans="1:7" ht="69.95" customHeight="1" x14ac:dyDescent="0.25">
      <c r="A26" s="115" t="s">
        <v>52</v>
      </c>
      <c r="B26" s="134" t="str">
        <f>HYPERLINK("[EDEL_Portfolio Monthly Notes 30-Sep-2026.xlsx]EDACBF!A1","Edelweiss Money Market Fund")</f>
        <v>Edelweiss Money Market Fund</v>
      </c>
      <c r="C26" s="133"/>
      <c r="D26" s="137" t="s">
        <v>53</v>
      </c>
      <c r="E26" s="133"/>
      <c r="F26" s="137" t="s">
        <v>54</v>
      </c>
      <c r="G26" s="133"/>
    </row>
    <row r="27" spans="1:7" ht="69.95" customHeight="1" x14ac:dyDescent="0.25">
      <c r="A27" s="115" t="s">
        <v>55</v>
      </c>
      <c r="B27" s="134" t="str">
        <f>HYPERLINK("[EDEL_Portfolio Monthly Notes 30-Sep-2026.xlsx]EDBE33!A1","BHARAT Bond ETF - April 2033")</f>
        <v>BHARAT Bond ETF - April 2033</v>
      </c>
      <c r="C27" s="133"/>
      <c r="D27" s="137" t="s">
        <v>56</v>
      </c>
      <c r="E27" s="133"/>
      <c r="F27" s="139" t="s">
        <v>9</v>
      </c>
      <c r="G27" s="135" t="s">
        <v>9</v>
      </c>
    </row>
    <row r="28" spans="1:7" ht="69.95" customHeight="1" x14ac:dyDescent="0.25">
      <c r="A28" s="115" t="s">
        <v>57</v>
      </c>
      <c r="B28" s="134" t="str">
        <f>HYPERLINK("[EDEL_Portfolio Monthly Notes 30-Sep-2026.xlsx]EDCG27!A1","Edelweiss CRISIL IBX 50 50 Gilt Plus SDL June 2027 Index Fund")</f>
        <v>Edelweiss CRISIL IBX 50 50 Gilt Plus SDL June 2027 Index Fund</v>
      </c>
      <c r="C28" s="133"/>
      <c r="D28" s="137" t="s">
        <v>58</v>
      </c>
      <c r="E28" s="133"/>
      <c r="F28" s="139" t="s">
        <v>9</v>
      </c>
      <c r="G28" s="135" t="s">
        <v>9</v>
      </c>
    </row>
    <row r="29" spans="1:7" ht="69.95" customHeight="1" x14ac:dyDescent="0.25">
      <c r="A29" s="115" t="s">
        <v>59</v>
      </c>
      <c r="B29" s="134" t="str">
        <f>HYPERLINK("[EDEL_Portfolio Monthly Notes 30-Sep-2026.xlsx]EDN1LE!A1","Edelweiss Nifty 1D Rate Liquid ETF")</f>
        <v>Edelweiss Nifty 1D Rate Liquid ETF</v>
      </c>
      <c r="C29" s="133"/>
      <c r="D29" s="137" t="s">
        <v>60</v>
      </c>
      <c r="E29" s="133"/>
      <c r="F29" s="139" t="s">
        <v>9</v>
      </c>
      <c r="G29" s="135" t="s">
        <v>9</v>
      </c>
    </row>
    <row r="30" spans="1:7" ht="69.95" customHeight="1" x14ac:dyDescent="0.25">
      <c r="A30" s="115" t="s">
        <v>61</v>
      </c>
      <c r="B30" s="134" t="str">
        <f>HYPERLINK("[EDEL_Portfolio Monthly Notes 30-Sep-2026.xlsx]EDUSTF!A1","Edelweiss Ultra Short Term Fund")</f>
        <v>Edelweiss Ultra Short Term Fund</v>
      </c>
      <c r="C30" s="133"/>
      <c r="D30" s="137" t="s">
        <v>62</v>
      </c>
      <c r="E30" s="133"/>
      <c r="F30" s="139" t="s">
        <v>9</v>
      </c>
      <c r="G30" s="135" t="s">
        <v>9</v>
      </c>
    </row>
    <row r="31" spans="1:7" ht="69.95" customHeight="1" x14ac:dyDescent="0.25">
      <c r="A31" s="115" t="s">
        <v>63</v>
      </c>
      <c r="B31" s="134" t="str">
        <f>HYPERLINK("[EDEL_Portfolio Monthly Notes 30-Sep-2026.xlsx]EEECRF!A1","Edelweiss Flexi-Cap Fund")</f>
        <v>Edelweiss Flexi-Cap Fund</v>
      </c>
      <c r="C31" s="133"/>
      <c r="D31" s="137" t="s">
        <v>46</v>
      </c>
      <c r="E31" s="133"/>
      <c r="F31" s="139" t="s">
        <v>9</v>
      </c>
      <c r="G31" s="135" t="s">
        <v>9</v>
      </c>
    </row>
    <row r="32" spans="1:7" ht="69.95" customHeight="1" x14ac:dyDescent="0.25">
      <c r="A32" s="115" t="s">
        <v>64</v>
      </c>
      <c r="B32" s="134" t="str">
        <f>HYPERLINK("[EDEL_Portfolio Monthly Notes 30-Sep-2026.xlsx]EEIF50!A1","Edelweiss Nifty 50 Index Fund")</f>
        <v>Edelweiss Nifty 50 Index Fund</v>
      </c>
      <c r="C32" s="133"/>
      <c r="D32" s="137" t="s">
        <v>65</v>
      </c>
      <c r="E32" s="133"/>
      <c r="F32" s="139" t="s">
        <v>9</v>
      </c>
      <c r="G32" s="135" t="s">
        <v>9</v>
      </c>
    </row>
    <row r="33" spans="1:7" ht="69.95" customHeight="1" x14ac:dyDescent="0.25">
      <c r="A33" s="115" t="s">
        <v>66</v>
      </c>
      <c r="B33" s="134" t="str">
        <f>HYPERLINK("[EDEL_Portfolio Monthly Notes 30-Sep-2026.xlsx]EEM150!A1","Edelweiss Nifty Midcap150 Momentum 50 Index Fund")</f>
        <v>Edelweiss Nifty Midcap150 Momentum 50 Index Fund</v>
      </c>
      <c r="C33" s="133"/>
      <c r="D33" s="137" t="s">
        <v>67</v>
      </c>
      <c r="E33" s="133"/>
      <c r="F33" s="139" t="s">
        <v>9</v>
      </c>
      <c r="G33" s="135" t="s">
        <v>9</v>
      </c>
    </row>
    <row r="34" spans="1:7" ht="69.95" customHeight="1" x14ac:dyDescent="0.25">
      <c r="A34" s="115" t="s">
        <v>68</v>
      </c>
      <c r="B34" s="134" t="str">
        <f>HYPERLINK("[EDEL_Portfolio Monthly Notes 30-Sep-2026.xlsx]EENBEF!A1","Edelweiss Nifty Bank ETF")</f>
        <v>Edelweiss Nifty Bank ETF</v>
      </c>
      <c r="C34" s="133"/>
      <c r="D34" s="137" t="s">
        <v>69</v>
      </c>
      <c r="E34" s="133"/>
      <c r="F34" s="139" t="s">
        <v>9</v>
      </c>
      <c r="G34" s="135" t="s">
        <v>9</v>
      </c>
    </row>
    <row r="35" spans="1:7" ht="69.95" customHeight="1" x14ac:dyDescent="0.25">
      <c r="A35" s="115" t="s">
        <v>70</v>
      </c>
      <c r="B35" s="134" t="str">
        <f>HYPERLINK("[EDEL_Portfolio Monthly Notes 30-Sep-2026.xlsx]EDFF33!A1","BHARAT Bond FOF - April 2033")</f>
        <v>BHARAT Bond FOF - April 2033</v>
      </c>
      <c r="C35" s="133"/>
      <c r="D35" s="137" t="s">
        <v>56</v>
      </c>
      <c r="E35" s="133"/>
      <c r="F35" s="139" t="s">
        <v>9</v>
      </c>
      <c r="G35" s="135" t="s">
        <v>9</v>
      </c>
    </row>
    <row r="36" spans="1:7" ht="69.95" customHeight="1" x14ac:dyDescent="0.25">
      <c r="A36" s="115" t="s">
        <v>71</v>
      </c>
      <c r="B36" s="134" t="str">
        <f>HYPERLINK("[EDEL_Portfolio Monthly Notes 30-Sep-2026.xlsx]EDONTF!A1","EDELWEISS OVERNIGHT FUND")</f>
        <v>EDELWEISS OVERNIGHT FUND</v>
      </c>
      <c r="C36" s="133"/>
      <c r="D36" s="137" t="s">
        <v>72</v>
      </c>
      <c r="E36" s="133"/>
      <c r="F36" s="139" t="s">
        <v>9</v>
      </c>
      <c r="G36" s="135" t="s">
        <v>9</v>
      </c>
    </row>
    <row r="37" spans="1:7" ht="69.95" customHeight="1" x14ac:dyDescent="0.25">
      <c r="A37" s="115" t="s">
        <v>73</v>
      </c>
      <c r="B37" s="134" t="str">
        <f>HYPERLINK("[EDEL_Portfolio Monthly Notes 30-Sep-2026.xlsx]EEBSDE!A1","Edelweiss BSE LargeMid 60 40 Stable Dividend 50 ETF")</f>
        <v>Edelweiss BSE LargeMid 60 40 Stable Dividend 50 ETF</v>
      </c>
      <c r="C37" s="133"/>
      <c r="D37" s="137" t="s">
        <v>74</v>
      </c>
      <c r="E37" s="133"/>
      <c r="F37" s="139" t="s">
        <v>9</v>
      </c>
      <c r="G37" s="135" t="s">
        <v>9</v>
      </c>
    </row>
    <row r="38" spans="1:7" ht="69.95" customHeight="1" x14ac:dyDescent="0.25">
      <c r="A38" s="115" t="s">
        <v>75</v>
      </c>
      <c r="B38" s="134" t="str">
        <f>HYPERLINK("[EDEL_Portfolio Monthly Notes 30-Sep-2026.xlsx]EEBTBE!A1","Edelweiss BSE Top 10 Bank ETF")</f>
        <v>Edelweiss BSE Top 10 Bank ETF</v>
      </c>
      <c r="C38" s="133"/>
      <c r="D38" s="137" t="s">
        <v>76</v>
      </c>
      <c r="E38" s="133"/>
      <c r="F38" s="139" t="s">
        <v>9</v>
      </c>
      <c r="G38" s="135" t="s">
        <v>9</v>
      </c>
    </row>
    <row r="39" spans="1:7" ht="69.95" customHeight="1" x14ac:dyDescent="0.25">
      <c r="A39" s="115" t="s">
        <v>77</v>
      </c>
      <c r="B39" s="134" t="str">
        <f>HYPERLINK("[EDEL_Portfolio Monthly Notes 30-Sep-2026.xlsx]EECONF!A1","Edelweiss Consumption Fund")</f>
        <v>Edelweiss Consumption Fund</v>
      </c>
      <c r="C39" s="133"/>
      <c r="D39" s="137" t="s">
        <v>78</v>
      </c>
      <c r="E39" s="133"/>
      <c r="F39" s="139" t="s">
        <v>9</v>
      </c>
      <c r="G39" s="135" t="s">
        <v>9</v>
      </c>
    </row>
    <row r="40" spans="1:7" ht="69.95" customHeight="1" x14ac:dyDescent="0.25">
      <c r="A40" s="115" t="s">
        <v>79</v>
      </c>
      <c r="B40" s="134" t="str">
        <f>HYPERLINK("[EDEL_Portfolio Monthly Notes 30-Sep-2026.xlsx]EEESCF!A1","Edelweiss Small Cap Fund")</f>
        <v>Edelweiss Small Cap Fund</v>
      </c>
      <c r="C40" s="133"/>
      <c r="D40" s="137" t="s">
        <v>80</v>
      </c>
      <c r="E40" s="133"/>
      <c r="F40" s="139" t="s">
        <v>9</v>
      </c>
      <c r="G40" s="135" t="s">
        <v>9</v>
      </c>
    </row>
    <row r="41" spans="1:7" ht="69.95" customHeight="1" x14ac:dyDescent="0.25">
      <c r="A41" s="115" t="s">
        <v>81</v>
      </c>
      <c r="B41" s="134" t="str">
        <f>HYPERLINK("[EDEL_Portfolio Monthly Notes 30-Sep-2026.xlsx]EELMIF!A1","Edelweiss NIFTY Large Mid Cap 250 Index Fund")</f>
        <v>Edelweiss NIFTY Large Mid Cap 250 Index Fund</v>
      </c>
      <c r="C41" s="133"/>
      <c r="D41" s="137" t="s">
        <v>11</v>
      </c>
      <c r="E41" s="133"/>
      <c r="F41" s="139" t="s">
        <v>9</v>
      </c>
      <c r="G41" s="135" t="s">
        <v>9</v>
      </c>
    </row>
    <row r="42" spans="1:7" ht="69.95" customHeight="1" x14ac:dyDescent="0.25">
      <c r="A42" s="115" t="s">
        <v>82</v>
      </c>
      <c r="B42" s="134" t="str">
        <f>HYPERLINK("[EDEL_Portfolio Monthly Notes 30-Sep-2026.xlsx]EEMOFF!A1","Edelweiss Multi Asset Omni Fund of Fund")</f>
        <v>Edelweiss Multi Asset Omni Fund of Fund</v>
      </c>
      <c r="C42" s="133"/>
      <c r="D42" s="137" t="s">
        <v>83</v>
      </c>
      <c r="E42" s="133"/>
      <c r="F42" s="139" t="s">
        <v>9</v>
      </c>
      <c r="G42" s="135" t="s">
        <v>9</v>
      </c>
    </row>
    <row r="43" spans="1:7" ht="69.95" customHeight="1" x14ac:dyDescent="0.25">
      <c r="A43" s="115" t="s">
        <v>84</v>
      </c>
      <c r="B43" s="134" t="str">
        <f>HYPERLINK("[EDEL_Portfolio Monthly Notes 30-Sep-2026.xlsx]EGSFOF!A1","Edelweiss Gold and Silver ETF FOF")</f>
        <v>Edelweiss Gold and Silver ETF FOF</v>
      </c>
      <c r="C43" s="133"/>
      <c r="D43" s="137" t="s">
        <v>85</v>
      </c>
      <c r="E43" s="133"/>
      <c r="F43" s="139" t="s">
        <v>9</v>
      </c>
      <c r="G43" s="135" t="s">
        <v>9</v>
      </c>
    </row>
    <row r="44" spans="1:7" ht="69.95" customHeight="1" x14ac:dyDescent="0.25">
      <c r="A44" s="115" t="s">
        <v>86</v>
      </c>
      <c r="B44" s="134" t="str">
        <f>HYPERLINK("[EDEL_Portfolio Monthly Notes 30-Sep-2026.xlsx]EDFF32!A1","BHARAT Bond FOF - April 2032")</f>
        <v>BHARAT Bond FOF - April 2032</v>
      </c>
      <c r="C44" s="133"/>
      <c r="D44" s="137" t="s">
        <v>87</v>
      </c>
      <c r="E44" s="133"/>
      <c r="F44" s="139" t="s">
        <v>9</v>
      </c>
      <c r="G44" s="135" t="s">
        <v>9</v>
      </c>
    </row>
    <row r="45" spans="1:7" ht="69.95" customHeight="1" x14ac:dyDescent="0.25">
      <c r="A45" s="115" t="s">
        <v>88</v>
      </c>
      <c r="B45" s="134" t="str">
        <f>HYPERLINK("[EDEL_Portfolio Monthly Notes 30-Sep-2026.xlsx]EDGSEC!A1","Edelweiss Gilt Fund")</f>
        <v>Edelweiss Gilt Fund</v>
      </c>
      <c r="C45" s="133"/>
      <c r="D45" s="137" t="s">
        <v>89</v>
      </c>
      <c r="E45" s="133"/>
      <c r="F45" s="137" t="s">
        <v>90</v>
      </c>
      <c r="G45" s="133"/>
    </row>
    <row r="46" spans="1:7" ht="69.95" customHeight="1" x14ac:dyDescent="0.25">
      <c r="A46" s="115" t="s">
        <v>91</v>
      </c>
      <c r="B46" s="134" t="str">
        <f>HYPERLINK("[EDEL_Portfolio Monthly Notes 30-Sep-2026.xlsx]EEALVF!A1","Edel Nifty Alpha Low Volatility 30 Index Fund")</f>
        <v>Edel Nifty Alpha Low Volatility 30 Index Fund</v>
      </c>
      <c r="C46" s="133"/>
      <c r="D46" s="137" t="s">
        <v>92</v>
      </c>
      <c r="E46" s="133"/>
      <c r="F46" s="139" t="s">
        <v>9</v>
      </c>
      <c r="G46" s="135" t="s">
        <v>9</v>
      </c>
    </row>
    <row r="47" spans="1:7" ht="69.95" customHeight="1" x14ac:dyDescent="0.25">
      <c r="A47" s="115" t="s">
        <v>93</v>
      </c>
      <c r="B47" s="134" t="str">
        <f>HYPERLINK("[EDEL_Portfolio Monthly Notes 30-Sep-2026.xlsx]EEARBF!A1","Edelweiss Arbitrage Fund")</f>
        <v>Edelweiss Arbitrage Fund</v>
      </c>
      <c r="C47" s="133"/>
      <c r="D47" s="137" t="s">
        <v>94</v>
      </c>
      <c r="E47" s="133"/>
      <c r="F47" s="139" t="s">
        <v>9</v>
      </c>
      <c r="G47" s="135" t="s">
        <v>9</v>
      </c>
    </row>
    <row r="48" spans="1:7" ht="69.95" customHeight="1" x14ac:dyDescent="0.25">
      <c r="A48" s="115" t="s">
        <v>95</v>
      </c>
      <c r="B48" s="134" t="str">
        <f>HYPERLINK("[EDEL_Portfolio Monthly Notes 30-Sep-2026.xlsx]EEARFD!A1","Edelweiss Balanced Advantage Fund")</f>
        <v>Edelweiss Balanced Advantage Fund</v>
      </c>
      <c r="C48" s="133"/>
      <c r="D48" s="137" t="s">
        <v>96</v>
      </c>
      <c r="E48" s="133"/>
      <c r="F48" s="139" t="s">
        <v>9</v>
      </c>
      <c r="G48" s="135" t="s">
        <v>9</v>
      </c>
    </row>
    <row r="49" spans="1:7" ht="69.95" customHeight="1" x14ac:dyDescent="0.25">
      <c r="A49" s="115" t="s">
        <v>97</v>
      </c>
      <c r="B49" s="134" t="str">
        <f>HYPERLINK("[EDEL_Portfolio Monthly Notes 30-Sep-2026.xlsx]EEBCIE!A1","Edel BSE Capital Markets &amp; Insurance ETF")</f>
        <v>Edel BSE Capital Markets &amp; Insurance ETF</v>
      </c>
      <c r="C49" s="133"/>
      <c r="D49" s="137" t="s">
        <v>98</v>
      </c>
      <c r="E49" s="133"/>
      <c r="F49" s="139" t="s">
        <v>9</v>
      </c>
      <c r="G49" s="135" t="s">
        <v>9</v>
      </c>
    </row>
    <row r="50" spans="1:7" ht="69.95" customHeight="1" x14ac:dyDescent="0.25">
      <c r="A50" s="115" t="s">
        <v>99</v>
      </c>
      <c r="B50" s="134" t="str">
        <f>HYPERLINK("[EDEL_Portfolio Monthly Notes 30-Sep-2026.xlsx]EEBIEF!A1","Edelweiss BSE Internet Economy Index Fund")</f>
        <v>Edelweiss BSE Internet Economy Index Fund</v>
      </c>
      <c r="C50" s="133"/>
      <c r="D50" s="137" t="s">
        <v>100</v>
      </c>
      <c r="E50" s="133"/>
      <c r="F50" s="139" t="s">
        <v>9</v>
      </c>
      <c r="G50" s="135" t="s">
        <v>9</v>
      </c>
    </row>
    <row r="51" spans="1:7" ht="69.95" customHeight="1" x14ac:dyDescent="0.25">
      <c r="A51" s="115" t="s">
        <v>101</v>
      </c>
      <c r="B51" s="134" t="str">
        <f>HYPERLINK("[EDEL_Portfolio Monthly Notes 30-Sep-2026.xlsx]EEESSF!A1","Edelweiss Equity Savings Fund")</f>
        <v>Edelweiss Equity Savings Fund</v>
      </c>
      <c r="C51" s="133"/>
      <c r="D51" s="137" t="s">
        <v>102</v>
      </c>
      <c r="E51" s="133"/>
      <c r="F51" s="139" t="s">
        <v>9</v>
      </c>
      <c r="G51" s="135" t="s">
        <v>9</v>
      </c>
    </row>
    <row r="52" spans="1:7" ht="69.95" customHeight="1" x14ac:dyDescent="0.25">
      <c r="A52" s="115" t="s">
        <v>103</v>
      </c>
      <c r="B52" s="134" t="str">
        <f>HYPERLINK("[EDEL_Portfolio Monthly Notes 30-Sep-2026.xlsx]EEIAFF!A1","Edelweiss Income Plus Arbitrage Omni Fund of Fund")</f>
        <v>Edelweiss Income Plus Arbitrage Omni Fund of Fund</v>
      </c>
      <c r="C52" s="133"/>
      <c r="D52" s="137" t="s">
        <v>104</v>
      </c>
      <c r="E52" s="133"/>
      <c r="F52" s="139" t="s">
        <v>9</v>
      </c>
      <c r="G52" s="135" t="s">
        <v>9</v>
      </c>
    </row>
    <row r="53" spans="1:7" ht="69.95" customHeight="1" x14ac:dyDescent="0.25">
      <c r="A53" s="115" t="s">
        <v>105</v>
      </c>
      <c r="B53" s="134" t="str">
        <f>HYPERLINK("[EDEL_Portfolio Monthly Notes 30-Sep-2026.xlsx]EEMCPF!A1","Edelweiss Multi Cap Fund")</f>
        <v>Edelweiss Multi Cap Fund</v>
      </c>
      <c r="C53" s="133"/>
      <c r="D53" s="137" t="s">
        <v>106</v>
      </c>
      <c r="E53" s="133"/>
      <c r="F53" s="139" t="s">
        <v>9</v>
      </c>
      <c r="G53" s="135" t="s">
        <v>9</v>
      </c>
    </row>
    <row r="54" spans="1:7" ht="69.95" customHeight="1" x14ac:dyDescent="0.25">
      <c r="A54" s="115" t="s">
        <v>107</v>
      </c>
      <c r="B54" s="134" t="str">
        <f>HYPERLINK("[EDEL_Portfolio Monthly Notes 30-Sep-2026.xlsx]EEN50E!A1","Edelweiss Nifty 50 ETF")</f>
        <v>Edelweiss Nifty 50 ETF</v>
      </c>
      <c r="C54" s="133"/>
      <c r="D54" s="137" t="s">
        <v>108</v>
      </c>
      <c r="E54" s="133"/>
      <c r="F54" s="139" t="s">
        <v>9</v>
      </c>
      <c r="G54" s="135" t="s">
        <v>9</v>
      </c>
    </row>
    <row r="55" spans="1:7" ht="69.95" customHeight="1" x14ac:dyDescent="0.25">
      <c r="A55" s="115" t="s">
        <v>109</v>
      </c>
      <c r="B55" s="134" t="str">
        <f>HYPERLINK("[EDEL_Portfolio Monthly Notes 30-Sep-2026.xlsx]EERRIF!A1","Edelweiss Nifty REITs &amp; Realty Index Fund")</f>
        <v>Edelweiss Nifty REITs &amp; Realty Index Fund</v>
      </c>
      <c r="C55" s="133"/>
      <c r="D55" s="137" t="s">
        <v>110</v>
      </c>
      <c r="E55" s="133"/>
      <c r="F55" s="139" t="s">
        <v>9</v>
      </c>
      <c r="G55" s="135" t="s">
        <v>9</v>
      </c>
    </row>
    <row r="56" spans="1:7" ht="69.95" customHeight="1" x14ac:dyDescent="0.25">
      <c r="A56" s="115" t="s">
        <v>111</v>
      </c>
      <c r="B56" s="134" t="str">
        <f>HYPERLINK("[EDEL_Portfolio Monthly Notes 30-Sep-2026.xlsx]EESMCF!A1","Edelweiss Mid Cap Fund")</f>
        <v>Edelweiss Mid Cap Fund</v>
      </c>
      <c r="C56" s="133"/>
      <c r="D56" s="137" t="s">
        <v>112</v>
      </c>
      <c r="E56" s="133"/>
      <c r="F56" s="139" t="s">
        <v>9</v>
      </c>
      <c r="G56" s="135" t="s">
        <v>9</v>
      </c>
    </row>
    <row r="57" spans="1:7" ht="69.95" customHeight="1" x14ac:dyDescent="0.25">
      <c r="A57" s="115" t="s">
        <v>113</v>
      </c>
      <c r="B57" s="134" t="str">
        <f>HYPERLINK("[EDEL_Portfolio Monthly Notes 30-Sep-2026.xlsx]EOASEF!A1","Edelweiss ASEAN Equity Off-shore Fund")</f>
        <v>Edelweiss ASEAN Equity Off-shore Fund</v>
      </c>
      <c r="C57" s="133"/>
      <c r="D57" s="137" t="s">
        <v>114</v>
      </c>
      <c r="E57" s="133"/>
      <c r="F57" s="139" t="s">
        <v>9</v>
      </c>
      <c r="G57" s="135" t="s">
        <v>9</v>
      </c>
    </row>
    <row r="58" spans="1:7" ht="69.95" customHeight="1" x14ac:dyDescent="0.25">
      <c r="A58" s="115" t="s">
        <v>115</v>
      </c>
      <c r="B58" s="134" t="str">
        <f>HYPERLINK("[EDEL_Portfolio Monthly Notes 30-Sep-2026.xlsx]EOUSEF!A1","Edelweiss US Value Equity Off-shore Fund")</f>
        <v>Edelweiss US Value Equity Off-shore Fund</v>
      </c>
      <c r="C58" s="133"/>
      <c r="D58" s="137" t="s">
        <v>116</v>
      </c>
      <c r="E58" s="133"/>
      <c r="F58" s="139" t="s">
        <v>9</v>
      </c>
      <c r="G58" s="135" t="s">
        <v>9</v>
      </c>
    </row>
    <row r="59" spans="1:7" ht="69.95" customHeight="1" x14ac:dyDescent="0.25">
      <c r="A59" s="115" t="s">
        <v>117</v>
      </c>
      <c r="B59" s="134" t="str">
        <f>HYPERLINK("[EDEL_Portfolio Monthly Notes 30-Sep-2026.xlsx]ESLVRE!A1","Edelweiss Silver ETF Fund")</f>
        <v>Edelweiss Silver ETF Fund</v>
      </c>
      <c r="C59" s="133"/>
      <c r="D59" s="137" t="s">
        <v>118</v>
      </c>
      <c r="E59" s="133"/>
      <c r="F59" s="139" t="s">
        <v>9</v>
      </c>
      <c r="G59" s="135" t="s">
        <v>9</v>
      </c>
    </row>
    <row r="60" spans="1:7" ht="69.95" customHeight="1" x14ac:dyDescent="0.25">
      <c r="A60" s="115" t="s">
        <v>119</v>
      </c>
      <c r="B60" s="134" t="str">
        <f>HYPERLINK("[EDEL_Portfolio Monthly Notes 30-Sep-2026.xlsx]EDBE31!A1","BHARAT Bond ETF - April 2031")</f>
        <v>BHARAT Bond ETF - April 2031</v>
      </c>
      <c r="C60" s="133"/>
      <c r="D60" s="137" t="s">
        <v>120</v>
      </c>
      <c r="E60" s="133"/>
      <c r="F60" s="139" t="s">
        <v>9</v>
      </c>
      <c r="G60" s="135" t="s">
        <v>9</v>
      </c>
    </row>
    <row r="61" spans="1:7" ht="69.95" customHeight="1" x14ac:dyDescent="0.25">
      <c r="A61" s="115" t="s">
        <v>121</v>
      </c>
      <c r="B61" s="134" t="str">
        <f>HYPERLINK("[EDEL_Portfolio Monthly Notes 30-Sep-2026.xlsx]EDBE32!A1","BHARAT Bond ETF - April 2032")</f>
        <v>BHARAT Bond ETF - April 2032</v>
      </c>
      <c r="C61" s="133"/>
      <c r="D61" s="137" t="s">
        <v>87</v>
      </c>
      <c r="E61" s="133"/>
      <c r="F61" s="139" t="s">
        <v>9</v>
      </c>
      <c r="G61" s="135" t="s">
        <v>9</v>
      </c>
    </row>
    <row r="62" spans="1:7" ht="69.95" customHeight="1" x14ac:dyDescent="0.25">
      <c r="A62" s="115" t="s">
        <v>122</v>
      </c>
      <c r="B62" s="134" t="str">
        <f>HYPERLINK("[EDEL_Portfolio Monthly Notes 30-Sep-2026.xlsx]EEBCYF!A1","Edelweiss Business Cycle Fund")</f>
        <v>Edelweiss Business Cycle Fund</v>
      </c>
      <c r="C62" s="133"/>
      <c r="D62" s="137" t="s">
        <v>46</v>
      </c>
      <c r="E62" s="133"/>
      <c r="F62" s="139" t="s">
        <v>9</v>
      </c>
      <c r="G62" s="135" t="s">
        <v>9</v>
      </c>
    </row>
    <row r="63" spans="1:7" ht="69.95" customHeight="1" x14ac:dyDescent="0.25">
      <c r="A63" s="115" t="s">
        <v>123</v>
      </c>
      <c r="B63" s="134" t="str">
        <f>HYPERLINK("[EDEL_Portfolio Monthly Notes 30-Sep-2026.xlsx]EEDGEF!A1","Edelweiss Large Cap Fund")</f>
        <v>Edelweiss Large Cap Fund</v>
      </c>
      <c r="C63" s="133"/>
      <c r="D63" s="137" t="s">
        <v>124</v>
      </c>
      <c r="E63" s="133"/>
      <c r="F63" s="139" t="s">
        <v>9</v>
      </c>
      <c r="G63" s="135" t="s">
        <v>9</v>
      </c>
    </row>
    <row r="64" spans="1:7" ht="69.95" customHeight="1" x14ac:dyDescent="0.25">
      <c r="A64" s="115" t="s">
        <v>125</v>
      </c>
      <c r="B64" s="134" t="str">
        <f>HYPERLINK("[EDEL_Portfolio Monthly Notes 30-Sep-2026.xlsx]EEMMQE!A1","Edelweiss Nifty500 Multicap Momentum Quality 50 ETF")</f>
        <v>Edelweiss Nifty500 Multicap Momentum Quality 50 ETF</v>
      </c>
      <c r="C64" s="133"/>
      <c r="D64" s="137" t="s">
        <v>49</v>
      </c>
      <c r="E64" s="133"/>
      <c r="F64" s="139" t="s">
        <v>9</v>
      </c>
      <c r="G64" s="135" t="s">
        <v>9</v>
      </c>
    </row>
    <row r="65" spans="1:7" ht="69.95" customHeight="1" x14ac:dyDescent="0.25">
      <c r="A65" s="115" t="s">
        <v>126</v>
      </c>
      <c r="B65" s="134" t="str">
        <f>HYPERLINK("[EDEL_Portfolio Monthly Notes 30-Sep-2026.xlsx]EOUSTF!A1","EDELWEISS US TECHNOLOGY EQUITY FOF")</f>
        <v>EDELWEISS US TECHNOLOGY EQUITY FOF</v>
      </c>
      <c r="C65" s="133"/>
      <c r="D65" s="137" t="s">
        <v>127</v>
      </c>
      <c r="E65" s="133"/>
      <c r="F65" s="139" t="s">
        <v>9</v>
      </c>
      <c r="G65" s="135" t="s">
        <v>9</v>
      </c>
    </row>
    <row r="66" spans="1:7" ht="69.95" customHeight="1" x14ac:dyDescent="0.25">
      <c r="A66" s="115" t="s">
        <v>128</v>
      </c>
      <c r="B66" s="134" t="str">
        <f>HYPERLINK("[EDEL_Portfolio Monthly Notes 30-Sep-2026.xlsx]ESEFOF!A1","Edelweiss Silver ETF Fund of Fund")</f>
        <v>Edelweiss Silver ETF Fund of Fund</v>
      </c>
      <c r="C66" s="133"/>
      <c r="D66" s="137" t="s">
        <v>118</v>
      </c>
      <c r="E66" s="133"/>
      <c r="F66" s="139" t="s">
        <v>9</v>
      </c>
      <c r="G66" s="135" t="s">
        <v>9</v>
      </c>
    </row>
    <row r="67" spans="1:7" ht="69.95" customHeight="1" x14ac:dyDescent="0.25">
      <c r="A67" s="115" t="s">
        <v>129</v>
      </c>
      <c r="B67" s="134" t="str">
        <f>HYPERLINK("[EDEL_Portfolio Monthly Notes 30-Sep-2026.xlsx]EDCF28!A1","Edelweiss CRISIL IBX AAA Financial Services Bond - Jan 2028 Index Fund")</f>
        <v>Edelweiss CRISIL IBX AAA Financial Services Bond - Jan 2028 Index Fund</v>
      </c>
      <c r="C67" s="133"/>
      <c r="D67" s="137" t="s">
        <v>130</v>
      </c>
      <c r="E67" s="133"/>
      <c r="F67" s="139" t="s">
        <v>9</v>
      </c>
      <c r="G67" s="135" t="s">
        <v>9</v>
      </c>
    </row>
    <row r="68" spans="1:7" ht="69.95" customHeight="1" x14ac:dyDescent="0.25">
      <c r="A68" s="115" t="s">
        <v>131</v>
      </c>
      <c r="B68" s="134" t="str">
        <f>HYPERLINK("[EDEL_Portfolio Monthly Notes 30-Sep-2026.xlsx]EDCG37!A1","Edelweiss_CRISIL IBX 50 50 Gilt Plus SDL April 2037 Index Fund")</f>
        <v>Edelweiss_CRISIL IBX 50 50 Gilt Plus SDL April 2037 Index Fund</v>
      </c>
      <c r="C68" s="133"/>
      <c r="D68" s="137" t="s">
        <v>132</v>
      </c>
      <c r="E68" s="133"/>
      <c r="F68" s="139" t="s">
        <v>9</v>
      </c>
      <c r="G68" s="135" t="s">
        <v>9</v>
      </c>
    </row>
    <row r="69" spans="1:7" ht="69.95" customHeight="1" x14ac:dyDescent="0.25">
      <c r="A69" s="115" t="s">
        <v>133</v>
      </c>
      <c r="B69" s="134" t="str">
        <f>HYPERLINK("[EDEL_Portfolio Monthly Notes 30-Sep-2026.xlsx]EDFF30!A1","BHARAT Bond FOF - April 2030")</f>
        <v>BHARAT Bond FOF - April 2030</v>
      </c>
      <c r="C69" s="133"/>
      <c r="D69" s="137" t="s">
        <v>8</v>
      </c>
      <c r="E69" s="133"/>
      <c r="F69" s="139" t="s">
        <v>9</v>
      </c>
      <c r="G69" s="135" t="s">
        <v>9</v>
      </c>
    </row>
    <row r="70" spans="1:7" ht="69.95" customHeight="1" x14ac:dyDescent="0.25">
      <c r="A70" s="115" t="s">
        <v>134</v>
      </c>
      <c r="B70" s="134" t="str">
        <f>HYPERLINK("[EDEL_Portfolio Monthly Notes 30-Sep-2026.xlsx]EDFF31!A1","BHARAT Bond FOF - April 2031")</f>
        <v>BHARAT Bond FOF - April 2031</v>
      </c>
      <c r="C70" s="133"/>
      <c r="D70" s="137" t="s">
        <v>120</v>
      </c>
      <c r="E70" s="133"/>
      <c r="F70" s="139" t="s">
        <v>9</v>
      </c>
      <c r="G70" s="135" t="s">
        <v>9</v>
      </c>
    </row>
    <row r="71" spans="1:7" ht="69.95" customHeight="1" x14ac:dyDescent="0.25">
      <c r="A71" s="115" t="s">
        <v>135</v>
      </c>
      <c r="B71" s="134" t="str">
        <f>HYPERLINK("[EDEL_Portfolio Monthly Notes 30-Sep-2026.xlsx]EDLDUF!A1","Edelweiss Ultra Short to Short term Fund")</f>
        <v>Edelweiss Ultra Short to Short term Fund</v>
      </c>
      <c r="C71" s="133"/>
      <c r="D71" s="137" t="s">
        <v>136</v>
      </c>
      <c r="E71" s="133"/>
      <c r="F71" s="139" t="s">
        <v>9</v>
      </c>
      <c r="G71" s="135" t="s">
        <v>9</v>
      </c>
    </row>
    <row r="72" spans="1:7" ht="69.95" customHeight="1" x14ac:dyDescent="0.25">
      <c r="A72" s="115" t="s">
        <v>137</v>
      </c>
      <c r="B72" s="134" t="str">
        <f>HYPERLINK("[EDEL_Portfolio Monthly Notes 30-Sep-2026.xlsx]EDNP27!A1","Edelweiss Nifty PSU Bond Plus SDL Apr2027 50 50 Index")</f>
        <v>Edelweiss Nifty PSU Bond Plus SDL Apr2027 50 50 Index</v>
      </c>
      <c r="C72" s="133"/>
      <c r="D72" s="137" t="s">
        <v>138</v>
      </c>
      <c r="E72" s="133"/>
      <c r="F72" s="139" t="s">
        <v>9</v>
      </c>
      <c r="G72" s="135" t="s">
        <v>9</v>
      </c>
    </row>
    <row r="73" spans="1:7" ht="69.95" customHeight="1" x14ac:dyDescent="0.25">
      <c r="A73" s="115" t="s">
        <v>139</v>
      </c>
      <c r="B73" s="134" t="str">
        <f>HYPERLINK("[EDEL_Portfolio Monthly Notes 30-Sep-2026.xlsx]EEFINS!A1","Edelweiss Financial Services Fund")</f>
        <v>Edelweiss Financial Services Fund</v>
      </c>
      <c r="C73" s="133"/>
      <c r="D73" s="137" t="s">
        <v>140</v>
      </c>
      <c r="E73" s="133"/>
      <c r="F73" s="139" t="s">
        <v>9</v>
      </c>
      <c r="G73" s="135" t="s">
        <v>9</v>
      </c>
    </row>
    <row r="74" spans="1:7" ht="69.95" customHeight="1" x14ac:dyDescent="0.25">
      <c r="A74" s="115" t="s">
        <v>141</v>
      </c>
      <c r="B74" s="134" t="str">
        <f>HYPERLINK("[EDEL_Portfolio Monthly Notes 30-Sep-2026.xlsx]EEMAAF!A1","Edelweiss Multi Asset Allocation Fund")</f>
        <v>Edelweiss Multi Asset Allocation Fund</v>
      </c>
      <c r="C74" s="133"/>
      <c r="D74" s="137" t="s">
        <v>142</v>
      </c>
      <c r="E74" s="133"/>
      <c r="F74" s="139" t="s">
        <v>9</v>
      </c>
      <c r="G74" s="135" t="s">
        <v>9</v>
      </c>
    </row>
    <row r="75" spans="1:7" ht="69.95" customHeight="1" x14ac:dyDescent="0.25">
      <c r="A75" s="115" t="s">
        <v>143</v>
      </c>
      <c r="B75" s="134" t="str">
        <f>HYPERLINK("[EDEL_Portfolio Monthly Notes 30-Sep-2026.xlsx]EENMET!A1","Edelweiss Nifty Metal ETF")</f>
        <v>Edelweiss Nifty Metal ETF</v>
      </c>
      <c r="C75" s="133"/>
      <c r="D75" s="137" t="s">
        <v>144</v>
      </c>
      <c r="E75" s="133"/>
      <c r="F75" s="139" t="s">
        <v>9</v>
      </c>
      <c r="G75" s="135" t="s">
        <v>9</v>
      </c>
    </row>
    <row r="76" spans="1:7" ht="69.95" customHeight="1" x14ac:dyDescent="0.25">
      <c r="A76" s="115" t="s">
        <v>145</v>
      </c>
      <c r="B76" s="134" t="str">
        <f>HYPERLINK("[EDEL_Portfolio Monthly Notes 30-Sep-2026.xlsx]EENN50!A1","Edelweiss Nifty Next 50 Index Fund")</f>
        <v>Edelweiss Nifty Next 50 Index Fund</v>
      </c>
      <c r="C76" s="133"/>
      <c r="D76" s="137" t="s">
        <v>146</v>
      </c>
      <c r="E76" s="133"/>
      <c r="F76" s="139" t="s">
        <v>9</v>
      </c>
      <c r="G76" s="135" t="s">
        <v>9</v>
      </c>
    </row>
    <row r="77" spans="1:7" ht="69.95" customHeight="1" x14ac:dyDescent="0.25">
      <c r="A77" s="115" t="s">
        <v>147</v>
      </c>
      <c r="B77" s="134" t="str">
        <f>HYPERLINK("[EDEL_Portfolio Monthly Notes 30-Sep-2026.xlsx]EES250!A1","Edelweiss Nifty Smallcap 250 Index Fund")</f>
        <v>Edelweiss Nifty Smallcap 250 Index Fund</v>
      </c>
      <c r="C77" s="133"/>
      <c r="D77" s="137" t="s">
        <v>80</v>
      </c>
      <c r="E77" s="133"/>
      <c r="F77" s="139" t="s">
        <v>9</v>
      </c>
      <c r="G77" s="135" t="s">
        <v>9</v>
      </c>
    </row>
    <row r="78" spans="1:7" ht="69.95" customHeight="1" x14ac:dyDescent="0.25">
      <c r="A78" s="115" t="s">
        <v>148</v>
      </c>
      <c r="B78" s="134" t="str">
        <f>HYPERLINK("[EDEL_Portfolio Monthly Notes 30-Sep-2026.xlsx]EGOLDE!A1","Edelweiss Gold ETF Fund")</f>
        <v>Edelweiss Gold ETF Fund</v>
      </c>
      <c r="C78" s="133"/>
      <c r="D78" s="137" t="s">
        <v>149</v>
      </c>
      <c r="E78" s="133"/>
      <c r="F78" s="139" t="s">
        <v>9</v>
      </c>
      <c r="G78" s="135" t="s">
        <v>9</v>
      </c>
    </row>
    <row r="79" spans="1:7" ht="69.95" customHeight="1" x14ac:dyDescent="0.25">
      <c r="A79" s="115" t="s">
        <v>150</v>
      </c>
      <c r="B79" s="134" t="str">
        <f>HYPERLINK("[EDEL_Portfolio Monthly Notes 30-Sep-2026.xlsx]ELLIQF!A1","Edelweiss Liquid Fund")</f>
        <v>Edelweiss Liquid Fund</v>
      </c>
      <c r="C79" s="133"/>
      <c r="D79" s="137" t="s">
        <v>151</v>
      </c>
      <c r="E79" s="133"/>
      <c r="F79" s="137" t="s">
        <v>152</v>
      </c>
      <c r="G79" s="133"/>
    </row>
  </sheetData>
  <mergeCells count="2">
    <mergeCell ref="A2:B2"/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153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154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166</v>
      </c>
      <c r="B11" s="36" t="s">
        <v>167</v>
      </c>
      <c r="C11" s="36" t="s">
        <v>168</v>
      </c>
      <c r="D11" s="15">
        <v>184500000</v>
      </c>
      <c r="E11" s="16">
        <v>181562.76</v>
      </c>
      <c r="F11" s="17">
        <v>7.3800000000000004E-2</v>
      </c>
      <c r="G11" s="17">
        <v>7.9087000000000005E-2</v>
      </c>
    </row>
    <row r="12" spans="1:7" x14ac:dyDescent="0.25">
      <c r="A12" s="13" t="s">
        <v>169</v>
      </c>
      <c r="B12" s="36" t="s">
        <v>170</v>
      </c>
      <c r="C12" s="36" t="s">
        <v>168</v>
      </c>
      <c r="D12" s="15">
        <v>127500000</v>
      </c>
      <c r="E12" s="16">
        <v>127584.92</v>
      </c>
      <c r="F12" s="17">
        <v>5.1900000000000002E-2</v>
      </c>
      <c r="G12" s="17">
        <v>7.8424999999999995E-2</v>
      </c>
    </row>
    <row r="13" spans="1:7" x14ac:dyDescent="0.25">
      <c r="A13" s="13" t="s">
        <v>171</v>
      </c>
      <c r="B13" s="36" t="s">
        <v>172</v>
      </c>
      <c r="C13" s="36" t="s">
        <v>168</v>
      </c>
      <c r="D13" s="15">
        <v>117500000</v>
      </c>
      <c r="E13" s="16">
        <v>117441.60000000001</v>
      </c>
      <c r="F13" s="17">
        <v>4.7699999999999999E-2</v>
      </c>
      <c r="G13" s="17">
        <v>7.8700000000000006E-2</v>
      </c>
    </row>
    <row r="14" spans="1:7" x14ac:dyDescent="0.25">
      <c r="A14" s="13" t="s">
        <v>173</v>
      </c>
      <c r="B14" s="36" t="s">
        <v>174</v>
      </c>
      <c r="C14" s="36" t="s">
        <v>175</v>
      </c>
      <c r="D14" s="15">
        <v>100000000</v>
      </c>
      <c r="E14" s="16">
        <v>99334.399999999994</v>
      </c>
      <c r="F14" s="17">
        <v>4.0399999999999998E-2</v>
      </c>
      <c r="G14" s="17">
        <v>7.8687000000000007E-2</v>
      </c>
    </row>
    <row r="15" spans="1:7" x14ac:dyDescent="0.25">
      <c r="A15" s="13" t="s">
        <v>176</v>
      </c>
      <c r="B15" s="36" t="s">
        <v>177</v>
      </c>
      <c r="C15" s="36" t="s">
        <v>168</v>
      </c>
      <c r="D15" s="15">
        <v>97500000</v>
      </c>
      <c r="E15" s="16">
        <v>96036.82</v>
      </c>
      <c r="F15" s="17">
        <v>3.9E-2</v>
      </c>
      <c r="G15" s="17">
        <v>7.5149999999999995E-2</v>
      </c>
    </row>
    <row r="16" spans="1:7" x14ac:dyDescent="0.25">
      <c r="A16" s="13" t="s">
        <v>178</v>
      </c>
      <c r="B16" s="36" t="s">
        <v>179</v>
      </c>
      <c r="C16" s="36" t="s">
        <v>168</v>
      </c>
      <c r="D16" s="15">
        <v>94237000</v>
      </c>
      <c r="E16" s="16">
        <v>93656.31</v>
      </c>
      <c r="F16" s="17">
        <v>3.8100000000000002E-2</v>
      </c>
      <c r="G16" s="17">
        <v>7.4550000000000005E-2</v>
      </c>
    </row>
    <row r="17" spans="1:7" x14ac:dyDescent="0.25">
      <c r="A17" s="13" t="s">
        <v>180</v>
      </c>
      <c r="B17" s="36" t="s">
        <v>181</v>
      </c>
      <c r="C17" s="36" t="s">
        <v>168</v>
      </c>
      <c r="D17" s="15">
        <v>90000000</v>
      </c>
      <c r="E17" s="16">
        <v>88743.78</v>
      </c>
      <c r="F17" s="17">
        <v>3.61E-2</v>
      </c>
      <c r="G17" s="17">
        <v>7.8700000000000006E-2</v>
      </c>
    </row>
    <row r="18" spans="1:7" x14ac:dyDescent="0.25">
      <c r="A18" s="13" t="s">
        <v>182</v>
      </c>
      <c r="B18" s="36" t="s">
        <v>183</v>
      </c>
      <c r="C18" s="36" t="s">
        <v>175</v>
      </c>
      <c r="D18" s="15">
        <v>85500000</v>
      </c>
      <c r="E18" s="16">
        <v>84735.72</v>
      </c>
      <c r="F18" s="17">
        <v>3.44E-2</v>
      </c>
      <c r="G18" s="17">
        <v>7.6350000000000001E-2</v>
      </c>
    </row>
    <row r="19" spans="1:7" x14ac:dyDescent="0.25">
      <c r="A19" s="13" t="s">
        <v>184</v>
      </c>
      <c r="B19" s="36" t="s">
        <v>185</v>
      </c>
      <c r="C19" s="36" t="s">
        <v>168</v>
      </c>
      <c r="D19" s="15">
        <v>81000000</v>
      </c>
      <c r="E19" s="16">
        <v>80503.149999999994</v>
      </c>
      <c r="F19" s="17">
        <v>3.27E-2</v>
      </c>
      <c r="G19" s="17">
        <v>7.7700000000000005E-2</v>
      </c>
    </row>
    <row r="20" spans="1:7" x14ac:dyDescent="0.25">
      <c r="A20" s="13" t="s">
        <v>186</v>
      </c>
      <c r="B20" s="36" t="s">
        <v>187</v>
      </c>
      <c r="C20" s="36" t="s">
        <v>168</v>
      </c>
      <c r="D20" s="15">
        <v>75200000</v>
      </c>
      <c r="E20" s="16">
        <v>75643.45</v>
      </c>
      <c r="F20" s="17">
        <v>3.0700000000000002E-2</v>
      </c>
      <c r="G20" s="17">
        <v>7.4649999999999994E-2</v>
      </c>
    </row>
    <row r="21" spans="1:7" x14ac:dyDescent="0.25">
      <c r="A21" s="13" t="s">
        <v>188</v>
      </c>
      <c r="B21" s="36" t="s">
        <v>189</v>
      </c>
      <c r="C21" s="36" t="s">
        <v>168</v>
      </c>
      <c r="D21" s="15">
        <v>73000000</v>
      </c>
      <c r="E21" s="16">
        <v>72858.23</v>
      </c>
      <c r="F21" s="17">
        <v>2.9600000000000001E-2</v>
      </c>
      <c r="G21" s="17">
        <v>7.5874999999999998E-2</v>
      </c>
    </row>
    <row r="22" spans="1:7" x14ac:dyDescent="0.25">
      <c r="A22" s="13" t="s">
        <v>190</v>
      </c>
      <c r="B22" s="36" t="s">
        <v>191</v>
      </c>
      <c r="C22" s="36" t="s">
        <v>168</v>
      </c>
      <c r="D22" s="15">
        <v>72500000</v>
      </c>
      <c r="E22" s="16">
        <v>72336.22</v>
      </c>
      <c r="F22" s="17">
        <v>2.9399999999999999E-2</v>
      </c>
      <c r="G22" s="17">
        <v>7.3950000000000002E-2</v>
      </c>
    </row>
    <row r="23" spans="1:7" x14ac:dyDescent="0.25">
      <c r="A23" s="13" t="s">
        <v>192</v>
      </c>
      <c r="B23" s="36" t="s">
        <v>193</v>
      </c>
      <c r="C23" s="36" t="s">
        <v>168</v>
      </c>
      <c r="D23" s="15">
        <v>61500000</v>
      </c>
      <c r="E23" s="16">
        <v>60541.03</v>
      </c>
      <c r="F23" s="17">
        <v>2.46E-2</v>
      </c>
      <c r="G23" s="17">
        <v>7.9174999999999995E-2</v>
      </c>
    </row>
    <row r="24" spans="1:7" x14ac:dyDescent="0.25">
      <c r="A24" s="13" t="s">
        <v>194</v>
      </c>
      <c r="B24" s="36" t="s">
        <v>195</v>
      </c>
      <c r="C24" s="36" t="s">
        <v>168</v>
      </c>
      <c r="D24" s="15">
        <v>61000000</v>
      </c>
      <c r="E24" s="16">
        <v>59802.879999999997</v>
      </c>
      <c r="F24" s="17">
        <v>2.4299999999999999E-2</v>
      </c>
      <c r="G24" s="17">
        <v>7.7700000000000005E-2</v>
      </c>
    </row>
    <row r="25" spans="1:7" x14ac:dyDescent="0.25">
      <c r="A25" s="13" t="s">
        <v>196</v>
      </c>
      <c r="B25" s="36" t="s">
        <v>197</v>
      </c>
      <c r="C25" s="36" t="s">
        <v>198</v>
      </c>
      <c r="D25" s="15">
        <v>56000000</v>
      </c>
      <c r="E25" s="16">
        <v>55890.86</v>
      </c>
      <c r="F25" s="17">
        <v>2.2700000000000001E-2</v>
      </c>
      <c r="G25" s="17">
        <v>7.4781E-2</v>
      </c>
    </row>
    <row r="26" spans="1:7" x14ac:dyDescent="0.25">
      <c r="A26" s="13" t="s">
        <v>199</v>
      </c>
      <c r="B26" s="36" t="s">
        <v>200</v>
      </c>
      <c r="C26" s="36" t="s">
        <v>168</v>
      </c>
      <c r="D26" s="15">
        <v>53700000</v>
      </c>
      <c r="E26" s="16">
        <v>53130.67</v>
      </c>
      <c r="F26" s="17">
        <v>2.1600000000000001E-2</v>
      </c>
      <c r="G26" s="17">
        <v>7.8424999999999995E-2</v>
      </c>
    </row>
    <row r="27" spans="1:7" x14ac:dyDescent="0.25">
      <c r="A27" s="13" t="s">
        <v>201</v>
      </c>
      <c r="B27" s="36" t="s">
        <v>202</v>
      </c>
      <c r="C27" s="36" t="s">
        <v>168</v>
      </c>
      <c r="D27" s="15">
        <v>45000000</v>
      </c>
      <c r="E27" s="16">
        <v>44573.31</v>
      </c>
      <c r="F27" s="17">
        <v>1.8100000000000002E-2</v>
      </c>
      <c r="G27" s="17">
        <v>7.8687999999999994E-2</v>
      </c>
    </row>
    <row r="28" spans="1:7" x14ac:dyDescent="0.25">
      <c r="A28" s="13" t="s">
        <v>203</v>
      </c>
      <c r="B28" s="36" t="s">
        <v>204</v>
      </c>
      <c r="C28" s="36" t="s">
        <v>168</v>
      </c>
      <c r="D28" s="15">
        <v>43200000</v>
      </c>
      <c r="E28" s="16">
        <v>43210.63</v>
      </c>
      <c r="F28" s="17">
        <v>1.7600000000000001E-2</v>
      </c>
      <c r="G28" s="17">
        <v>7.4649999999999994E-2</v>
      </c>
    </row>
    <row r="29" spans="1:7" x14ac:dyDescent="0.25">
      <c r="A29" s="13" t="s">
        <v>205</v>
      </c>
      <c r="B29" s="36" t="s">
        <v>206</v>
      </c>
      <c r="C29" s="36" t="s">
        <v>168</v>
      </c>
      <c r="D29" s="15">
        <v>38500000</v>
      </c>
      <c r="E29" s="16">
        <v>38292.370000000003</v>
      </c>
      <c r="F29" s="17">
        <v>1.5599999999999999E-2</v>
      </c>
      <c r="G29" s="17">
        <v>7.9174999999999995E-2</v>
      </c>
    </row>
    <row r="30" spans="1:7" x14ac:dyDescent="0.25">
      <c r="A30" s="13" t="s">
        <v>207</v>
      </c>
      <c r="B30" s="36" t="s">
        <v>208</v>
      </c>
      <c r="C30" s="36" t="s">
        <v>168</v>
      </c>
      <c r="D30" s="15">
        <v>37500000</v>
      </c>
      <c r="E30" s="16">
        <v>37180.39</v>
      </c>
      <c r="F30" s="17">
        <v>1.5100000000000001E-2</v>
      </c>
      <c r="G30" s="17">
        <v>7.6600000000000001E-2</v>
      </c>
    </row>
    <row r="31" spans="1:7" x14ac:dyDescent="0.25">
      <c r="A31" s="13" t="s">
        <v>209</v>
      </c>
      <c r="B31" s="36" t="s">
        <v>210</v>
      </c>
      <c r="C31" s="36" t="s">
        <v>168</v>
      </c>
      <c r="D31" s="15">
        <v>37500000</v>
      </c>
      <c r="E31" s="16">
        <v>37125.300000000003</v>
      </c>
      <c r="F31" s="17">
        <v>1.5100000000000001E-2</v>
      </c>
      <c r="G31" s="17">
        <v>7.8333E-2</v>
      </c>
    </row>
    <row r="32" spans="1:7" x14ac:dyDescent="0.25">
      <c r="A32" s="13" t="s">
        <v>211</v>
      </c>
      <c r="B32" s="36" t="s">
        <v>212</v>
      </c>
      <c r="C32" s="36" t="s">
        <v>168</v>
      </c>
      <c r="D32" s="15">
        <v>37000000</v>
      </c>
      <c r="E32" s="16">
        <v>36833.06</v>
      </c>
      <c r="F32" s="17">
        <v>1.4999999999999999E-2</v>
      </c>
      <c r="G32" s="17">
        <v>7.7200000000000005E-2</v>
      </c>
    </row>
    <row r="33" spans="1:7" x14ac:dyDescent="0.25">
      <c r="A33" s="13" t="s">
        <v>213</v>
      </c>
      <c r="B33" s="36" t="s">
        <v>214</v>
      </c>
      <c r="C33" s="36" t="s">
        <v>168</v>
      </c>
      <c r="D33" s="15">
        <v>36000000</v>
      </c>
      <c r="E33" s="16">
        <v>35630.39</v>
      </c>
      <c r="F33" s="17">
        <v>1.4500000000000001E-2</v>
      </c>
      <c r="G33" s="17">
        <v>7.8687999999999994E-2</v>
      </c>
    </row>
    <row r="34" spans="1:7" x14ac:dyDescent="0.25">
      <c r="A34" s="13" t="s">
        <v>215</v>
      </c>
      <c r="B34" s="36" t="s">
        <v>216</v>
      </c>
      <c r="C34" s="36" t="s">
        <v>175</v>
      </c>
      <c r="D34" s="15">
        <v>35500000</v>
      </c>
      <c r="E34" s="16">
        <v>35161.19</v>
      </c>
      <c r="F34" s="17">
        <v>1.43E-2</v>
      </c>
      <c r="G34" s="17">
        <v>7.9049999999999995E-2</v>
      </c>
    </row>
    <row r="35" spans="1:7" x14ac:dyDescent="0.25">
      <c r="A35" s="13" t="s">
        <v>217</v>
      </c>
      <c r="B35" s="36" t="s">
        <v>218</v>
      </c>
      <c r="C35" s="36" t="s">
        <v>168</v>
      </c>
      <c r="D35" s="15">
        <v>34000000</v>
      </c>
      <c r="E35" s="16">
        <v>33803.07</v>
      </c>
      <c r="F35" s="17">
        <v>1.37E-2</v>
      </c>
      <c r="G35" s="17">
        <v>7.7049999999999993E-2</v>
      </c>
    </row>
    <row r="36" spans="1:7" x14ac:dyDescent="0.25">
      <c r="A36" s="13" t="s">
        <v>219</v>
      </c>
      <c r="B36" s="36" t="s">
        <v>220</v>
      </c>
      <c r="C36" s="36" t="s">
        <v>168</v>
      </c>
      <c r="D36" s="15">
        <v>29500000</v>
      </c>
      <c r="E36" s="16">
        <v>29349.26</v>
      </c>
      <c r="F36" s="17">
        <v>1.1900000000000001E-2</v>
      </c>
      <c r="G36" s="17">
        <v>7.6950000000000005E-2</v>
      </c>
    </row>
    <row r="37" spans="1:7" x14ac:dyDescent="0.25">
      <c r="A37" s="13" t="s">
        <v>221</v>
      </c>
      <c r="B37" s="36" t="s">
        <v>222</v>
      </c>
      <c r="C37" s="36" t="s">
        <v>223</v>
      </c>
      <c r="D37" s="15">
        <v>27000000</v>
      </c>
      <c r="E37" s="16">
        <v>27414.61</v>
      </c>
      <c r="F37" s="17">
        <v>1.11E-2</v>
      </c>
      <c r="G37" s="17">
        <v>7.5649999999999995E-2</v>
      </c>
    </row>
    <row r="38" spans="1:7" x14ac:dyDescent="0.25">
      <c r="A38" s="13" t="s">
        <v>224</v>
      </c>
      <c r="B38" s="36" t="s">
        <v>225</v>
      </c>
      <c r="C38" s="36" t="s">
        <v>168</v>
      </c>
      <c r="D38" s="15">
        <v>25000000</v>
      </c>
      <c r="E38" s="16">
        <v>24945.200000000001</v>
      </c>
      <c r="F38" s="17">
        <v>1.01E-2</v>
      </c>
      <c r="G38" s="17">
        <v>7.8700000000000006E-2</v>
      </c>
    </row>
    <row r="39" spans="1:7" x14ac:dyDescent="0.25">
      <c r="A39" s="13" t="s">
        <v>226</v>
      </c>
      <c r="B39" s="36" t="s">
        <v>227</v>
      </c>
      <c r="C39" s="36" t="s">
        <v>168</v>
      </c>
      <c r="D39" s="15">
        <v>25000000</v>
      </c>
      <c r="E39" s="16">
        <v>24889.33</v>
      </c>
      <c r="F39" s="17">
        <v>1.01E-2</v>
      </c>
      <c r="G39" s="17">
        <v>7.8450000000000006E-2</v>
      </c>
    </row>
    <row r="40" spans="1:7" x14ac:dyDescent="0.25">
      <c r="A40" s="13" t="s">
        <v>228</v>
      </c>
      <c r="B40" s="36" t="s">
        <v>229</v>
      </c>
      <c r="C40" s="36" t="s">
        <v>168</v>
      </c>
      <c r="D40" s="15">
        <v>25000000</v>
      </c>
      <c r="E40" s="16">
        <v>24639.18</v>
      </c>
      <c r="F40" s="17">
        <v>0.01</v>
      </c>
      <c r="G40" s="17">
        <v>7.6499999999999999E-2</v>
      </c>
    </row>
    <row r="41" spans="1:7" x14ac:dyDescent="0.25">
      <c r="A41" s="13" t="s">
        <v>230</v>
      </c>
      <c r="B41" s="36" t="s">
        <v>231</v>
      </c>
      <c r="C41" s="36" t="s">
        <v>168</v>
      </c>
      <c r="D41" s="15">
        <v>20500000</v>
      </c>
      <c r="E41" s="16">
        <v>20338.419999999998</v>
      </c>
      <c r="F41" s="17">
        <v>8.3000000000000001E-3</v>
      </c>
      <c r="G41" s="17">
        <v>7.5131000000000003E-2</v>
      </c>
    </row>
    <row r="42" spans="1:7" x14ac:dyDescent="0.25">
      <c r="A42" s="13" t="s">
        <v>232</v>
      </c>
      <c r="B42" s="36" t="s">
        <v>233</v>
      </c>
      <c r="C42" s="36" t="s">
        <v>168</v>
      </c>
      <c r="D42" s="15">
        <v>19000000</v>
      </c>
      <c r="E42" s="16">
        <v>19439.34</v>
      </c>
      <c r="F42" s="17">
        <v>7.9000000000000008E-3</v>
      </c>
      <c r="G42" s="17">
        <v>7.775E-2</v>
      </c>
    </row>
    <row r="43" spans="1:7" x14ac:dyDescent="0.25">
      <c r="A43" s="13" t="s">
        <v>234</v>
      </c>
      <c r="B43" s="36" t="s">
        <v>235</v>
      </c>
      <c r="C43" s="36" t="s">
        <v>168</v>
      </c>
      <c r="D43" s="15">
        <v>17500000</v>
      </c>
      <c r="E43" s="16">
        <v>17850.11</v>
      </c>
      <c r="F43" s="17">
        <v>7.3000000000000001E-3</v>
      </c>
      <c r="G43" s="17">
        <v>7.4649999999999994E-2</v>
      </c>
    </row>
    <row r="44" spans="1:7" x14ac:dyDescent="0.25">
      <c r="A44" s="13" t="s">
        <v>236</v>
      </c>
      <c r="B44" s="36" t="s">
        <v>237</v>
      </c>
      <c r="C44" s="36" t="s">
        <v>175</v>
      </c>
      <c r="D44" s="15">
        <v>18000000</v>
      </c>
      <c r="E44" s="16">
        <v>17655.12</v>
      </c>
      <c r="F44" s="17">
        <v>7.1999999999999998E-3</v>
      </c>
      <c r="G44" s="17">
        <v>7.9049999999999995E-2</v>
      </c>
    </row>
    <row r="45" spans="1:7" x14ac:dyDescent="0.25">
      <c r="A45" s="13" t="s">
        <v>238</v>
      </c>
      <c r="B45" s="36" t="s">
        <v>239</v>
      </c>
      <c r="C45" s="36" t="s">
        <v>168</v>
      </c>
      <c r="D45" s="15">
        <v>16500000</v>
      </c>
      <c r="E45" s="16">
        <v>16696.09</v>
      </c>
      <c r="F45" s="17">
        <v>6.7999999999999996E-3</v>
      </c>
      <c r="G45" s="17">
        <v>7.775E-2</v>
      </c>
    </row>
    <row r="46" spans="1:7" x14ac:dyDescent="0.25">
      <c r="A46" s="13" t="s">
        <v>240</v>
      </c>
      <c r="B46" s="36" t="s">
        <v>241</v>
      </c>
      <c r="C46" s="36" t="s">
        <v>168</v>
      </c>
      <c r="D46" s="15">
        <v>15000000</v>
      </c>
      <c r="E46" s="16">
        <v>14959.4</v>
      </c>
      <c r="F46" s="17">
        <v>6.1000000000000004E-3</v>
      </c>
      <c r="G46" s="17">
        <v>7.4531E-2</v>
      </c>
    </row>
    <row r="47" spans="1:7" x14ac:dyDescent="0.25">
      <c r="A47" s="13" t="s">
        <v>242</v>
      </c>
      <c r="B47" s="36" t="s">
        <v>243</v>
      </c>
      <c r="C47" s="36" t="s">
        <v>244</v>
      </c>
      <c r="D47" s="15">
        <v>15000000</v>
      </c>
      <c r="E47" s="16">
        <v>14906.96</v>
      </c>
      <c r="F47" s="17">
        <v>6.1000000000000004E-3</v>
      </c>
      <c r="G47" s="17">
        <v>7.85E-2</v>
      </c>
    </row>
    <row r="48" spans="1:7" x14ac:dyDescent="0.25">
      <c r="A48" s="13" t="s">
        <v>245</v>
      </c>
      <c r="B48" s="36" t="s">
        <v>246</v>
      </c>
      <c r="C48" s="36" t="s">
        <v>168</v>
      </c>
      <c r="D48" s="15">
        <v>14000000</v>
      </c>
      <c r="E48" s="16">
        <v>14233.46</v>
      </c>
      <c r="F48" s="17">
        <v>5.7999999999999996E-3</v>
      </c>
      <c r="G48" s="17">
        <v>7.8424999999999995E-2</v>
      </c>
    </row>
    <row r="49" spans="1:7" x14ac:dyDescent="0.25">
      <c r="A49" s="13" t="s">
        <v>247</v>
      </c>
      <c r="B49" s="36" t="s">
        <v>248</v>
      </c>
      <c r="C49" s="36" t="s">
        <v>168</v>
      </c>
      <c r="D49" s="15">
        <v>13500000</v>
      </c>
      <c r="E49" s="16">
        <v>13465.99</v>
      </c>
      <c r="F49" s="17">
        <v>5.4999999999999997E-3</v>
      </c>
      <c r="G49" s="17">
        <v>7.5786999999999993E-2</v>
      </c>
    </row>
    <row r="50" spans="1:7" x14ac:dyDescent="0.25">
      <c r="A50" s="13" t="s">
        <v>249</v>
      </c>
      <c r="B50" s="36" t="s">
        <v>250</v>
      </c>
      <c r="C50" s="36" t="s">
        <v>168</v>
      </c>
      <c r="D50" s="15">
        <v>12500000</v>
      </c>
      <c r="E50" s="16">
        <v>12543.34</v>
      </c>
      <c r="F50" s="17">
        <v>5.1000000000000004E-3</v>
      </c>
      <c r="G50" s="17">
        <v>7.7850000000000003E-2</v>
      </c>
    </row>
    <row r="51" spans="1:7" x14ac:dyDescent="0.25">
      <c r="A51" s="13" t="s">
        <v>251</v>
      </c>
      <c r="B51" s="36" t="s">
        <v>252</v>
      </c>
      <c r="C51" s="36" t="s">
        <v>168</v>
      </c>
      <c r="D51" s="15">
        <v>11950000</v>
      </c>
      <c r="E51" s="16">
        <v>12168.8</v>
      </c>
      <c r="F51" s="17">
        <v>4.8999999999999998E-3</v>
      </c>
      <c r="G51" s="17">
        <v>7.5136999999999995E-2</v>
      </c>
    </row>
    <row r="52" spans="1:7" x14ac:dyDescent="0.25">
      <c r="A52" s="13" t="s">
        <v>253</v>
      </c>
      <c r="B52" s="36" t="s">
        <v>254</v>
      </c>
      <c r="C52" s="36" t="s">
        <v>175</v>
      </c>
      <c r="D52" s="15">
        <v>11500000</v>
      </c>
      <c r="E52" s="16">
        <v>11587.04</v>
      </c>
      <c r="F52" s="17">
        <v>4.7000000000000002E-3</v>
      </c>
      <c r="G52" s="17">
        <v>7.7350000000000002E-2</v>
      </c>
    </row>
    <row r="53" spans="1:7" x14ac:dyDescent="0.25">
      <c r="A53" s="13" t="s">
        <v>255</v>
      </c>
      <c r="B53" s="36" t="s">
        <v>256</v>
      </c>
      <c r="C53" s="36" t="s">
        <v>168</v>
      </c>
      <c r="D53" s="15">
        <v>10500000</v>
      </c>
      <c r="E53" s="16">
        <v>10440.98</v>
      </c>
      <c r="F53" s="17">
        <v>4.1999999999999997E-3</v>
      </c>
      <c r="G53" s="17">
        <v>7.5537000000000007E-2</v>
      </c>
    </row>
    <row r="54" spans="1:7" x14ac:dyDescent="0.25">
      <c r="A54" s="13" t="s">
        <v>257</v>
      </c>
      <c r="B54" s="36" t="s">
        <v>258</v>
      </c>
      <c r="C54" s="36" t="s">
        <v>168</v>
      </c>
      <c r="D54" s="15">
        <v>10300000</v>
      </c>
      <c r="E54" s="16">
        <v>10315.969999999999</v>
      </c>
      <c r="F54" s="17">
        <v>4.1999999999999997E-3</v>
      </c>
      <c r="G54" s="17">
        <v>7.8424999999999995E-2</v>
      </c>
    </row>
    <row r="55" spans="1:7" x14ac:dyDescent="0.25">
      <c r="A55" s="13" t="s">
        <v>259</v>
      </c>
      <c r="B55" s="36" t="s">
        <v>260</v>
      </c>
      <c r="C55" s="36" t="s">
        <v>168</v>
      </c>
      <c r="D55" s="15">
        <v>10000000</v>
      </c>
      <c r="E55" s="16">
        <v>10125.65</v>
      </c>
      <c r="F55" s="17">
        <v>4.1000000000000003E-3</v>
      </c>
      <c r="G55" s="17">
        <v>7.6799999999999993E-2</v>
      </c>
    </row>
    <row r="56" spans="1:7" x14ac:dyDescent="0.25">
      <c r="A56" s="13" t="s">
        <v>261</v>
      </c>
      <c r="B56" s="36" t="s">
        <v>262</v>
      </c>
      <c r="C56" s="36" t="s">
        <v>168</v>
      </c>
      <c r="D56" s="15">
        <v>9500000</v>
      </c>
      <c r="E56" s="16">
        <v>9670.68</v>
      </c>
      <c r="F56" s="17">
        <v>3.8999999999999998E-3</v>
      </c>
      <c r="G56" s="17">
        <v>7.3887999999999995E-2</v>
      </c>
    </row>
    <row r="57" spans="1:7" x14ac:dyDescent="0.25">
      <c r="A57" s="13" t="s">
        <v>263</v>
      </c>
      <c r="B57" s="36" t="s">
        <v>264</v>
      </c>
      <c r="C57" s="36" t="s">
        <v>168</v>
      </c>
      <c r="D57" s="15">
        <v>8800000</v>
      </c>
      <c r="E57" s="16">
        <v>8727.7099999999991</v>
      </c>
      <c r="F57" s="17">
        <v>3.5000000000000001E-3</v>
      </c>
      <c r="G57" s="17">
        <v>7.6950000000000005E-2</v>
      </c>
    </row>
    <row r="58" spans="1:7" x14ac:dyDescent="0.25">
      <c r="A58" s="13" t="s">
        <v>265</v>
      </c>
      <c r="B58" s="36" t="s">
        <v>266</v>
      </c>
      <c r="C58" s="36" t="s">
        <v>168</v>
      </c>
      <c r="D58" s="15">
        <v>7500000</v>
      </c>
      <c r="E58" s="16">
        <v>7629.56</v>
      </c>
      <c r="F58" s="17">
        <v>3.0999999999999999E-3</v>
      </c>
      <c r="G58" s="17">
        <v>7.4499999999999997E-2</v>
      </c>
    </row>
    <row r="59" spans="1:7" x14ac:dyDescent="0.25">
      <c r="A59" s="13" t="s">
        <v>267</v>
      </c>
      <c r="B59" s="36" t="s">
        <v>268</v>
      </c>
      <c r="C59" s="36" t="s">
        <v>168</v>
      </c>
      <c r="D59" s="15">
        <v>7500000</v>
      </c>
      <c r="E59" s="16">
        <v>7358.79</v>
      </c>
      <c r="F59" s="17">
        <v>3.0000000000000001E-3</v>
      </c>
      <c r="G59" s="17">
        <v>7.9049999999999995E-2</v>
      </c>
    </row>
    <row r="60" spans="1:7" x14ac:dyDescent="0.25">
      <c r="A60" s="13" t="s">
        <v>269</v>
      </c>
      <c r="B60" s="36" t="s">
        <v>270</v>
      </c>
      <c r="C60" s="36" t="s">
        <v>175</v>
      </c>
      <c r="D60" s="15">
        <v>7500000</v>
      </c>
      <c r="E60" s="16">
        <v>7267.41</v>
      </c>
      <c r="F60" s="17">
        <v>3.0000000000000001E-3</v>
      </c>
      <c r="G60" s="17">
        <v>7.8E-2</v>
      </c>
    </row>
    <row r="61" spans="1:7" x14ac:dyDescent="0.25">
      <c r="A61" s="13" t="s">
        <v>271</v>
      </c>
      <c r="B61" s="36" t="s">
        <v>272</v>
      </c>
      <c r="C61" s="36" t="s">
        <v>168</v>
      </c>
      <c r="D61" s="15">
        <v>6500000</v>
      </c>
      <c r="E61" s="16">
        <v>6659.09</v>
      </c>
      <c r="F61" s="17">
        <v>2.7000000000000001E-3</v>
      </c>
      <c r="G61" s="17">
        <v>7.7600000000000002E-2</v>
      </c>
    </row>
    <row r="62" spans="1:7" x14ac:dyDescent="0.25">
      <c r="A62" s="13" t="s">
        <v>273</v>
      </c>
      <c r="B62" s="36" t="s">
        <v>274</v>
      </c>
      <c r="C62" s="36" t="s">
        <v>198</v>
      </c>
      <c r="D62" s="15">
        <v>6500000</v>
      </c>
      <c r="E62" s="16">
        <v>6480.27</v>
      </c>
      <c r="F62" s="17">
        <v>2.5999999999999999E-3</v>
      </c>
      <c r="G62" s="17">
        <v>7.6149999999999995E-2</v>
      </c>
    </row>
    <row r="63" spans="1:7" x14ac:dyDescent="0.25">
      <c r="A63" s="13" t="s">
        <v>275</v>
      </c>
      <c r="B63" s="36" t="s">
        <v>276</v>
      </c>
      <c r="C63" s="36" t="s">
        <v>168</v>
      </c>
      <c r="D63" s="15">
        <v>5500000</v>
      </c>
      <c r="E63" s="16">
        <v>5624.73</v>
      </c>
      <c r="F63" s="17">
        <v>2.3E-3</v>
      </c>
      <c r="G63" s="17">
        <v>7.775E-2</v>
      </c>
    </row>
    <row r="64" spans="1:7" x14ac:dyDescent="0.25">
      <c r="A64" s="13" t="s">
        <v>277</v>
      </c>
      <c r="B64" s="36" t="s">
        <v>278</v>
      </c>
      <c r="C64" s="36" t="s">
        <v>168</v>
      </c>
      <c r="D64" s="15">
        <v>5500000</v>
      </c>
      <c r="E64" s="16">
        <v>5600.14</v>
      </c>
      <c r="F64" s="17">
        <v>2.3E-3</v>
      </c>
      <c r="G64" s="17">
        <v>7.4499999999999997E-2</v>
      </c>
    </row>
    <row r="65" spans="1:7" x14ac:dyDescent="0.25">
      <c r="A65" s="13" t="s">
        <v>279</v>
      </c>
      <c r="B65" s="36" t="s">
        <v>280</v>
      </c>
      <c r="C65" s="36" t="s">
        <v>168</v>
      </c>
      <c r="D65" s="15">
        <v>5500000</v>
      </c>
      <c r="E65" s="16">
        <v>5462.14</v>
      </c>
      <c r="F65" s="17">
        <v>2.2000000000000001E-3</v>
      </c>
      <c r="G65" s="17">
        <v>7.6300000000000007E-2</v>
      </c>
    </row>
    <row r="66" spans="1:7" x14ac:dyDescent="0.25">
      <c r="A66" s="13" t="s">
        <v>281</v>
      </c>
      <c r="B66" s="36" t="s">
        <v>282</v>
      </c>
      <c r="C66" s="36" t="s">
        <v>223</v>
      </c>
      <c r="D66" s="15">
        <v>5100000</v>
      </c>
      <c r="E66" s="16">
        <v>5020.74</v>
      </c>
      <c r="F66" s="17">
        <v>2E-3</v>
      </c>
      <c r="G66" s="17">
        <v>7.6499999999999999E-2</v>
      </c>
    </row>
    <row r="67" spans="1:7" x14ac:dyDescent="0.25">
      <c r="A67" s="13" t="s">
        <v>283</v>
      </c>
      <c r="B67" s="36" t="s">
        <v>284</v>
      </c>
      <c r="C67" s="36" t="s">
        <v>175</v>
      </c>
      <c r="D67" s="15">
        <v>4600000</v>
      </c>
      <c r="E67" s="16">
        <v>4505.79</v>
      </c>
      <c r="F67" s="17">
        <v>1.8E-3</v>
      </c>
      <c r="G67" s="17">
        <v>7.8299999999999995E-2</v>
      </c>
    </row>
    <row r="68" spans="1:7" x14ac:dyDescent="0.25">
      <c r="A68" s="13" t="s">
        <v>285</v>
      </c>
      <c r="B68" s="36" t="s">
        <v>286</v>
      </c>
      <c r="C68" s="36" t="s">
        <v>168</v>
      </c>
      <c r="D68" s="15">
        <v>4000000</v>
      </c>
      <c r="E68" s="16">
        <v>4075.89</v>
      </c>
      <c r="F68" s="17">
        <v>1.6999999999999999E-3</v>
      </c>
      <c r="G68" s="17">
        <v>7.5537999999999994E-2</v>
      </c>
    </row>
    <row r="69" spans="1:7" x14ac:dyDescent="0.25">
      <c r="A69" s="13" t="s">
        <v>287</v>
      </c>
      <c r="B69" s="36" t="s">
        <v>288</v>
      </c>
      <c r="C69" s="36" t="s">
        <v>175</v>
      </c>
      <c r="D69" s="15">
        <v>3800000</v>
      </c>
      <c r="E69" s="16">
        <v>3769.38</v>
      </c>
      <c r="F69" s="17">
        <v>1.5E-3</v>
      </c>
      <c r="G69" s="17">
        <v>7.6499999999999999E-2</v>
      </c>
    </row>
    <row r="70" spans="1:7" x14ac:dyDescent="0.25">
      <c r="A70" s="13" t="s">
        <v>289</v>
      </c>
      <c r="B70" s="36" t="s">
        <v>290</v>
      </c>
      <c r="C70" s="36" t="s">
        <v>168</v>
      </c>
      <c r="D70" s="15">
        <v>3500000</v>
      </c>
      <c r="E70" s="16">
        <v>3547.56</v>
      </c>
      <c r="F70" s="17">
        <v>1.4E-3</v>
      </c>
      <c r="G70" s="17">
        <v>7.6600000000000001E-2</v>
      </c>
    </row>
    <row r="71" spans="1:7" x14ac:dyDescent="0.25">
      <c r="A71" s="13" t="s">
        <v>291</v>
      </c>
      <c r="B71" s="36" t="s">
        <v>292</v>
      </c>
      <c r="C71" s="36" t="s">
        <v>168</v>
      </c>
      <c r="D71" s="15">
        <v>3000000</v>
      </c>
      <c r="E71" s="16">
        <v>3058.32</v>
      </c>
      <c r="F71" s="17">
        <v>1.1999999999999999E-3</v>
      </c>
      <c r="G71" s="17">
        <v>7.6318999999999998E-2</v>
      </c>
    </row>
    <row r="72" spans="1:7" x14ac:dyDescent="0.25">
      <c r="A72" s="13" t="s">
        <v>293</v>
      </c>
      <c r="B72" s="36" t="s">
        <v>294</v>
      </c>
      <c r="C72" s="36" t="s">
        <v>168</v>
      </c>
      <c r="D72" s="15">
        <v>3000000</v>
      </c>
      <c r="E72" s="16">
        <v>3036.63</v>
      </c>
      <c r="F72" s="17">
        <v>1.1999999999999999E-3</v>
      </c>
      <c r="G72" s="17">
        <v>7.6950000000000005E-2</v>
      </c>
    </row>
    <row r="73" spans="1:7" x14ac:dyDescent="0.25">
      <c r="A73" s="13" t="s">
        <v>295</v>
      </c>
      <c r="B73" s="36" t="s">
        <v>296</v>
      </c>
      <c r="C73" s="36" t="s">
        <v>168</v>
      </c>
      <c r="D73" s="15">
        <v>3000000</v>
      </c>
      <c r="E73" s="16">
        <v>3016.77</v>
      </c>
      <c r="F73" s="17">
        <v>1.1999999999999999E-3</v>
      </c>
      <c r="G73" s="17">
        <v>7.6950000000000005E-2</v>
      </c>
    </row>
    <row r="74" spans="1:7" x14ac:dyDescent="0.25">
      <c r="A74" s="13" t="s">
        <v>297</v>
      </c>
      <c r="B74" s="36" t="s">
        <v>298</v>
      </c>
      <c r="C74" s="36" t="s">
        <v>168</v>
      </c>
      <c r="D74" s="15">
        <v>2500000</v>
      </c>
      <c r="E74" s="16">
        <v>2610.34</v>
      </c>
      <c r="F74" s="17">
        <v>1.1000000000000001E-3</v>
      </c>
      <c r="G74" s="17">
        <v>7.5537000000000007E-2</v>
      </c>
    </row>
    <row r="75" spans="1:7" x14ac:dyDescent="0.25">
      <c r="A75" s="13" t="s">
        <v>299</v>
      </c>
      <c r="B75" s="36" t="s">
        <v>300</v>
      </c>
      <c r="C75" s="36" t="s">
        <v>168</v>
      </c>
      <c r="D75" s="15">
        <v>2500000</v>
      </c>
      <c r="E75" s="16">
        <v>2547.94</v>
      </c>
      <c r="F75" s="17">
        <v>1E-3</v>
      </c>
      <c r="G75" s="17">
        <v>7.6353000000000004E-2</v>
      </c>
    </row>
    <row r="76" spans="1:7" x14ac:dyDescent="0.25">
      <c r="A76" s="13" t="s">
        <v>301</v>
      </c>
      <c r="B76" s="36" t="s">
        <v>302</v>
      </c>
      <c r="C76" s="36" t="s">
        <v>168</v>
      </c>
      <c r="D76" s="15">
        <v>2500000</v>
      </c>
      <c r="E76" s="16">
        <v>2486.94</v>
      </c>
      <c r="F76" s="17">
        <v>1E-3</v>
      </c>
      <c r="G76" s="17">
        <v>7.6100000000000001E-2</v>
      </c>
    </row>
    <row r="77" spans="1:7" x14ac:dyDescent="0.25">
      <c r="A77" s="13" t="s">
        <v>303</v>
      </c>
      <c r="B77" s="36" t="s">
        <v>304</v>
      </c>
      <c r="C77" s="36" t="s">
        <v>168</v>
      </c>
      <c r="D77" s="15">
        <v>1500000</v>
      </c>
      <c r="E77" s="16">
        <v>1521.96</v>
      </c>
      <c r="F77" s="17">
        <v>5.9999999999999995E-4</v>
      </c>
      <c r="G77" s="17">
        <v>7.6600000000000001E-2</v>
      </c>
    </row>
    <row r="78" spans="1:7" x14ac:dyDescent="0.25">
      <c r="A78" s="13" t="s">
        <v>305</v>
      </c>
      <c r="B78" s="36" t="s">
        <v>306</v>
      </c>
      <c r="C78" s="36" t="s">
        <v>198</v>
      </c>
      <c r="D78" s="15">
        <v>1500000</v>
      </c>
      <c r="E78" s="16">
        <v>1483.98</v>
      </c>
      <c r="F78" s="17">
        <v>5.9999999999999995E-4</v>
      </c>
      <c r="G78" s="17">
        <v>7.8316999999999998E-2</v>
      </c>
    </row>
    <row r="79" spans="1:7" x14ac:dyDescent="0.25">
      <c r="A79" s="13" t="s">
        <v>307</v>
      </c>
      <c r="B79" s="36" t="s">
        <v>308</v>
      </c>
      <c r="C79" s="36" t="s">
        <v>168</v>
      </c>
      <c r="D79" s="15">
        <v>1000000</v>
      </c>
      <c r="E79" s="16">
        <v>1034.8</v>
      </c>
      <c r="F79" s="17">
        <v>4.0000000000000002E-4</v>
      </c>
      <c r="G79" s="17">
        <v>7.6434000000000002E-2</v>
      </c>
    </row>
    <row r="80" spans="1:7" x14ac:dyDescent="0.25">
      <c r="A80" s="13" t="s">
        <v>309</v>
      </c>
      <c r="B80" s="36" t="s">
        <v>310</v>
      </c>
      <c r="C80" s="36" t="s">
        <v>168</v>
      </c>
      <c r="D80" s="15">
        <v>1000000</v>
      </c>
      <c r="E80" s="16">
        <v>1032.1500000000001</v>
      </c>
      <c r="F80" s="17">
        <v>4.0000000000000002E-4</v>
      </c>
      <c r="G80" s="17">
        <v>7.6499999999999999E-2</v>
      </c>
    </row>
    <row r="81" spans="1:7" x14ac:dyDescent="0.25">
      <c r="A81" s="13" t="s">
        <v>311</v>
      </c>
      <c r="B81" s="36" t="s">
        <v>312</v>
      </c>
      <c r="C81" s="36" t="s">
        <v>168</v>
      </c>
      <c r="D81" s="15">
        <v>1000000</v>
      </c>
      <c r="E81" s="16">
        <v>1025.03</v>
      </c>
      <c r="F81" s="17">
        <v>4.0000000000000002E-4</v>
      </c>
      <c r="G81" s="17">
        <v>7.6300000000000007E-2</v>
      </c>
    </row>
    <row r="82" spans="1:7" x14ac:dyDescent="0.25">
      <c r="A82" s="13" t="s">
        <v>313</v>
      </c>
      <c r="B82" s="36" t="s">
        <v>314</v>
      </c>
      <c r="C82" s="36" t="s">
        <v>175</v>
      </c>
      <c r="D82" s="15">
        <v>1000000</v>
      </c>
      <c r="E82" s="16">
        <v>987.1</v>
      </c>
      <c r="F82" s="17">
        <v>4.0000000000000002E-4</v>
      </c>
      <c r="G82" s="17">
        <v>7.7950000000000005E-2</v>
      </c>
    </row>
    <row r="83" spans="1:7" x14ac:dyDescent="0.25">
      <c r="A83" s="13" t="s">
        <v>315</v>
      </c>
      <c r="B83" s="36" t="s">
        <v>316</v>
      </c>
      <c r="C83" s="36" t="s">
        <v>168</v>
      </c>
      <c r="D83" s="15">
        <v>500000</v>
      </c>
      <c r="E83" s="16">
        <v>510.47</v>
      </c>
      <c r="F83" s="17">
        <v>2.0000000000000001E-4</v>
      </c>
      <c r="G83" s="17">
        <v>7.5985999999999998E-2</v>
      </c>
    </row>
    <row r="84" spans="1:7" x14ac:dyDescent="0.25">
      <c r="A84" s="13" t="s">
        <v>317</v>
      </c>
      <c r="B84" s="36" t="s">
        <v>318</v>
      </c>
      <c r="C84" s="36" t="s">
        <v>168</v>
      </c>
      <c r="D84" s="15">
        <v>500000</v>
      </c>
      <c r="E84" s="16">
        <v>509.54</v>
      </c>
      <c r="F84" s="17">
        <v>2.0000000000000001E-4</v>
      </c>
      <c r="G84" s="17">
        <v>7.4874999999999997E-2</v>
      </c>
    </row>
    <row r="85" spans="1:7" x14ac:dyDescent="0.25">
      <c r="A85" s="13" t="s">
        <v>319</v>
      </c>
      <c r="B85" s="36" t="s">
        <v>320</v>
      </c>
      <c r="C85" s="36" t="s">
        <v>168</v>
      </c>
      <c r="D85" s="15">
        <v>500000</v>
      </c>
      <c r="E85" s="16">
        <v>506.14</v>
      </c>
      <c r="F85" s="17">
        <v>2.0000000000000001E-4</v>
      </c>
      <c r="G85" s="17">
        <v>7.553E-2</v>
      </c>
    </row>
    <row r="86" spans="1:7" x14ac:dyDescent="0.25">
      <c r="A86" s="13" t="s">
        <v>321</v>
      </c>
      <c r="B86" s="36" t="s">
        <v>322</v>
      </c>
      <c r="C86" s="36" t="s">
        <v>198</v>
      </c>
      <c r="D86" s="15">
        <v>500000</v>
      </c>
      <c r="E86" s="16">
        <v>503.74</v>
      </c>
      <c r="F86" s="17">
        <v>2.0000000000000001E-4</v>
      </c>
      <c r="G86" s="17">
        <v>7.4649999999999994E-2</v>
      </c>
    </row>
    <row r="87" spans="1:7" x14ac:dyDescent="0.25">
      <c r="A87" s="13" t="s">
        <v>323</v>
      </c>
      <c r="B87" s="36" t="s">
        <v>324</v>
      </c>
      <c r="C87" s="36" t="s">
        <v>168</v>
      </c>
      <c r="D87" s="15">
        <v>400000</v>
      </c>
      <c r="E87" s="16">
        <v>412.46</v>
      </c>
      <c r="F87" s="17">
        <v>2.0000000000000001E-4</v>
      </c>
      <c r="G87" s="17">
        <v>7.6499999999999999E-2</v>
      </c>
    </row>
    <row r="88" spans="1:7" x14ac:dyDescent="0.25">
      <c r="A88" s="14" t="s">
        <v>325</v>
      </c>
      <c r="B88" s="37"/>
      <c r="C88" s="37"/>
      <c r="D88" s="18"/>
      <c r="E88" s="29">
        <v>2227260.9500000002</v>
      </c>
      <c r="F88" s="30">
        <v>0.90490000000000004</v>
      </c>
      <c r="G88" s="21"/>
    </row>
    <row r="89" spans="1:7" x14ac:dyDescent="0.25">
      <c r="A89" s="13"/>
      <c r="B89" s="36"/>
      <c r="C89" s="36"/>
      <c r="D89" s="15"/>
      <c r="E89" s="16"/>
      <c r="F89" s="17"/>
      <c r="G89" s="17"/>
    </row>
    <row r="90" spans="1:7" x14ac:dyDescent="0.25">
      <c r="A90" s="14" t="s">
        <v>326</v>
      </c>
      <c r="B90" s="36"/>
      <c r="C90" s="36"/>
      <c r="D90" s="15"/>
      <c r="E90" s="16"/>
      <c r="F90" s="17"/>
      <c r="G90" s="17"/>
    </row>
    <row r="91" spans="1:7" x14ac:dyDescent="0.25">
      <c r="A91" s="13" t="s">
        <v>327</v>
      </c>
      <c r="B91" s="36" t="s">
        <v>328</v>
      </c>
      <c r="C91" s="36" t="s">
        <v>329</v>
      </c>
      <c r="D91" s="15">
        <v>102000000</v>
      </c>
      <c r="E91" s="16">
        <v>101957.57</v>
      </c>
      <c r="F91" s="17">
        <v>4.1399999999999999E-2</v>
      </c>
      <c r="G91" s="17">
        <v>6.8738999999999995E-2</v>
      </c>
    </row>
    <row r="92" spans="1:7" x14ac:dyDescent="0.25">
      <c r="A92" s="13" t="s">
        <v>330</v>
      </c>
      <c r="B92" s="36" t="s">
        <v>331</v>
      </c>
      <c r="C92" s="36" t="s">
        <v>329</v>
      </c>
      <c r="D92" s="15">
        <v>22500000</v>
      </c>
      <c r="E92" s="16">
        <v>22734.2</v>
      </c>
      <c r="F92" s="17">
        <v>9.1999999999999998E-3</v>
      </c>
      <c r="G92" s="17">
        <v>6.7573999999999995E-2</v>
      </c>
    </row>
    <row r="93" spans="1:7" x14ac:dyDescent="0.25">
      <c r="A93" s="13" t="s">
        <v>332</v>
      </c>
      <c r="B93" s="36" t="s">
        <v>333</v>
      </c>
      <c r="C93" s="36" t="s">
        <v>329</v>
      </c>
      <c r="D93" s="15">
        <v>13000000</v>
      </c>
      <c r="E93" s="16">
        <v>13111.81</v>
      </c>
      <c r="F93" s="17">
        <v>5.3E-3</v>
      </c>
      <c r="G93" s="17">
        <v>6.7892999999999995E-2</v>
      </c>
    </row>
    <row r="94" spans="1:7" x14ac:dyDescent="0.25">
      <c r="A94" s="14" t="s">
        <v>325</v>
      </c>
      <c r="B94" s="37"/>
      <c r="C94" s="37"/>
      <c r="D94" s="18"/>
      <c r="E94" s="29">
        <v>137803.57999999999</v>
      </c>
      <c r="F94" s="30">
        <v>5.5899999999999998E-2</v>
      </c>
      <c r="G94" s="21"/>
    </row>
    <row r="95" spans="1:7" x14ac:dyDescent="0.25">
      <c r="A95" s="13"/>
      <c r="B95" s="36"/>
      <c r="C95" s="36"/>
      <c r="D95" s="15"/>
      <c r="E95" s="16"/>
      <c r="F95" s="17"/>
      <c r="G95" s="17"/>
    </row>
    <row r="96" spans="1:7" x14ac:dyDescent="0.25">
      <c r="A96" s="14" t="s">
        <v>334</v>
      </c>
      <c r="B96" s="36"/>
      <c r="C96" s="36"/>
      <c r="D96" s="15"/>
      <c r="E96" s="16"/>
      <c r="F96" s="17"/>
      <c r="G96" s="17"/>
    </row>
    <row r="97" spans="1:7" x14ac:dyDescent="0.25">
      <c r="A97" s="14" t="s">
        <v>325</v>
      </c>
      <c r="B97" s="36"/>
      <c r="C97" s="36"/>
      <c r="D97" s="15"/>
      <c r="E97" s="40" t="s">
        <v>163</v>
      </c>
      <c r="F97" s="41" t="s">
        <v>163</v>
      </c>
      <c r="G97" s="17"/>
    </row>
    <row r="98" spans="1:7" x14ac:dyDescent="0.25">
      <c r="A98" s="13"/>
      <c r="B98" s="36"/>
      <c r="C98" s="36"/>
      <c r="D98" s="15"/>
      <c r="E98" s="16"/>
      <c r="F98" s="17"/>
      <c r="G98" s="17"/>
    </row>
    <row r="99" spans="1:7" x14ac:dyDescent="0.25">
      <c r="A99" s="14" t="s">
        <v>335</v>
      </c>
      <c r="B99" s="36"/>
      <c r="C99" s="36"/>
      <c r="D99" s="15"/>
      <c r="E99" s="16"/>
      <c r="F99" s="17"/>
      <c r="G99" s="17"/>
    </row>
    <row r="100" spans="1:7" x14ac:dyDescent="0.25">
      <c r="A100" s="14" t="s">
        <v>325</v>
      </c>
      <c r="B100" s="36"/>
      <c r="C100" s="36"/>
      <c r="D100" s="15"/>
      <c r="E100" s="40" t="s">
        <v>163</v>
      </c>
      <c r="F100" s="41" t="s">
        <v>163</v>
      </c>
      <c r="G100" s="17"/>
    </row>
    <row r="101" spans="1:7" x14ac:dyDescent="0.25">
      <c r="A101" s="13"/>
      <c r="B101" s="36"/>
      <c r="C101" s="36"/>
      <c r="D101" s="15"/>
      <c r="E101" s="16"/>
      <c r="F101" s="17"/>
      <c r="G101" s="17"/>
    </row>
    <row r="102" spans="1:7" x14ac:dyDescent="0.25">
      <c r="A102" s="25" t="s">
        <v>336</v>
      </c>
      <c r="B102" s="38"/>
      <c r="C102" s="38"/>
      <c r="D102" s="26"/>
      <c r="E102" s="29">
        <v>2365064.5299999998</v>
      </c>
      <c r="F102" s="30">
        <v>0.96079999999999999</v>
      </c>
      <c r="G102" s="21"/>
    </row>
    <row r="103" spans="1:7" x14ac:dyDescent="0.25">
      <c r="A103" s="13"/>
      <c r="B103" s="36"/>
      <c r="C103" s="36"/>
      <c r="D103" s="15"/>
      <c r="E103" s="16"/>
      <c r="F103" s="17"/>
      <c r="G103" s="17"/>
    </row>
    <row r="104" spans="1:7" x14ac:dyDescent="0.25">
      <c r="A104" s="13"/>
      <c r="B104" s="36"/>
      <c r="C104" s="36"/>
      <c r="D104" s="15"/>
      <c r="E104" s="16"/>
      <c r="F104" s="17"/>
      <c r="G104" s="17"/>
    </row>
    <row r="105" spans="1:7" x14ac:dyDescent="0.25">
      <c r="A105" s="14" t="s">
        <v>337</v>
      </c>
      <c r="B105" s="36"/>
      <c r="C105" s="36"/>
      <c r="D105" s="15"/>
      <c r="E105" s="16"/>
      <c r="F105" s="17"/>
      <c r="G105" s="17"/>
    </row>
    <row r="106" spans="1:7" x14ac:dyDescent="0.25">
      <c r="A106" s="13" t="s">
        <v>338</v>
      </c>
      <c r="B106" s="36"/>
      <c r="C106" s="36"/>
      <c r="D106" s="15"/>
      <c r="E106" s="16">
        <v>8000.06</v>
      </c>
      <c r="F106" s="17">
        <v>3.3E-3</v>
      </c>
      <c r="G106" s="17">
        <v>5.2499999999999998E-2</v>
      </c>
    </row>
    <row r="107" spans="1:7" x14ac:dyDescent="0.25">
      <c r="A107" s="13" t="s">
        <v>339</v>
      </c>
      <c r="B107" s="36"/>
      <c r="C107" s="36"/>
      <c r="D107" s="15"/>
      <c r="E107" s="16">
        <v>39.99</v>
      </c>
      <c r="F107" s="67">
        <v>0</v>
      </c>
      <c r="G107" s="17">
        <v>5.1214000000000003E-2</v>
      </c>
    </row>
    <row r="108" spans="1:7" x14ac:dyDescent="0.25">
      <c r="A108" s="14" t="s">
        <v>325</v>
      </c>
      <c r="B108" s="37"/>
      <c r="C108" s="37"/>
      <c r="D108" s="18"/>
      <c r="E108" s="29">
        <v>8040.05</v>
      </c>
      <c r="F108" s="30">
        <v>3.3E-3</v>
      </c>
      <c r="G108" s="21"/>
    </row>
    <row r="109" spans="1:7" x14ac:dyDescent="0.25">
      <c r="A109" s="13"/>
      <c r="B109" s="36"/>
      <c r="C109" s="36"/>
      <c r="D109" s="15"/>
      <c r="E109" s="16"/>
      <c r="F109" s="17"/>
      <c r="G109" s="17"/>
    </row>
    <row r="110" spans="1:7" x14ac:dyDescent="0.25">
      <c r="A110" s="25" t="s">
        <v>336</v>
      </c>
      <c r="B110" s="38"/>
      <c r="C110" s="38"/>
      <c r="D110" s="26"/>
      <c r="E110" s="29">
        <v>8040.05</v>
      </c>
      <c r="F110" s="30">
        <v>3.3E-3</v>
      </c>
      <c r="G110" s="21"/>
    </row>
    <row r="111" spans="1:7" x14ac:dyDescent="0.25">
      <c r="A111" s="13" t="s">
        <v>340</v>
      </c>
      <c r="B111" s="36"/>
      <c r="C111" s="36"/>
      <c r="D111" s="15"/>
      <c r="E111" s="16">
        <v>93207.388911100003</v>
      </c>
      <c r="F111" s="17">
        <v>3.7884000000000001E-2</v>
      </c>
      <c r="G111" s="17"/>
    </row>
    <row r="112" spans="1:7" x14ac:dyDescent="0.25">
      <c r="A112" s="13" t="s">
        <v>341</v>
      </c>
      <c r="B112" s="36"/>
      <c r="C112" s="36"/>
      <c r="D112" s="15"/>
      <c r="E112" s="31">
        <v>-6007.5289111000002</v>
      </c>
      <c r="F112" s="32">
        <v>-1.9840000000000001E-3</v>
      </c>
      <c r="G112" s="17">
        <v>5.2492999999999998E-2</v>
      </c>
    </row>
    <row r="113" spans="1:7" x14ac:dyDescent="0.25">
      <c r="A113" s="33" t="s">
        <v>342</v>
      </c>
      <c r="B113" s="39"/>
      <c r="C113" s="39"/>
      <c r="D113" s="34"/>
      <c r="E113" s="27">
        <v>2460304.44</v>
      </c>
      <c r="F113" s="28">
        <v>1</v>
      </c>
      <c r="G113" s="28"/>
    </row>
    <row r="114" spans="1:7" x14ac:dyDescent="0.25">
      <c r="A114" s="70" t="s">
        <v>343</v>
      </c>
      <c r="B114" s="71"/>
      <c r="C114" s="71"/>
      <c r="D114" s="71"/>
      <c r="E114" s="71"/>
      <c r="F114" s="71"/>
      <c r="G114" s="72"/>
    </row>
    <row r="115" spans="1:7" x14ac:dyDescent="0.25">
      <c r="A115" s="1" t="s">
        <v>344</v>
      </c>
    </row>
    <row r="116" spans="1:7" x14ac:dyDescent="0.25">
      <c r="A116" s="73" t="s">
        <v>345</v>
      </c>
    </row>
    <row r="118" spans="1:7" x14ac:dyDescent="0.25">
      <c r="A118" s="1" t="s">
        <v>346</v>
      </c>
    </row>
    <row r="119" spans="1:7" x14ac:dyDescent="0.25">
      <c r="A119" s="56" t="s">
        <v>347</v>
      </c>
      <c r="B119" s="3" t="s">
        <v>163</v>
      </c>
    </row>
    <row r="120" spans="1:7" x14ac:dyDescent="0.25">
      <c r="A120" t="s">
        <v>348</v>
      </c>
    </row>
    <row r="121" spans="1:7" x14ac:dyDescent="0.25">
      <c r="A121" t="s">
        <v>349</v>
      </c>
      <c r="B121" t="s">
        <v>350</v>
      </c>
      <c r="C121" t="s">
        <v>350</v>
      </c>
    </row>
    <row r="122" spans="1:7" x14ac:dyDescent="0.25">
      <c r="B122" s="58">
        <v>46265</v>
      </c>
      <c r="C122" s="58">
        <v>46295</v>
      </c>
    </row>
    <row r="123" spans="1:7" x14ac:dyDescent="0.25">
      <c r="A123" t="s">
        <v>351</v>
      </c>
      <c r="B123">
        <v>1607.8711000000001</v>
      </c>
      <c r="C123">
        <v>1609.2407000000001</v>
      </c>
    </row>
    <row r="125" spans="1:7" x14ac:dyDescent="0.25">
      <c r="A125" t="s">
        <v>352</v>
      </c>
      <c r="B125" s="3" t="s">
        <v>163</v>
      </c>
    </row>
    <row r="126" spans="1:7" x14ac:dyDescent="0.25">
      <c r="A126" t="s">
        <v>353</v>
      </c>
      <c r="B126" s="3" t="s">
        <v>163</v>
      </c>
    </row>
    <row r="127" spans="1:7" ht="29.1" customHeight="1" x14ac:dyDescent="0.25">
      <c r="A127" s="56" t="s">
        <v>354</v>
      </c>
      <c r="B127" s="3" t="s">
        <v>163</v>
      </c>
    </row>
    <row r="128" spans="1:7" ht="29.1" customHeight="1" x14ac:dyDescent="0.25">
      <c r="A128" s="56" t="s">
        <v>355</v>
      </c>
      <c r="B128" s="3" t="s">
        <v>163</v>
      </c>
    </row>
    <row r="129" spans="1:2" x14ac:dyDescent="0.25">
      <c r="A129" t="s">
        <v>356</v>
      </c>
      <c r="B129" s="66">
        <f>B144</f>
        <v>3.1904373594095401</v>
      </c>
    </row>
    <row r="130" spans="1:2" ht="43.5" customHeight="1" x14ac:dyDescent="0.25">
      <c r="A130" s="56" t="s">
        <v>357</v>
      </c>
      <c r="B130" s="3" t="s">
        <v>163</v>
      </c>
    </row>
    <row r="131" spans="1:2" x14ac:dyDescent="0.25">
      <c r="B131" s="3"/>
    </row>
    <row r="132" spans="1:2" ht="29.1" customHeight="1" x14ac:dyDescent="0.25">
      <c r="A132" s="56" t="s">
        <v>358</v>
      </c>
      <c r="B132" s="3" t="s">
        <v>163</v>
      </c>
    </row>
    <row r="133" spans="1:2" ht="29.1" customHeight="1" x14ac:dyDescent="0.25">
      <c r="A133" s="56" t="s">
        <v>359</v>
      </c>
      <c r="B133">
        <v>873338.08</v>
      </c>
    </row>
    <row r="134" spans="1:2" ht="29.1" customHeight="1" x14ac:dyDescent="0.25">
      <c r="A134" s="56" t="s">
        <v>360</v>
      </c>
      <c r="B134" s="3" t="s">
        <v>163</v>
      </c>
    </row>
    <row r="135" spans="1:2" ht="29.1" customHeight="1" x14ac:dyDescent="0.25">
      <c r="A135" s="56" t="s">
        <v>361</v>
      </c>
      <c r="B135" s="3" t="s">
        <v>163</v>
      </c>
    </row>
    <row r="136" spans="1:2" x14ac:dyDescent="0.25">
      <c r="A136" s="56"/>
      <c r="B136" s="3"/>
    </row>
    <row r="137" spans="1:2" x14ac:dyDescent="0.25">
      <c r="A137" t="s">
        <v>362</v>
      </c>
    </row>
    <row r="138" spans="1:2" x14ac:dyDescent="0.25">
      <c r="A138" s="24" t="s">
        <v>363</v>
      </c>
      <c r="B138" s="24" t="s">
        <v>364</v>
      </c>
    </row>
    <row r="139" spans="1:2" x14ac:dyDescent="0.25">
      <c r="A139" s="24" t="s">
        <v>365</v>
      </c>
      <c r="B139" s="24" t="s">
        <v>366</v>
      </c>
    </row>
    <row r="140" spans="1:2" x14ac:dyDescent="0.25">
      <c r="A140" s="24"/>
      <c r="B140" s="24"/>
    </row>
    <row r="141" spans="1:2" x14ac:dyDescent="0.25">
      <c r="A141" s="24" t="s">
        <v>367</v>
      </c>
      <c r="B141" s="60">
        <v>7.6702396236436199</v>
      </c>
    </row>
    <row r="142" spans="1:2" x14ac:dyDescent="0.25">
      <c r="A142" s="24"/>
      <c r="B142" s="24"/>
    </row>
    <row r="143" spans="1:2" x14ac:dyDescent="0.25">
      <c r="A143" s="24" t="s">
        <v>368</v>
      </c>
      <c r="B143" s="49">
        <v>2.8338000000000001</v>
      </c>
    </row>
    <row r="144" spans="1:2" x14ac:dyDescent="0.25">
      <c r="A144" s="24" t="s">
        <v>369</v>
      </c>
      <c r="B144" s="49">
        <v>3.1904373594095401</v>
      </c>
    </row>
    <row r="145" spans="1:4" x14ac:dyDescent="0.25">
      <c r="A145" s="24"/>
      <c r="B145" s="24"/>
    </row>
    <row r="146" spans="1:4" x14ac:dyDescent="0.25">
      <c r="A146" s="24" t="s">
        <v>370</v>
      </c>
      <c r="B146" s="65">
        <v>46295</v>
      </c>
    </row>
    <row r="148" spans="1:4" ht="69.95" customHeight="1" x14ac:dyDescent="0.25">
      <c r="A148" s="125" t="s">
        <v>371</v>
      </c>
      <c r="B148" s="125" t="s">
        <v>372</v>
      </c>
      <c r="C148" s="125" t="s">
        <v>5</v>
      </c>
      <c r="D148" s="125" t="s">
        <v>6</v>
      </c>
    </row>
    <row r="149" spans="1:4" ht="69.95" customHeight="1" x14ac:dyDescent="0.25">
      <c r="A149" s="125" t="s">
        <v>364</v>
      </c>
      <c r="B149" s="125"/>
      <c r="C149" s="125" t="s">
        <v>8</v>
      </c>
      <c r="D14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373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374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3105936</v>
      </c>
      <c r="E8" s="16">
        <v>22011.77</v>
      </c>
      <c r="F8" s="17">
        <v>4.7699999999999999E-2</v>
      </c>
      <c r="G8" s="17"/>
    </row>
    <row r="9" spans="1:7" x14ac:dyDescent="0.25">
      <c r="A9" s="13" t="s">
        <v>379</v>
      </c>
      <c r="B9" s="36" t="s">
        <v>380</v>
      </c>
      <c r="C9" s="36" t="s">
        <v>381</v>
      </c>
      <c r="D9" s="15">
        <v>2845450</v>
      </c>
      <c r="E9" s="16">
        <v>11822.84</v>
      </c>
      <c r="F9" s="17">
        <v>2.5600000000000001E-2</v>
      </c>
      <c r="G9" s="17"/>
    </row>
    <row r="10" spans="1:7" x14ac:dyDescent="0.25">
      <c r="A10" s="13" t="s">
        <v>382</v>
      </c>
      <c r="B10" s="36" t="s">
        <v>383</v>
      </c>
      <c r="C10" s="36" t="s">
        <v>384</v>
      </c>
      <c r="D10" s="15">
        <v>806725</v>
      </c>
      <c r="E10" s="16">
        <v>11495.83</v>
      </c>
      <c r="F10" s="17">
        <v>2.4899999999999999E-2</v>
      </c>
      <c r="G10" s="17"/>
    </row>
    <row r="11" spans="1:7" x14ac:dyDescent="0.25">
      <c r="A11" s="13" t="s">
        <v>385</v>
      </c>
      <c r="B11" s="36" t="s">
        <v>386</v>
      </c>
      <c r="C11" s="36" t="s">
        <v>387</v>
      </c>
      <c r="D11" s="15">
        <v>337090</v>
      </c>
      <c r="E11" s="16">
        <v>11125.32</v>
      </c>
      <c r="F11" s="17">
        <v>2.41E-2</v>
      </c>
      <c r="G11" s="17"/>
    </row>
    <row r="12" spans="1:7" x14ac:dyDescent="0.25">
      <c r="A12" s="13" t="s">
        <v>388</v>
      </c>
      <c r="B12" s="36" t="s">
        <v>389</v>
      </c>
      <c r="C12" s="36" t="s">
        <v>390</v>
      </c>
      <c r="D12" s="15">
        <v>502445</v>
      </c>
      <c r="E12" s="16">
        <v>9722.31</v>
      </c>
      <c r="F12" s="17">
        <v>2.1100000000000001E-2</v>
      </c>
      <c r="G12" s="17"/>
    </row>
    <row r="13" spans="1:7" x14ac:dyDescent="0.25">
      <c r="A13" s="13" t="s">
        <v>391</v>
      </c>
      <c r="B13" s="36" t="s">
        <v>392</v>
      </c>
      <c r="C13" s="36" t="s">
        <v>378</v>
      </c>
      <c r="D13" s="15">
        <v>3007074</v>
      </c>
      <c r="E13" s="16">
        <v>9544.4500000000007</v>
      </c>
      <c r="F13" s="17">
        <v>2.07E-2</v>
      </c>
      <c r="G13" s="17"/>
    </row>
    <row r="14" spans="1:7" x14ac:dyDescent="0.25">
      <c r="A14" s="13" t="s">
        <v>393</v>
      </c>
      <c r="B14" s="36" t="s">
        <v>394</v>
      </c>
      <c r="C14" s="36" t="s">
        <v>378</v>
      </c>
      <c r="D14" s="15">
        <v>978280</v>
      </c>
      <c r="E14" s="16">
        <v>9386.6</v>
      </c>
      <c r="F14" s="17">
        <v>2.0299999999999999E-2</v>
      </c>
      <c r="G14" s="17"/>
    </row>
    <row r="15" spans="1:7" x14ac:dyDescent="0.25">
      <c r="A15" s="13" t="s">
        <v>395</v>
      </c>
      <c r="B15" s="36" t="s">
        <v>396</v>
      </c>
      <c r="C15" s="36" t="s">
        <v>397</v>
      </c>
      <c r="D15" s="15">
        <v>2877966</v>
      </c>
      <c r="E15" s="16">
        <v>9209.49</v>
      </c>
      <c r="F15" s="17">
        <v>0.02</v>
      </c>
      <c r="G15" s="17"/>
    </row>
    <row r="16" spans="1:7" x14ac:dyDescent="0.25">
      <c r="A16" s="13" t="s">
        <v>398</v>
      </c>
      <c r="B16" s="36" t="s">
        <v>399</v>
      </c>
      <c r="C16" s="36" t="s">
        <v>400</v>
      </c>
      <c r="D16" s="15">
        <v>236403</v>
      </c>
      <c r="E16" s="16">
        <v>8888.75</v>
      </c>
      <c r="F16" s="17">
        <v>1.9300000000000001E-2</v>
      </c>
      <c r="G16" s="17"/>
    </row>
    <row r="17" spans="1:7" x14ac:dyDescent="0.25">
      <c r="A17" s="13" t="s">
        <v>401</v>
      </c>
      <c r="B17" s="36" t="s">
        <v>402</v>
      </c>
      <c r="C17" s="36" t="s">
        <v>403</v>
      </c>
      <c r="D17" s="15">
        <v>5417403</v>
      </c>
      <c r="E17" s="16">
        <v>8353.09</v>
      </c>
      <c r="F17" s="17">
        <v>1.8100000000000002E-2</v>
      </c>
      <c r="G17" s="17"/>
    </row>
    <row r="18" spans="1:7" x14ac:dyDescent="0.25">
      <c r="A18" s="13" t="s">
        <v>404</v>
      </c>
      <c r="B18" s="36" t="s">
        <v>405</v>
      </c>
      <c r="C18" s="36" t="s">
        <v>378</v>
      </c>
      <c r="D18" s="15">
        <v>607905</v>
      </c>
      <c r="E18" s="16">
        <v>8034.68</v>
      </c>
      <c r="F18" s="17">
        <v>1.7399999999999999E-2</v>
      </c>
      <c r="G18" s="17"/>
    </row>
    <row r="19" spans="1:7" x14ac:dyDescent="0.25">
      <c r="A19" s="13" t="s">
        <v>406</v>
      </c>
      <c r="B19" s="36" t="s">
        <v>407</v>
      </c>
      <c r="C19" s="36" t="s">
        <v>408</v>
      </c>
      <c r="D19" s="15">
        <v>35329</v>
      </c>
      <c r="E19" s="16">
        <v>6959.81</v>
      </c>
      <c r="F19" s="17">
        <v>1.5100000000000001E-2</v>
      </c>
      <c r="G19" s="17"/>
    </row>
    <row r="20" spans="1:7" x14ac:dyDescent="0.25">
      <c r="A20" s="13" t="s">
        <v>409</v>
      </c>
      <c r="B20" s="36" t="s">
        <v>410</v>
      </c>
      <c r="C20" s="36" t="s">
        <v>411</v>
      </c>
      <c r="D20" s="15">
        <v>391309</v>
      </c>
      <c r="E20" s="16">
        <v>6844.39</v>
      </c>
      <c r="F20" s="17">
        <v>1.4800000000000001E-2</v>
      </c>
      <c r="G20" s="17"/>
    </row>
    <row r="21" spans="1:7" x14ac:dyDescent="0.25">
      <c r="A21" s="13" t="s">
        <v>412</v>
      </c>
      <c r="B21" s="36" t="s">
        <v>413</v>
      </c>
      <c r="C21" s="36" t="s">
        <v>414</v>
      </c>
      <c r="D21" s="15">
        <v>297847</v>
      </c>
      <c r="E21" s="16">
        <v>6523.15</v>
      </c>
      <c r="F21" s="17">
        <v>1.41E-2</v>
      </c>
      <c r="G21" s="17"/>
    </row>
    <row r="22" spans="1:7" x14ac:dyDescent="0.25">
      <c r="A22" s="13" t="s">
        <v>415</v>
      </c>
      <c r="B22" s="36" t="s">
        <v>416</v>
      </c>
      <c r="C22" s="36" t="s">
        <v>417</v>
      </c>
      <c r="D22" s="15">
        <v>148809</v>
      </c>
      <c r="E22" s="16">
        <v>6480.63</v>
      </c>
      <c r="F22" s="17">
        <v>1.4E-2</v>
      </c>
      <c r="G22" s="17"/>
    </row>
    <row r="23" spans="1:7" x14ac:dyDescent="0.25">
      <c r="A23" s="13" t="s">
        <v>418</v>
      </c>
      <c r="B23" s="36" t="s">
        <v>419</v>
      </c>
      <c r="C23" s="36" t="s">
        <v>378</v>
      </c>
      <c r="D23" s="15">
        <v>1503625</v>
      </c>
      <c r="E23" s="16">
        <v>6270.12</v>
      </c>
      <c r="F23" s="17">
        <v>1.3599999999999999E-2</v>
      </c>
      <c r="G23" s="17"/>
    </row>
    <row r="24" spans="1:7" x14ac:dyDescent="0.25">
      <c r="A24" s="13" t="s">
        <v>420</v>
      </c>
      <c r="B24" s="36" t="s">
        <v>421</v>
      </c>
      <c r="C24" s="36" t="s">
        <v>422</v>
      </c>
      <c r="D24" s="15">
        <v>531885</v>
      </c>
      <c r="E24" s="16">
        <v>6223.05</v>
      </c>
      <c r="F24" s="17">
        <v>1.35E-2</v>
      </c>
      <c r="G24" s="17"/>
    </row>
    <row r="25" spans="1:7" x14ac:dyDescent="0.25">
      <c r="A25" s="13" t="s">
        <v>423</v>
      </c>
      <c r="B25" s="36" t="s">
        <v>424</v>
      </c>
      <c r="C25" s="36" t="s">
        <v>384</v>
      </c>
      <c r="D25" s="15">
        <v>207823</v>
      </c>
      <c r="E25" s="16">
        <v>6130.78</v>
      </c>
      <c r="F25" s="17">
        <v>1.3299999999999999E-2</v>
      </c>
      <c r="G25" s="17"/>
    </row>
    <row r="26" spans="1:7" x14ac:dyDescent="0.25">
      <c r="A26" s="13" t="s">
        <v>425</v>
      </c>
      <c r="B26" s="36" t="s">
        <v>426</v>
      </c>
      <c r="C26" s="36" t="s">
        <v>411</v>
      </c>
      <c r="D26" s="15">
        <v>115520</v>
      </c>
      <c r="E26" s="16">
        <v>6098.3</v>
      </c>
      <c r="F26" s="17">
        <v>1.32E-2</v>
      </c>
      <c r="G26" s="17"/>
    </row>
    <row r="27" spans="1:7" x14ac:dyDescent="0.25">
      <c r="A27" s="13" t="s">
        <v>427</v>
      </c>
      <c r="B27" s="36" t="s">
        <v>428</v>
      </c>
      <c r="C27" s="36" t="s">
        <v>417</v>
      </c>
      <c r="D27" s="15">
        <v>2293285</v>
      </c>
      <c r="E27" s="16">
        <v>6077.21</v>
      </c>
      <c r="F27" s="17">
        <v>1.32E-2</v>
      </c>
      <c r="G27" s="17"/>
    </row>
    <row r="28" spans="1:7" x14ac:dyDescent="0.25">
      <c r="A28" s="13" t="s">
        <v>429</v>
      </c>
      <c r="B28" s="36" t="s">
        <v>430</v>
      </c>
      <c r="C28" s="36" t="s">
        <v>431</v>
      </c>
      <c r="D28" s="15">
        <v>314490</v>
      </c>
      <c r="E28" s="16">
        <v>6060.22</v>
      </c>
      <c r="F28" s="17">
        <v>1.3100000000000001E-2</v>
      </c>
      <c r="G28" s="17"/>
    </row>
    <row r="29" spans="1:7" x14ac:dyDescent="0.25">
      <c r="A29" s="13" t="s">
        <v>432</v>
      </c>
      <c r="B29" s="36" t="s">
        <v>433</v>
      </c>
      <c r="C29" s="36" t="s">
        <v>387</v>
      </c>
      <c r="D29" s="15">
        <v>3269290</v>
      </c>
      <c r="E29" s="16">
        <v>6012.55</v>
      </c>
      <c r="F29" s="17">
        <v>1.2999999999999999E-2</v>
      </c>
      <c r="G29" s="17"/>
    </row>
    <row r="30" spans="1:7" x14ac:dyDescent="0.25">
      <c r="A30" s="13" t="s">
        <v>434</v>
      </c>
      <c r="B30" s="36" t="s">
        <v>435</v>
      </c>
      <c r="C30" s="36" t="s">
        <v>436</v>
      </c>
      <c r="D30" s="15">
        <v>334862</v>
      </c>
      <c r="E30" s="16">
        <v>5883.53</v>
      </c>
      <c r="F30" s="17">
        <v>1.2699999999999999E-2</v>
      </c>
      <c r="G30" s="17"/>
    </row>
    <row r="31" spans="1:7" x14ac:dyDescent="0.25">
      <c r="A31" s="13" t="s">
        <v>437</v>
      </c>
      <c r="B31" s="36" t="s">
        <v>438</v>
      </c>
      <c r="C31" s="36" t="s">
        <v>378</v>
      </c>
      <c r="D31" s="15">
        <v>478962</v>
      </c>
      <c r="E31" s="16">
        <v>5872.07</v>
      </c>
      <c r="F31" s="17">
        <v>1.2699999999999999E-2</v>
      </c>
      <c r="G31" s="17"/>
    </row>
    <row r="32" spans="1:7" x14ac:dyDescent="0.25">
      <c r="A32" s="13" t="s">
        <v>439</v>
      </c>
      <c r="B32" s="36" t="s">
        <v>440</v>
      </c>
      <c r="C32" s="36" t="s">
        <v>441</v>
      </c>
      <c r="D32" s="15">
        <v>1491402</v>
      </c>
      <c r="E32" s="16">
        <v>5791.11</v>
      </c>
      <c r="F32" s="17">
        <v>1.2500000000000001E-2</v>
      </c>
      <c r="G32" s="17"/>
    </row>
    <row r="33" spans="1:7" x14ac:dyDescent="0.25">
      <c r="A33" s="13" t="s">
        <v>442</v>
      </c>
      <c r="B33" s="36" t="s">
        <v>443</v>
      </c>
      <c r="C33" s="36" t="s">
        <v>384</v>
      </c>
      <c r="D33" s="15">
        <v>140236</v>
      </c>
      <c r="E33" s="16">
        <v>5758.09</v>
      </c>
      <c r="F33" s="17">
        <v>1.2500000000000001E-2</v>
      </c>
      <c r="G33" s="17"/>
    </row>
    <row r="34" spans="1:7" x14ac:dyDescent="0.25">
      <c r="A34" s="13" t="s">
        <v>444</v>
      </c>
      <c r="B34" s="36" t="s">
        <v>445</v>
      </c>
      <c r="C34" s="36" t="s">
        <v>400</v>
      </c>
      <c r="D34" s="15">
        <v>227966</v>
      </c>
      <c r="E34" s="16">
        <v>5677.49</v>
      </c>
      <c r="F34" s="17">
        <v>1.23E-2</v>
      </c>
      <c r="G34" s="17"/>
    </row>
    <row r="35" spans="1:7" x14ac:dyDescent="0.25">
      <c r="A35" s="13" t="s">
        <v>446</v>
      </c>
      <c r="B35" s="36" t="s">
        <v>447</v>
      </c>
      <c r="C35" s="36" t="s">
        <v>417</v>
      </c>
      <c r="D35" s="15">
        <v>577463</v>
      </c>
      <c r="E35" s="16">
        <v>5674.73</v>
      </c>
      <c r="F35" s="17">
        <v>1.23E-2</v>
      </c>
      <c r="G35" s="17"/>
    </row>
    <row r="36" spans="1:7" x14ac:dyDescent="0.25">
      <c r="A36" s="13" t="s">
        <v>448</v>
      </c>
      <c r="B36" s="36" t="s">
        <v>449</v>
      </c>
      <c r="C36" s="36" t="s">
        <v>450</v>
      </c>
      <c r="D36" s="15">
        <v>129702</v>
      </c>
      <c r="E36" s="16">
        <v>5662.79</v>
      </c>
      <c r="F36" s="17">
        <v>1.23E-2</v>
      </c>
      <c r="G36" s="17"/>
    </row>
    <row r="37" spans="1:7" x14ac:dyDescent="0.25">
      <c r="A37" s="13" t="s">
        <v>451</v>
      </c>
      <c r="B37" s="36" t="s">
        <v>452</v>
      </c>
      <c r="C37" s="36" t="s">
        <v>453</v>
      </c>
      <c r="D37" s="15">
        <v>393340</v>
      </c>
      <c r="E37" s="16">
        <v>5402.13</v>
      </c>
      <c r="F37" s="17">
        <v>1.17E-2</v>
      </c>
      <c r="G37" s="17"/>
    </row>
    <row r="38" spans="1:7" x14ac:dyDescent="0.25">
      <c r="A38" s="13" t="s">
        <v>454</v>
      </c>
      <c r="B38" s="36" t="s">
        <v>455</v>
      </c>
      <c r="C38" s="36" t="s">
        <v>417</v>
      </c>
      <c r="D38" s="15">
        <v>331865</v>
      </c>
      <c r="E38" s="16">
        <v>5376.21</v>
      </c>
      <c r="F38" s="17">
        <v>1.1599999999999999E-2</v>
      </c>
      <c r="G38" s="17"/>
    </row>
    <row r="39" spans="1:7" x14ac:dyDescent="0.25">
      <c r="A39" s="13" t="s">
        <v>456</v>
      </c>
      <c r="B39" s="36" t="s">
        <v>457</v>
      </c>
      <c r="C39" s="36" t="s">
        <v>411</v>
      </c>
      <c r="D39" s="15">
        <v>537859</v>
      </c>
      <c r="E39" s="16">
        <v>5346.86</v>
      </c>
      <c r="F39" s="17">
        <v>1.1599999999999999E-2</v>
      </c>
      <c r="G39" s="17"/>
    </row>
    <row r="40" spans="1:7" x14ac:dyDescent="0.25">
      <c r="A40" s="13" t="s">
        <v>458</v>
      </c>
      <c r="B40" s="36" t="s">
        <v>459</v>
      </c>
      <c r="C40" s="36" t="s">
        <v>422</v>
      </c>
      <c r="D40" s="15">
        <v>136145</v>
      </c>
      <c r="E40" s="16">
        <v>5305.71</v>
      </c>
      <c r="F40" s="17">
        <v>1.15E-2</v>
      </c>
      <c r="G40" s="17"/>
    </row>
    <row r="41" spans="1:7" x14ac:dyDescent="0.25">
      <c r="A41" s="13" t="s">
        <v>460</v>
      </c>
      <c r="B41" s="36" t="s">
        <v>461</v>
      </c>
      <c r="C41" s="36" t="s">
        <v>431</v>
      </c>
      <c r="D41" s="15">
        <v>208346</v>
      </c>
      <c r="E41" s="16">
        <v>5216.57</v>
      </c>
      <c r="F41" s="17">
        <v>1.1299999999999999E-2</v>
      </c>
      <c r="G41" s="17"/>
    </row>
    <row r="42" spans="1:7" x14ac:dyDescent="0.25">
      <c r="A42" s="13" t="s">
        <v>462</v>
      </c>
      <c r="B42" s="36" t="s">
        <v>463</v>
      </c>
      <c r="C42" s="36" t="s">
        <v>464</v>
      </c>
      <c r="D42" s="15">
        <v>1194293</v>
      </c>
      <c r="E42" s="16">
        <v>5075.75</v>
      </c>
      <c r="F42" s="17">
        <v>1.0999999999999999E-2</v>
      </c>
      <c r="G42" s="17"/>
    </row>
    <row r="43" spans="1:7" x14ac:dyDescent="0.25">
      <c r="A43" s="13" t="s">
        <v>465</v>
      </c>
      <c r="B43" s="36" t="s">
        <v>466</v>
      </c>
      <c r="C43" s="36" t="s">
        <v>467</v>
      </c>
      <c r="D43" s="15">
        <v>97364</v>
      </c>
      <c r="E43" s="16">
        <v>4942.2</v>
      </c>
      <c r="F43" s="17">
        <v>1.0699999999999999E-2</v>
      </c>
      <c r="G43" s="17"/>
    </row>
    <row r="44" spans="1:7" x14ac:dyDescent="0.25">
      <c r="A44" s="13" t="s">
        <v>468</v>
      </c>
      <c r="B44" s="36" t="s">
        <v>469</v>
      </c>
      <c r="C44" s="36" t="s">
        <v>381</v>
      </c>
      <c r="D44" s="15">
        <v>574244</v>
      </c>
      <c r="E44" s="16">
        <v>4905.1899999999996</v>
      </c>
      <c r="F44" s="17">
        <v>1.06E-2</v>
      </c>
      <c r="G44" s="17"/>
    </row>
    <row r="45" spans="1:7" x14ac:dyDescent="0.25">
      <c r="A45" s="13" t="s">
        <v>470</v>
      </c>
      <c r="B45" s="36" t="s">
        <v>471</v>
      </c>
      <c r="C45" s="36" t="s">
        <v>472</v>
      </c>
      <c r="D45" s="15">
        <v>196179</v>
      </c>
      <c r="E45" s="16">
        <v>4713.3999999999996</v>
      </c>
      <c r="F45" s="17">
        <v>1.0200000000000001E-2</v>
      </c>
      <c r="G45" s="17"/>
    </row>
    <row r="46" spans="1:7" x14ac:dyDescent="0.25">
      <c r="A46" s="13" t="s">
        <v>473</v>
      </c>
      <c r="B46" s="36" t="s">
        <v>474</v>
      </c>
      <c r="C46" s="36" t="s">
        <v>475</v>
      </c>
      <c r="D46" s="15">
        <v>944287</v>
      </c>
      <c r="E46" s="16">
        <v>4671.3900000000003</v>
      </c>
      <c r="F46" s="17">
        <v>1.01E-2</v>
      </c>
      <c r="G46" s="17"/>
    </row>
    <row r="47" spans="1:7" x14ac:dyDescent="0.25">
      <c r="A47" s="13" t="s">
        <v>476</v>
      </c>
      <c r="B47" s="36" t="s">
        <v>477</v>
      </c>
      <c r="C47" s="36" t="s">
        <v>478</v>
      </c>
      <c r="D47" s="15">
        <v>1001460</v>
      </c>
      <c r="E47" s="16">
        <v>4573.67</v>
      </c>
      <c r="F47" s="17">
        <v>9.9000000000000008E-3</v>
      </c>
      <c r="G47" s="17"/>
    </row>
    <row r="48" spans="1:7" x14ac:dyDescent="0.25">
      <c r="A48" s="13" t="s">
        <v>479</v>
      </c>
      <c r="B48" s="36" t="s">
        <v>480</v>
      </c>
      <c r="C48" s="36" t="s">
        <v>397</v>
      </c>
      <c r="D48" s="15">
        <v>172830</v>
      </c>
      <c r="E48" s="16">
        <v>4530.91</v>
      </c>
      <c r="F48" s="17">
        <v>9.7999999999999997E-3</v>
      </c>
      <c r="G48" s="17"/>
    </row>
    <row r="49" spans="1:7" x14ac:dyDescent="0.25">
      <c r="A49" s="13" t="s">
        <v>481</v>
      </c>
      <c r="B49" s="36" t="s">
        <v>482</v>
      </c>
      <c r="C49" s="36" t="s">
        <v>483</v>
      </c>
      <c r="D49" s="15">
        <v>485895</v>
      </c>
      <c r="E49" s="16">
        <v>4517.8500000000004</v>
      </c>
      <c r="F49" s="17">
        <v>9.7999999999999997E-3</v>
      </c>
      <c r="G49" s="17"/>
    </row>
    <row r="50" spans="1:7" x14ac:dyDescent="0.25">
      <c r="A50" s="13" t="s">
        <v>484</v>
      </c>
      <c r="B50" s="36" t="s">
        <v>485</v>
      </c>
      <c r="C50" s="36" t="s">
        <v>478</v>
      </c>
      <c r="D50" s="15">
        <v>264957</v>
      </c>
      <c r="E50" s="16">
        <v>4465.0600000000004</v>
      </c>
      <c r="F50" s="17">
        <v>9.7000000000000003E-3</v>
      </c>
      <c r="G50" s="17"/>
    </row>
    <row r="51" spans="1:7" x14ac:dyDescent="0.25">
      <c r="A51" s="13" t="s">
        <v>486</v>
      </c>
      <c r="B51" s="36" t="s">
        <v>487</v>
      </c>
      <c r="C51" s="36" t="s">
        <v>390</v>
      </c>
      <c r="D51" s="15">
        <v>299332</v>
      </c>
      <c r="E51" s="16">
        <v>4435.8</v>
      </c>
      <c r="F51" s="17">
        <v>9.5999999999999992E-3</v>
      </c>
      <c r="G51" s="17"/>
    </row>
    <row r="52" spans="1:7" x14ac:dyDescent="0.25">
      <c r="A52" s="13" t="s">
        <v>488</v>
      </c>
      <c r="B52" s="36" t="s">
        <v>489</v>
      </c>
      <c r="C52" s="36" t="s">
        <v>414</v>
      </c>
      <c r="D52" s="15">
        <v>96674</v>
      </c>
      <c r="E52" s="16">
        <v>4306.83</v>
      </c>
      <c r="F52" s="17">
        <v>9.2999999999999992E-3</v>
      </c>
      <c r="G52" s="17"/>
    </row>
    <row r="53" spans="1:7" x14ac:dyDescent="0.25">
      <c r="A53" s="13" t="s">
        <v>490</v>
      </c>
      <c r="B53" s="36" t="s">
        <v>491</v>
      </c>
      <c r="C53" s="36" t="s">
        <v>411</v>
      </c>
      <c r="D53" s="15">
        <v>199669</v>
      </c>
      <c r="E53" s="16">
        <v>4301.67</v>
      </c>
      <c r="F53" s="17">
        <v>9.2999999999999992E-3</v>
      </c>
      <c r="G53" s="17"/>
    </row>
    <row r="54" spans="1:7" x14ac:dyDescent="0.25">
      <c r="A54" s="13" t="s">
        <v>492</v>
      </c>
      <c r="B54" s="36" t="s">
        <v>493</v>
      </c>
      <c r="C54" s="36" t="s">
        <v>408</v>
      </c>
      <c r="D54" s="15">
        <v>251119</v>
      </c>
      <c r="E54" s="16">
        <v>4267.2700000000004</v>
      </c>
      <c r="F54" s="17">
        <v>9.1999999999999998E-3</v>
      </c>
      <c r="G54" s="17"/>
    </row>
    <row r="55" spans="1:7" x14ac:dyDescent="0.25">
      <c r="A55" s="13" t="s">
        <v>494</v>
      </c>
      <c r="B55" s="36" t="s">
        <v>495</v>
      </c>
      <c r="C55" s="36" t="s">
        <v>378</v>
      </c>
      <c r="D55" s="15">
        <v>524564</v>
      </c>
      <c r="E55" s="16">
        <v>4227.46</v>
      </c>
      <c r="F55" s="17">
        <v>9.1999999999999998E-3</v>
      </c>
      <c r="G55" s="17"/>
    </row>
    <row r="56" spans="1:7" x14ac:dyDescent="0.25">
      <c r="A56" s="13" t="s">
        <v>496</v>
      </c>
      <c r="B56" s="36" t="s">
        <v>497</v>
      </c>
      <c r="C56" s="36" t="s">
        <v>498</v>
      </c>
      <c r="D56" s="15">
        <v>329409</v>
      </c>
      <c r="E56" s="16">
        <v>4128.8100000000004</v>
      </c>
      <c r="F56" s="17">
        <v>8.8999999999999999E-3</v>
      </c>
      <c r="G56" s="17"/>
    </row>
    <row r="57" spans="1:7" x14ac:dyDescent="0.25">
      <c r="A57" s="13" t="s">
        <v>499</v>
      </c>
      <c r="B57" s="36" t="s">
        <v>500</v>
      </c>
      <c r="C57" s="36" t="s">
        <v>411</v>
      </c>
      <c r="D57" s="15">
        <v>270080</v>
      </c>
      <c r="E57" s="16">
        <v>4116.0200000000004</v>
      </c>
      <c r="F57" s="17">
        <v>8.8999999999999999E-3</v>
      </c>
      <c r="G57" s="17"/>
    </row>
    <row r="58" spans="1:7" x14ac:dyDescent="0.25">
      <c r="A58" s="13" t="s">
        <v>501</v>
      </c>
      <c r="B58" s="36" t="s">
        <v>502</v>
      </c>
      <c r="C58" s="36" t="s">
        <v>503</v>
      </c>
      <c r="D58" s="15">
        <v>346530</v>
      </c>
      <c r="E58" s="16">
        <v>4113.3100000000004</v>
      </c>
      <c r="F58" s="17">
        <v>8.8999999999999999E-3</v>
      </c>
      <c r="G58" s="17"/>
    </row>
    <row r="59" spans="1:7" x14ac:dyDescent="0.25">
      <c r="A59" s="13" t="s">
        <v>504</v>
      </c>
      <c r="B59" s="36" t="s">
        <v>505</v>
      </c>
      <c r="C59" s="36" t="s">
        <v>506</v>
      </c>
      <c r="D59" s="15">
        <v>310670</v>
      </c>
      <c r="E59" s="16">
        <v>4085.31</v>
      </c>
      <c r="F59" s="17">
        <v>8.8999999999999999E-3</v>
      </c>
      <c r="G59" s="17"/>
    </row>
    <row r="60" spans="1:7" x14ac:dyDescent="0.25">
      <c r="A60" s="13" t="s">
        <v>507</v>
      </c>
      <c r="B60" s="36" t="s">
        <v>508</v>
      </c>
      <c r="C60" s="36" t="s">
        <v>436</v>
      </c>
      <c r="D60" s="15">
        <v>1085565</v>
      </c>
      <c r="E60" s="16">
        <v>4051.33</v>
      </c>
      <c r="F60" s="17">
        <v>8.8000000000000005E-3</v>
      </c>
      <c r="G60" s="17"/>
    </row>
    <row r="61" spans="1:7" x14ac:dyDescent="0.25">
      <c r="A61" s="13" t="s">
        <v>509</v>
      </c>
      <c r="B61" s="36" t="s">
        <v>510</v>
      </c>
      <c r="C61" s="36" t="s">
        <v>422</v>
      </c>
      <c r="D61" s="15">
        <v>2473507</v>
      </c>
      <c r="E61" s="16">
        <v>4038.25</v>
      </c>
      <c r="F61" s="17">
        <v>8.8000000000000005E-3</v>
      </c>
      <c r="G61" s="17"/>
    </row>
    <row r="62" spans="1:7" x14ac:dyDescent="0.25">
      <c r="A62" s="13" t="s">
        <v>511</v>
      </c>
      <c r="B62" s="36" t="s">
        <v>512</v>
      </c>
      <c r="C62" s="36" t="s">
        <v>472</v>
      </c>
      <c r="D62" s="15">
        <v>87880</v>
      </c>
      <c r="E62" s="16">
        <v>4031.06</v>
      </c>
      <c r="F62" s="17">
        <v>8.6999999999999994E-3</v>
      </c>
      <c r="G62" s="17"/>
    </row>
    <row r="63" spans="1:7" x14ac:dyDescent="0.25">
      <c r="A63" s="13" t="s">
        <v>513</v>
      </c>
      <c r="B63" s="36" t="s">
        <v>514</v>
      </c>
      <c r="C63" s="36" t="s">
        <v>472</v>
      </c>
      <c r="D63" s="15">
        <v>576761</v>
      </c>
      <c r="E63" s="16">
        <v>3932.64</v>
      </c>
      <c r="F63" s="17">
        <v>8.5000000000000006E-3</v>
      </c>
      <c r="G63" s="17"/>
    </row>
    <row r="64" spans="1:7" x14ac:dyDescent="0.25">
      <c r="A64" s="13" t="s">
        <v>515</v>
      </c>
      <c r="B64" s="36" t="s">
        <v>516</v>
      </c>
      <c r="C64" s="36" t="s">
        <v>414</v>
      </c>
      <c r="D64" s="15">
        <v>79771</v>
      </c>
      <c r="E64" s="16">
        <v>3797.1</v>
      </c>
      <c r="F64" s="17">
        <v>8.2000000000000007E-3</v>
      </c>
      <c r="G64" s="17"/>
    </row>
    <row r="65" spans="1:7" x14ac:dyDescent="0.25">
      <c r="A65" s="13" t="s">
        <v>517</v>
      </c>
      <c r="B65" s="36" t="s">
        <v>518</v>
      </c>
      <c r="C65" s="36" t="s">
        <v>478</v>
      </c>
      <c r="D65" s="15">
        <v>517783</v>
      </c>
      <c r="E65" s="16">
        <v>3772.83</v>
      </c>
      <c r="F65" s="17">
        <v>8.2000000000000007E-3</v>
      </c>
      <c r="G65" s="17"/>
    </row>
    <row r="66" spans="1:7" x14ac:dyDescent="0.25">
      <c r="A66" s="13" t="s">
        <v>519</v>
      </c>
      <c r="B66" s="36" t="s">
        <v>520</v>
      </c>
      <c r="C66" s="36" t="s">
        <v>387</v>
      </c>
      <c r="D66" s="15">
        <v>163835</v>
      </c>
      <c r="E66" s="16">
        <v>3736.58</v>
      </c>
      <c r="F66" s="17">
        <v>8.0999999999999996E-3</v>
      </c>
      <c r="G66" s="17"/>
    </row>
    <row r="67" spans="1:7" x14ac:dyDescent="0.25">
      <c r="A67" s="13" t="s">
        <v>521</v>
      </c>
      <c r="B67" s="36" t="s">
        <v>522</v>
      </c>
      <c r="C67" s="36" t="s">
        <v>384</v>
      </c>
      <c r="D67" s="15">
        <v>178964</v>
      </c>
      <c r="E67" s="16">
        <v>3634.76</v>
      </c>
      <c r="F67" s="17">
        <v>7.9000000000000008E-3</v>
      </c>
      <c r="G67" s="17"/>
    </row>
    <row r="68" spans="1:7" x14ac:dyDescent="0.25">
      <c r="A68" s="13" t="s">
        <v>523</v>
      </c>
      <c r="B68" s="36" t="s">
        <v>524</v>
      </c>
      <c r="C68" s="36" t="s">
        <v>417</v>
      </c>
      <c r="D68" s="15">
        <v>284060</v>
      </c>
      <c r="E68" s="16">
        <v>3613.24</v>
      </c>
      <c r="F68" s="17">
        <v>7.7999999999999996E-3</v>
      </c>
      <c r="G68" s="17"/>
    </row>
    <row r="69" spans="1:7" x14ac:dyDescent="0.25">
      <c r="A69" s="13" t="s">
        <v>525</v>
      </c>
      <c r="B69" s="36" t="s">
        <v>526</v>
      </c>
      <c r="C69" s="36" t="s">
        <v>483</v>
      </c>
      <c r="D69" s="15">
        <v>467585</v>
      </c>
      <c r="E69" s="16">
        <v>3600.4</v>
      </c>
      <c r="F69" s="17">
        <v>7.7999999999999996E-3</v>
      </c>
      <c r="G69" s="17"/>
    </row>
    <row r="70" spans="1:7" x14ac:dyDescent="0.25">
      <c r="A70" s="13" t="s">
        <v>527</v>
      </c>
      <c r="B70" s="36" t="s">
        <v>528</v>
      </c>
      <c r="C70" s="36" t="s">
        <v>417</v>
      </c>
      <c r="D70" s="15">
        <v>556325</v>
      </c>
      <c r="E70" s="16">
        <v>3536</v>
      </c>
      <c r="F70" s="17">
        <v>7.7000000000000002E-3</v>
      </c>
      <c r="G70" s="17"/>
    </row>
    <row r="71" spans="1:7" x14ac:dyDescent="0.25">
      <c r="A71" s="13" t="s">
        <v>529</v>
      </c>
      <c r="B71" s="36" t="s">
        <v>530</v>
      </c>
      <c r="C71" s="36" t="s">
        <v>450</v>
      </c>
      <c r="D71" s="15">
        <v>251434</v>
      </c>
      <c r="E71" s="16">
        <v>3404.42</v>
      </c>
      <c r="F71" s="17">
        <v>7.4000000000000003E-3</v>
      </c>
      <c r="G71" s="17"/>
    </row>
    <row r="72" spans="1:7" x14ac:dyDescent="0.25">
      <c r="A72" s="13" t="s">
        <v>531</v>
      </c>
      <c r="B72" s="36" t="s">
        <v>532</v>
      </c>
      <c r="C72" s="36" t="s">
        <v>533</v>
      </c>
      <c r="D72" s="15">
        <v>318891</v>
      </c>
      <c r="E72" s="16">
        <v>3392.68</v>
      </c>
      <c r="F72" s="17">
        <v>7.4000000000000003E-3</v>
      </c>
      <c r="G72" s="17"/>
    </row>
    <row r="73" spans="1:7" x14ac:dyDescent="0.25">
      <c r="A73" s="13" t="s">
        <v>534</v>
      </c>
      <c r="B73" s="36" t="s">
        <v>535</v>
      </c>
      <c r="C73" s="36" t="s">
        <v>417</v>
      </c>
      <c r="D73" s="15">
        <v>1042925</v>
      </c>
      <c r="E73" s="16">
        <v>3387.94</v>
      </c>
      <c r="F73" s="17">
        <v>7.3000000000000001E-3</v>
      </c>
      <c r="G73" s="17"/>
    </row>
    <row r="74" spans="1:7" x14ac:dyDescent="0.25">
      <c r="A74" s="13" t="s">
        <v>536</v>
      </c>
      <c r="B74" s="36" t="s">
        <v>537</v>
      </c>
      <c r="C74" s="36" t="s">
        <v>475</v>
      </c>
      <c r="D74" s="15">
        <v>1044590</v>
      </c>
      <c r="E74" s="16">
        <v>3371.41</v>
      </c>
      <c r="F74" s="17">
        <v>7.3000000000000001E-3</v>
      </c>
      <c r="G74" s="17"/>
    </row>
    <row r="75" spans="1:7" x14ac:dyDescent="0.25">
      <c r="A75" s="13" t="s">
        <v>538</v>
      </c>
      <c r="B75" s="36" t="s">
        <v>539</v>
      </c>
      <c r="C75" s="36" t="s">
        <v>498</v>
      </c>
      <c r="D75" s="15">
        <v>1756527</v>
      </c>
      <c r="E75" s="16">
        <v>3237.28</v>
      </c>
      <c r="F75" s="17">
        <v>7.0000000000000001E-3</v>
      </c>
      <c r="G75" s="17"/>
    </row>
    <row r="76" spans="1:7" x14ac:dyDescent="0.25">
      <c r="A76" s="13" t="s">
        <v>540</v>
      </c>
      <c r="B76" s="36" t="s">
        <v>541</v>
      </c>
      <c r="C76" s="36" t="s">
        <v>472</v>
      </c>
      <c r="D76" s="15">
        <v>48506</v>
      </c>
      <c r="E76" s="16">
        <v>3236.56</v>
      </c>
      <c r="F76" s="17">
        <v>7.0000000000000001E-3</v>
      </c>
      <c r="G76" s="17"/>
    </row>
    <row r="77" spans="1:7" x14ac:dyDescent="0.25">
      <c r="A77" s="13" t="s">
        <v>542</v>
      </c>
      <c r="B77" s="36" t="s">
        <v>543</v>
      </c>
      <c r="C77" s="36" t="s">
        <v>441</v>
      </c>
      <c r="D77" s="15">
        <v>66639</v>
      </c>
      <c r="E77" s="16">
        <v>3110.71</v>
      </c>
      <c r="F77" s="17">
        <v>6.7000000000000002E-3</v>
      </c>
      <c r="G77" s="17"/>
    </row>
    <row r="78" spans="1:7" x14ac:dyDescent="0.25">
      <c r="A78" s="13" t="s">
        <v>544</v>
      </c>
      <c r="B78" s="36" t="s">
        <v>545</v>
      </c>
      <c r="C78" s="36" t="s">
        <v>472</v>
      </c>
      <c r="D78" s="15">
        <v>204863</v>
      </c>
      <c r="E78" s="16">
        <v>3109.82</v>
      </c>
      <c r="F78" s="17">
        <v>6.7000000000000002E-3</v>
      </c>
      <c r="G78" s="17"/>
    </row>
    <row r="79" spans="1:7" x14ac:dyDescent="0.25">
      <c r="A79" s="13" t="s">
        <v>546</v>
      </c>
      <c r="B79" s="36" t="s">
        <v>547</v>
      </c>
      <c r="C79" s="36" t="s">
        <v>387</v>
      </c>
      <c r="D79" s="15">
        <v>296566</v>
      </c>
      <c r="E79" s="16">
        <v>2951.72</v>
      </c>
      <c r="F79" s="17">
        <v>6.4000000000000003E-3</v>
      </c>
      <c r="G79" s="17"/>
    </row>
    <row r="80" spans="1:7" x14ac:dyDescent="0.25">
      <c r="A80" s="13" t="s">
        <v>548</v>
      </c>
      <c r="B80" s="36" t="s">
        <v>549</v>
      </c>
      <c r="C80" s="36" t="s">
        <v>431</v>
      </c>
      <c r="D80" s="15">
        <v>31616</v>
      </c>
      <c r="E80" s="16">
        <v>2937.6</v>
      </c>
      <c r="F80" s="17">
        <v>6.4000000000000003E-3</v>
      </c>
      <c r="G80" s="17"/>
    </row>
    <row r="81" spans="1:7" x14ac:dyDescent="0.25">
      <c r="A81" s="13" t="s">
        <v>550</v>
      </c>
      <c r="B81" s="36" t="s">
        <v>551</v>
      </c>
      <c r="C81" s="36" t="s">
        <v>552</v>
      </c>
      <c r="D81" s="15">
        <v>677391</v>
      </c>
      <c r="E81" s="16">
        <v>2934.8</v>
      </c>
      <c r="F81" s="17">
        <v>6.4000000000000003E-3</v>
      </c>
      <c r="G81" s="17"/>
    </row>
    <row r="82" spans="1:7" x14ac:dyDescent="0.25">
      <c r="A82" s="13" t="s">
        <v>553</v>
      </c>
      <c r="B82" s="36" t="s">
        <v>554</v>
      </c>
      <c r="C82" s="36" t="s">
        <v>411</v>
      </c>
      <c r="D82" s="15">
        <v>70256</v>
      </c>
      <c r="E82" s="16">
        <v>2841.86</v>
      </c>
      <c r="F82" s="17">
        <v>6.1999999999999998E-3</v>
      </c>
      <c r="G82" s="17"/>
    </row>
    <row r="83" spans="1:7" x14ac:dyDescent="0.25">
      <c r="A83" s="13" t="s">
        <v>555</v>
      </c>
      <c r="B83" s="36" t="s">
        <v>556</v>
      </c>
      <c r="C83" s="36" t="s">
        <v>441</v>
      </c>
      <c r="D83" s="15">
        <v>254067</v>
      </c>
      <c r="E83" s="16">
        <v>2820.4</v>
      </c>
      <c r="F83" s="17">
        <v>6.1000000000000004E-3</v>
      </c>
      <c r="G83" s="17"/>
    </row>
    <row r="84" spans="1:7" x14ac:dyDescent="0.25">
      <c r="A84" s="13" t="s">
        <v>557</v>
      </c>
      <c r="B84" s="36" t="s">
        <v>558</v>
      </c>
      <c r="C84" s="36" t="s">
        <v>381</v>
      </c>
      <c r="D84" s="15">
        <v>506289</v>
      </c>
      <c r="E84" s="16">
        <v>2730.92</v>
      </c>
      <c r="F84" s="17">
        <v>5.8999999999999999E-3</v>
      </c>
      <c r="G84" s="17"/>
    </row>
    <row r="85" spans="1:7" x14ac:dyDescent="0.25">
      <c r="A85" s="13" t="s">
        <v>559</v>
      </c>
      <c r="B85" s="36" t="s">
        <v>560</v>
      </c>
      <c r="C85" s="36" t="s">
        <v>378</v>
      </c>
      <c r="D85" s="15">
        <v>1188918</v>
      </c>
      <c r="E85" s="16">
        <v>2687.55</v>
      </c>
      <c r="F85" s="17">
        <v>5.7999999999999996E-3</v>
      </c>
      <c r="G85" s="17"/>
    </row>
    <row r="86" spans="1:7" x14ac:dyDescent="0.25">
      <c r="A86" s="13" t="s">
        <v>561</v>
      </c>
      <c r="B86" s="36" t="s">
        <v>562</v>
      </c>
      <c r="C86" s="36" t="s">
        <v>472</v>
      </c>
      <c r="D86" s="15">
        <v>319053</v>
      </c>
      <c r="E86" s="16">
        <v>2685.63</v>
      </c>
      <c r="F86" s="17">
        <v>5.7999999999999996E-3</v>
      </c>
      <c r="G86" s="17"/>
    </row>
    <row r="87" spans="1:7" x14ac:dyDescent="0.25">
      <c r="A87" s="13" t="s">
        <v>563</v>
      </c>
      <c r="B87" s="36" t="s">
        <v>564</v>
      </c>
      <c r="C87" s="36" t="s">
        <v>397</v>
      </c>
      <c r="D87" s="15">
        <v>85569</v>
      </c>
      <c r="E87" s="16">
        <v>2481.33</v>
      </c>
      <c r="F87" s="17">
        <v>5.4000000000000003E-3</v>
      </c>
      <c r="G87" s="17"/>
    </row>
    <row r="88" spans="1:7" x14ac:dyDescent="0.25">
      <c r="A88" s="13" t="s">
        <v>565</v>
      </c>
      <c r="B88" s="36" t="s">
        <v>566</v>
      </c>
      <c r="C88" s="36" t="s">
        <v>475</v>
      </c>
      <c r="D88" s="15">
        <v>2619791</v>
      </c>
      <c r="E88" s="16">
        <v>2446.1</v>
      </c>
      <c r="F88" s="17">
        <v>5.3E-3</v>
      </c>
      <c r="G88" s="17"/>
    </row>
    <row r="89" spans="1:7" x14ac:dyDescent="0.25">
      <c r="A89" s="13" t="s">
        <v>567</v>
      </c>
      <c r="B89" s="36" t="s">
        <v>568</v>
      </c>
      <c r="C89" s="36" t="s">
        <v>422</v>
      </c>
      <c r="D89" s="15">
        <v>52009</v>
      </c>
      <c r="E89" s="16">
        <v>2420.34</v>
      </c>
      <c r="F89" s="17">
        <v>5.1999999999999998E-3</v>
      </c>
      <c r="G89" s="17"/>
    </row>
    <row r="90" spans="1:7" x14ac:dyDescent="0.25">
      <c r="A90" s="13" t="s">
        <v>569</v>
      </c>
      <c r="B90" s="36" t="s">
        <v>570</v>
      </c>
      <c r="C90" s="36" t="s">
        <v>414</v>
      </c>
      <c r="D90" s="15">
        <v>87643</v>
      </c>
      <c r="E90" s="16">
        <v>2381.2600000000002</v>
      </c>
      <c r="F90" s="17">
        <v>5.1999999999999998E-3</v>
      </c>
      <c r="G90" s="17"/>
    </row>
    <row r="91" spans="1:7" x14ac:dyDescent="0.25">
      <c r="A91" s="13" t="s">
        <v>571</v>
      </c>
      <c r="B91" s="36" t="s">
        <v>572</v>
      </c>
      <c r="C91" s="36" t="s">
        <v>472</v>
      </c>
      <c r="D91" s="15">
        <v>16688</v>
      </c>
      <c r="E91" s="16">
        <v>2186.13</v>
      </c>
      <c r="F91" s="17">
        <v>4.7000000000000002E-3</v>
      </c>
      <c r="G91" s="17"/>
    </row>
    <row r="92" spans="1:7" x14ac:dyDescent="0.25">
      <c r="A92" s="13" t="s">
        <v>573</v>
      </c>
      <c r="B92" s="36" t="s">
        <v>574</v>
      </c>
      <c r="C92" s="36" t="s">
        <v>411</v>
      </c>
      <c r="D92" s="15">
        <v>800000</v>
      </c>
      <c r="E92" s="16">
        <v>2173.6</v>
      </c>
      <c r="F92" s="17">
        <v>4.7000000000000002E-3</v>
      </c>
      <c r="G92" s="17"/>
    </row>
    <row r="93" spans="1:7" x14ac:dyDescent="0.25">
      <c r="A93" s="13" t="s">
        <v>575</v>
      </c>
      <c r="B93" s="36" t="s">
        <v>576</v>
      </c>
      <c r="C93" s="36" t="s">
        <v>411</v>
      </c>
      <c r="D93" s="15">
        <v>139392</v>
      </c>
      <c r="E93" s="16">
        <v>1714.52</v>
      </c>
      <c r="F93" s="17">
        <v>3.7000000000000002E-3</v>
      </c>
      <c r="G93" s="17"/>
    </row>
    <row r="94" spans="1:7" x14ac:dyDescent="0.25">
      <c r="A94" s="13" t="s">
        <v>577</v>
      </c>
      <c r="B94" s="36" t="s">
        <v>578</v>
      </c>
      <c r="C94" s="36" t="s">
        <v>436</v>
      </c>
      <c r="D94" s="15">
        <v>119362</v>
      </c>
      <c r="E94" s="16">
        <v>1700.31</v>
      </c>
      <c r="F94" s="17">
        <v>3.7000000000000002E-3</v>
      </c>
      <c r="G94" s="17"/>
    </row>
    <row r="95" spans="1:7" x14ac:dyDescent="0.25">
      <c r="A95" s="13" t="s">
        <v>579</v>
      </c>
      <c r="B95" s="36" t="s">
        <v>580</v>
      </c>
      <c r="C95" s="36" t="s">
        <v>408</v>
      </c>
      <c r="D95" s="15">
        <v>248533</v>
      </c>
      <c r="E95" s="16">
        <v>1623.42</v>
      </c>
      <c r="F95" s="17">
        <v>3.5000000000000001E-3</v>
      </c>
      <c r="G95" s="17"/>
    </row>
    <row r="96" spans="1:7" x14ac:dyDescent="0.25">
      <c r="A96" s="13" t="s">
        <v>581</v>
      </c>
      <c r="B96" s="36" t="s">
        <v>582</v>
      </c>
      <c r="C96" s="36" t="s">
        <v>583</v>
      </c>
      <c r="D96" s="15">
        <v>349561</v>
      </c>
      <c r="E96" s="16">
        <v>1191.83</v>
      </c>
      <c r="F96" s="17">
        <v>2.5999999999999999E-3</v>
      </c>
      <c r="G96" s="17"/>
    </row>
    <row r="97" spans="1:7" x14ac:dyDescent="0.25">
      <c r="A97" s="13" t="s">
        <v>584</v>
      </c>
      <c r="B97" s="36" t="s">
        <v>585</v>
      </c>
      <c r="C97" s="36" t="s">
        <v>431</v>
      </c>
      <c r="D97" s="15">
        <v>59537</v>
      </c>
      <c r="E97" s="16">
        <v>1178.83</v>
      </c>
      <c r="F97" s="17">
        <v>2.5999999999999999E-3</v>
      </c>
      <c r="G97" s="17"/>
    </row>
    <row r="98" spans="1:7" x14ac:dyDescent="0.25">
      <c r="A98" s="14" t="s">
        <v>325</v>
      </c>
      <c r="B98" s="37"/>
      <c r="C98" s="37"/>
      <c r="D98" s="18"/>
      <c r="E98" s="19">
        <v>448703.69</v>
      </c>
      <c r="F98" s="20">
        <v>0.97199999999999998</v>
      </c>
      <c r="G98" s="21"/>
    </row>
    <row r="99" spans="1:7" x14ac:dyDescent="0.25">
      <c r="A99" s="14" t="s">
        <v>586</v>
      </c>
      <c r="B99" s="36"/>
      <c r="C99" s="36"/>
      <c r="D99" s="15"/>
      <c r="E99" s="16"/>
      <c r="F99" s="17"/>
      <c r="G99" s="17"/>
    </row>
    <row r="100" spans="1:7" x14ac:dyDescent="0.25">
      <c r="A100" s="14" t="s">
        <v>325</v>
      </c>
      <c r="B100" s="36"/>
      <c r="C100" s="36"/>
      <c r="D100" s="15"/>
      <c r="E100" s="22" t="s">
        <v>163</v>
      </c>
      <c r="F100" s="23" t="s">
        <v>163</v>
      </c>
      <c r="G100" s="17"/>
    </row>
    <row r="101" spans="1:7" x14ac:dyDescent="0.25">
      <c r="A101" s="25" t="s">
        <v>336</v>
      </c>
      <c r="B101" s="38"/>
      <c r="C101" s="38"/>
      <c r="D101" s="26"/>
      <c r="E101" s="27">
        <v>448703.69</v>
      </c>
      <c r="F101" s="28">
        <v>0.97199999999999998</v>
      </c>
      <c r="G101" s="21"/>
    </row>
    <row r="102" spans="1:7" x14ac:dyDescent="0.25">
      <c r="A102" s="13"/>
      <c r="B102" s="36"/>
      <c r="C102" s="36"/>
      <c r="D102" s="15"/>
      <c r="E102" s="16"/>
      <c r="F102" s="17"/>
      <c r="G102" s="17"/>
    </row>
    <row r="103" spans="1:7" x14ac:dyDescent="0.25">
      <c r="A103" s="13"/>
      <c r="B103" s="36"/>
      <c r="C103" s="36"/>
      <c r="D103" s="15"/>
      <c r="E103" s="16"/>
      <c r="F103" s="17"/>
      <c r="G103" s="17"/>
    </row>
    <row r="104" spans="1:7" x14ac:dyDescent="0.25">
      <c r="A104" s="14" t="s">
        <v>587</v>
      </c>
      <c r="B104" s="36"/>
      <c r="C104" s="36"/>
      <c r="D104" s="15"/>
      <c r="E104" s="16"/>
      <c r="F104" s="17"/>
      <c r="G104" s="17"/>
    </row>
    <row r="105" spans="1:7" x14ac:dyDescent="0.25">
      <c r="A105" s="13" t="s">
        <v>588</v>
      </c>
      <c r="B105" s="36" t="s">
        <v>589</v>
      </c>
      <c r="C105" s="36"/>
      <c r="D105" s="15">
        <v>22076160.730099998</v>
      </c>
      <c r="E105" s="16">
        <v>7503</v>
      </c>
      <c r="F105" s="17">
        <v>1.6299999999999999E-2</v>
      </c>
      <c r="G105" s="17"/>
    </row>
    <row r="106" spans="1:7" x14ac:dyDescent="0.25">
      <c r="A106" s="13"/>
      <c r="B106" s="36"/>
      <c r="C106" s="36"/>
      <c r="D106" s="15"/>
      <c r="E106" s="16"/>
      <c r="F106" s="17"/>
      <c r="G106" s="17"/>
    </row>
    <row r="107" spans="1:7" x14ac:dyDescent="0.25">
      <c r="A107" s="25" t="s">
        <v>336</v>
      </c>
      <c r="B107" s="38"/>
      <c r="C107" s="38"/>
      <c r="D107" s="26"/>
      <c r="E107" s="29">
        <v>7503</v>
      </c>
      <c r="F107" s="30">
        <v>1.6299999999999999E-2</v>
      </c>
      <c r="G107" s="21"/>
    </row>
    <row r="108" spans="1:7" x14ac:dyDescent="0.25">
      <c r="A108" s="13"/>
      <c r="B108" s="36"/>
      <c r="C108" s="36"/>
      <c r="D108" s="15"/>
      <c r="E108" s="16"/>
      <c r="F108" s="17"/>
      <c r="G108" s="17"/>
    </row>
    <row r="109" spans="1:7" x14ac:dyDescent="0.25">
      <c r="A109" s="14" t="s">
        <v>337</v>
      </c>
      <c r="B109" s="36"/>
      <c r="C109" s="36"/>
      <c r="D109" s="15"/>
      <c r="E109" s="16"/>
      <c r="F109" s="17"/>
      <c r="G109" s="17"/>
    </row>
    <row r="110" spans="1:7" x14ac:dyDescent="0.25">
      <c r="A110" s="13" t="s">
        <v>339</v>
      </c>
      <c r="B110" s="36"/>
      <c r="C110" s="36"/>
      <c r="D110" s="15"/>
      <c r="E110" s="16">
        <v>5693.2</v>
      </c>
      <c r="F110" s="17">
        <v>1.23E-2</v>
      </c>
      <c r="G110" s="17">
        <v>5.1214000000000003E-2</v>
      </c>
    </row>
    <row r="111" spans="1:7" x14ac:dyDescent="0.25">
      <c r="A111" s="14" t="s">
        <v>325</v>
      </c>
      <c r="B111" s="37"/>
      <c r="C111" s="37"/>
      <c r="D111" s="18"/>
      <c r="E111" s="19">
        <v>5693.2</v>
      </c>
      <c r="F111" s="20">
        <v>1.23E-2</v>
      </c>
      <c r="G111" s="21"/>
    </row>
    <row r="112" spans="1:7" x14ac:dyDescent="0.25">
      <c r="A112" s="13"/>
      <c r="B112" s="36"/>
      <c r="C112" s="36"/>
      <c r="D112" s="15"/>
      <c r="E112" s="16"/>
      <c r="F112" s="17"/>
      <c r="G112" s="17"/>
    </row>
    <row r="113" spans="1:7" x14ac:dyDescent="0.25">
      <c r="A113" s="25" t="s">
        <v>336</v>
      </c>
      <c r="B113" s="38"/>
      <c r="C113" s="38"/>
      <c r="D113" s="26"/>
      <c r="E113" s="29">
        <v>5693.2</v>
      </c>
      <c r="F113" s="30">
        <v>1.23E-2</v>
      </c>
      <c r="G113" s="21"/>
    </row>
    <row r="114" spans="1:7" x14ac:dyDescent="0.25">
      <c r="A114" s="13" t="s">
        <v>340</v>
      </c>
      <c r="B114" s="36"/>
      <c r="C114" s="36"/>
      <c r="D114" s="15"/>
      <c r="E114" s="16">
        <v>0.79882629999999999</v>
      </c>
      <c r="F114" s="67">
        <v>9.9999999999999995E-7</v>
      </c>
      <c r="G114" s="17"/>
    </row>
    <row r="115" spans="1:7" x14ac:dyDescent="0.25">
      <c r="A115" s="13" t="s">
        <v>341</v>
      </c>
      <c r="B115" s="36"/>
      <c r="C115" s="36"/>
      <c r="D115" s="15"/>
      <c r="E115" s="31">
        <v>-391.63882630000001</v>
      </c>
      <c r="F115" s="32">
        <v>-6.0099999999999997E-4</v>
      </c>
      <c r="G115" s="17">
        <v>5.1214000000000003E-2</v>
      </c>
    </row>
    <row r="116" spans="1:7" x14ac:dyDescent="0.25">
      <c r="A116" s="33" t="s">
        <v>342</v>
      </c>
      <c r="B116" s="39"/>
      <c r="C116" s="39"/>
      <c r="D116" s="34"/>
      <c r="E116" s="27">
        <v>461509.05</v>
      </c>
      <c r="F116" s="28">
        <v>1</v>
      </c>
      <c r="G116" s="28"/>
    </row>
    <row r="117" spans="1:7" x14ac:dyDescent="0.25">
      <c r="A117" s="70" t="s">
        <v>343</v>
      </c>
      <c r="B117" s="71"/>
      <c r="C117" s="71"/>
      <c r="D117" s="71"/>
      <c r="E117" s="71"/>
      <c r="F117" s="71"/>
      <c r="G117" s="72"/>
    </row>
    <row r="121" spans="1:7" x14ac:dyDescent="0.25">
      <c r="A121" s="1" t="s">
        <v>346</v>
      </c>
    </row>
    <row r="122" spans="1:7" x14ac:dyDescent="0.25">
      <c r="A122" s="56" t="s">
        <v>347</v>
      </c>
      <c r="B122" s="3" t="s">
        <v>163</v>
      </c>
    </row>
    <row r="123" spans="1:7" x14ac:dyDescent="0.25">
      <c r="A123" t="s">
        <v>348</v>
      </c>
    </row>
    <row r="124" spans="1:7" x14ac:dyDescent="0.25">
      <c r="A124" t="s">
        <v>590</v>
      </c>
      <c r="B124" t="s">
        <v>350</v>
      </c>
      <c r="C124" t="s">
        <v>350</v>
      </c>
    </row>
    <row r="125" spans="1:7" x14ac:dyDescent="0.25">
      <c r="B125" s="58">
        <v>46265</v>
      </c>
      <c r="C125" s="58">
        <v>46295</v>
      </c>
    </row>
    <row r="126" spans="1:7" x14ac:dyDescent="0.25">
      <c r="A126" t="s">
        <v>591</v>
      </c>
      <c r="B126">
        <v>110.562</v>
      </c>
      <c r="C126">
        <v>102.765</v>
      </c>
    </row>
    <row r="127" spans="1:7" x14ac:dyDescent="0.25">
      <c r="A127" t="s">
        <v>592</v>
      </c>
      <c r="B127">
        <v>42.884999999999998</v>
      </c>
      <c r="C127">
        <v>39.860999999999997</v>
      </c>
    </row>
    <row r="128" spans="1:7" x14ac:dyDescent="0.25">
      <c r="A128" t="s">
        <v>593</v>
      </c>
      <c r="B128">
        <v>92.533000000000001</v>
      </c>
      <c r="C128">
        <v>85.911000000000001</v>
      </c>
    </row>
    <row r="129" spans="1:4" x14ac:dyDescent="0.25">
      <c r="A129" t="s">
        <v>594</v>
      </c>
      <c r="B129">
        <v>35.29</v>
      </c>
      <c r="C129">
        <v>32.765000000000001</v>
      </c>
    </row>
    <row r="131" spans="1:4" x14ac:dyDescent="0.25">
      <c r="A131" t="s">
        <v>352</v>
      </c>
      <c r="B131" s="3" t="s">
        <v>163</v>
      </c>
    </row>
    <row r="132" spans="1:4" x14ac:dyDescent="0.25">
      <c r="A132" t="s">
        <v>353</v>
      </c>
      <c r="B132" s="3" t="s">
        <v>163</v>
      </c>
    </row>
    <row r="133" spans="1:4" ht="29.1" customHeight="1" x14ac:dyDescent="0.25">
      <c r="A133" s="56" t="s">
        <v>354</v>
      </c>
      <c r="B133" s="3" t="s">
        <v>163</v>
      </c>
    </row>
    <row r="134" spans="1:4" ht="29.1" customHeight="1" x14ac:dyDescent="0.25">
      <c r="A134" s="56" t="s">
        <v>355</v>
      </c>
      <c r="B134" s="3" t="s">
        <v>163</v>
      </c>
    </row>
    <row r="135" spans="1:4" x14ac:dyDescent="0.25">
      <c r="A135" t="s">
        <v>595</v>
      </c>
      <c r="B135" s="57">
        <v>0.29149999999999998</v>
      </c>
    </row>
    <row r="136" spans="1:4" ht="43.5" customHeight="1" x14ac:dyDescent="0.25">
      <c r="A136" s="56" t="s">
        <v>357</v>
      </c>
      <c r="B136" s="3" t="s">
        <v>163</v>
      </c>
    </row>
    <row r="137" spans="1:4" x14ac:dyDescent="0.25">
      <c r="B137" s="3"/>
    </row>
    <row r="138" spans="1:4" ht="29.1" customHeight="1" x14ac:dyDescent="0.25">
      <c r="A138" s="56" t="s">
        <v>358</v>
      </c>
      <c r="B138" s="3" t="s">
        <v>163</v>
      </c>
    </row>
    <row r="139" spans="1:4" ht="29.1" customHeight="1" x14ac:dyDescent="0.25">
      <c r="A139" s="56" t="s">
        <v>359</v>
      </c>
      <c r="B139" t="s">
        <v>163</v>
      </c>
    </row>
    <row r="140" spans="1:4" ht="29.1" customHeight="1" x14ac:dyDescent="0.25">
      <c r="A140" s="56" t="s">
        <v>360</v>
      </c>
      <c r="B140" s="3" t="s">
        <v>163</v>
      </c>
    </row>
    <row r="141" spans="1:4" ht="29.1" customHeight="1" x14ac:dyDescent="0.25">
      <c r="A141" s="56" t="s">
        <v>361</v>
      </c>
      <c r="B141" s="3" t="s">
        <v>163</v>
      </c>
    </row>
    <row r="143" spans="1:4" ht="69.95" customHeight="1" x14ac:dyDescent="0.25">
      <c r="A143" s="125" t="s">
        <v>371</v>
      </c>
      <c r="B143" s="125" t="s">
        <v>372</v>
      </c>
      <c r="C143" s="125" t="s">
        <v>5</v>
      </c>
      <c r="D143" s="125" t="s">
        <v>6</v>
      </c>
    </row>
    <row r="144" spans="1:4" ht="69.95" customHeight="1" x14ac:dyDescent="0.25">
      <c r="A144" s="125" t="s">
        <v>596</v>
      </c>
      <c r="B144" s="125"/>
      <c r="C144" s="125" t="s">
        <v>11</v>
      </c>
      <c r="D144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597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598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19276</v>
      </c>
      <c r="E8" s="16">
        <v>136.61000000000001</v>
      </c>
      <c r="F8" s="17">
        <v>2.8799999999999999E-2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9010</v>
      </c>
      <c r="E9" s="16">
        <v>119.09</v>
      </c>
      <c r="F9" s="17">
        <v>2.5100000000000001E-2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8408</v>
      </c>
      <c r="E10" s="16">
        <v>99.8</v>
      </c>
      <c r="F10" s="17">
        <v>2.1100000000000001E-2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3824</v>
      </c>
      <c r="E11" s="16">
        <v>67.19</v>
      </c>
      <c r="F11" s="17">
        <v>1.4200000000000001E-2</v>
      </c>
      <c r="G11" s="17"/>
    </row>
    <row r="12" spans="1:7" x14ac:dyDescent="0.25">
      <c r="A12" s="13" t="s">
        <v>398</v>
      </c>
      <c r="B12" s="36" t="s">
        <v>399</v>
      </c>
      <c r="C12" s="36" t="s">
        <v>400</v>
      </c>
      <c r="D12" s="15">
        <v>1472</v>
      </c>
      <c r="E12" s="16">
        <v>55.35</v>
      </c>
      <c r="F12" s="17">
        <v>1.17E-2</v>
      </c>
      <c r="G12" s="17"/>
    </row>
    <row r="13" spans="1:7" x14ac:dyDescent="0.25">
      <c r="A13" s="13" t="s">
        <v>393</v>
      </c>
      <c r="B13" s="36" t="s">
        <v>394</v>
      </c>
      <c r="C13" s="36" t="s">
        <v>378</v>
      </c>
      <c r="D13" s="15">
        <v>5197</v>
      </c>
      <c r="E13" s="16">
        <v>49.87</v>
      </c>
      <c r="F13" s="17">
        <v>1.0500000000000001E-2</v>
      </c>
      <c r="G13" s="17"/>
    </row>
    <row r="14" spans="1:7" x14ac:dyDescent="0.25">
      <c r="A14" s="13" t="s">
        <v>437</v>
      </c>
      <c r="B14" s="36" t="s">
        <v>438</v>
      </c>
      <c r="C14" s="36" t="s">
        <v>378</v>
      </c>
      <c r="D14" s="15">
        <v>3614</v>
      </c>
      <c r="E14" s="16">
        <v>44.31</v>
      </c>
      <c r="F14" s="17">
        <v>9.4000000000000004E-3</v>
      </c>
      <c r="G14" s="17"/>
    </row>
    <row r="15" spans="1:7" x14ac:dyDescent="0.25">
      <c r="A15" s="13" t="s">
        <v>456</v>
      </c>
      <c r="B15" s="36" t="s">
        <v>457</v>
      </c>
      <c r="C15" s="36" t="s">
        <v>411</v>
      </c>
      <c r="D15" s="15">
        <v>4442</v>
      </c>
      <c r="E15" s="16">
        <v>44.16</v>
      </c>
      <c r="F15" s="17">
        <v>9.2999999999999992E-3</v>
      </c>
      <c r="G15" s="17"/>
    </row>
    <row r="16" spans="1:7" x14ac:dyDescent="0.25">
      <c r="A16" s="13" t="s">
        <v>418</v>
      </c>
      <c r="B16" s="36" t="s">
        <v>419</v>
      </c>
      <c r="C16" s="36" t="s">
        <v>378</v>
      </c>
      <c r="D16" s="15">
        <v>9256</v>
      </c>
      <c r="E16" s="16">
        <v>38.6</v>
      </c>
      <c r="F16" s="17">
        <v>8.0999999999999996E-3</v>
      </c>
      <c r="G16" s="17"/>
    </row>
    <row r="17" spans="1:7" x14ac:dyDescent="0.25">
      <c r="A17" s="13" t="s">
        <v>385</v>
      </c>
      <c r="B17" s="36" t="s">
        <v>386</v>
      </c>
      <c r="C17" s="36" t="s">
        <v>387</v>
      </c>
      <c r="D17" s="15">
        <v>1017</v>
      </c>
      <c r="E17" s="16">
        <v>33.57</v>
      </c>
      <c r="F17" s="17">
        <v>7.1000000000000004E-3</v>
      </c>
      <c r="G17" s="17"/>
    </row>
    <row r="18" spans="1:7" x14ac:dyDescent="0.25">
      <c r="A18" s="13" t="s">
        <v>423</v>
      </c>
      <c r="B18" s="36" t="s">
        <v>424</v>
      </c>
      <c r="C18" s="36" t="s">
        <v>384</v>
      </c>
      <c r="D18" s="15">
        <v>1123</v>
      </c>
      <c r="E18" s="16">
        <v>33.130000000000003</v>
      </c>
      <c r="F18" s="17">
        <v>7.0000000000000001E-3</v>
      </c>
      <c r="G18" s="17"/>
    </row>
    <row r="19" spans="1:7" x14ac:dyDescent="0.25">
      <c r="A19" s="13" t="s">
        <v>599</v>
      </c>
      <c r="B19" s="36" t="s">
        <v>600</v>
      </c>
      <c r="C19" s="36" t="s">
        <v>417</v>
      </c>
      <c r="D19" s="15">
        <v>3432</v>
      </c>
      <c r="E19" s="16">
        <v>32.93</v>
      </c>
      <c r="F19" s="17">
        <v>7.0000000000000001E-3</v>
      </c>
      <c r="G19" s="17"/>
    </row>
    <row r="20" spans="1:7" x14ac:dyDescent="0.25">
      <c r="A20" s="13" t="s">
        <v>601</v>
      </c>
      <c r="B20" s="36" t="s">
        <v>602</v>
      </c>
      <c r="C20" s="36" t="s">
        <v>603</v>
      </c>
      <c r="D20" s="15">
        <v>12123</v>
      </c>
      <c r="E20" s="16">
        <v>31.85</v>
      </c>
      <c r="F20" s="17">
        <v>6.7000000000000002E-3</v>
      </c>
      <c r="G20" s="17"/>
    </row>
    <row r="21" spans="1:7" x14ac:dyDescent="0.25">
      <c r="A21" s="13" t="s">
        <v>391</v>
      </c>
      <c r="B21" s="36" t="s">
        <v>392</v>
      </c>
      <c r="C21" s="36" t="s">
        <v>378</v>
      </c>
      <c r="D21" s="15">
        <v>9842</v>
      </c>
      <c r="E21" s="16">
        <v>31.24</v>
      </c>
      <c r="F21" s="17">
        <v>6.6E-3</v>
      </c>
      <c r="G21" s="17"/>
    </row>
    <row r="22" spans="1:7" x14ac:dyDescent="0.25">
      <c r="A22" s="13" t="s">
        <v>584</v>
      </c>
      <c r="B22" s="36" t="s">
        <v>585</v>
      </c>
      <c r="C22" s="36" t="s">
        <v>431</v>
      </c>
      <c r="D22" s="15">
        <v>1552</v>
      </c>
      <c r="E22" s="16">
        <v>30.73</v>
      </c>
      <c r="F22" s="17">
        <v>6.4999999999999997E-3</v>
      </c>
      <c r="G22" s="17"/>
    </row>
    <row r="23" spans="1:7" x14ac:dyDescent="0.25">
      <c r="A23" s="13" t="s">
        <v>395</v>
      </c>
      <c r="B23" s="36" t="s">
        <v>396</v>
      </c>
      <c r="C23" s="36" t="s">
        <v>397</v>
      </c>
      <c r="D23" s="15">
        <v>9115</v>
      </c>
      <c r="E23" s="16">
        <v>29.17</v>
      </c>
      <c r="F23" s="17">
        <v>6.1999999999999998E-3</v>
      </c>
      <c r="G23" s="17"/>
    </row>
    <row r="24" spans="1:7" x14ac:dyDescent="0.25">
      <c r="A24" s="13" t="s">
        <v>604</v>
      </c>
      <c r="B24" s="36" t="s">
        <v>605</v>
      </c>
      <c r="C24" s="36" t="s">
        <v>533</v>
      </c>
      <c r="D24" s="15">
        <v>1716</v>
      </c>
      <c r="E24" s="16">
        <v>28.79</v>
      </c>
      <c r="F24" s="17">
        <v>6.1000000000000004E-3</v>
      </c>
      <c r="G24" s="17"/>
    </row>
    <row r="25" spans="1:7" x14ac:dyDescent="0.25">
      <c r="A25" s="13" t="s">
        <v>606</v>
      </c>
      <c r="B25" s="36" t="s">
        <v>607</v>
      </c>
      <c r="C25" s="36" t="s">
        <v>384</v>
      </c>
      <c r="D25" s="15">
        <v>518</v>
      </c>
      <c r="E25" s="16">
        <v>27.15</v>
      </c>
      <c r="F25" s="17">
        <v>5.7000000000000002E-3</v>
      </c>
      <c r="G25" s="17"/>
    </row>
    <row r="26" spans="1:7" x14ac:dyDescent="0.25">
      <c r="A26" s="13" t="s">
        <v>608</v>
      </c>
      <c r="B26" s="36" t="s">
        <v>609</v>
      </c>
      <c r="C26" s="36" t="s">
        <v>411</v>
      </c>
      <c r="D26" s="15">
        <v>1284</v>
      </c>
      <c r="E26" s="16">
        <v>26.33</v>
      </c>
      <c r="F26" s="17">
        <v>5.5999999999999999E-3</v>
      </c>
      <c r="G26" s="17"/>
    </row>
    <row r="27" spans="1:7" x14ac:dyDescent="0.25">
      <c r="A27" s="13" t="s">
        <v>517</v>
      </c>
      <c r="B27" s="36" t="s">
        <v>518</v>
      </c>
      <c r="C27" s="36" t="s">
        <v>478</v>
      </c>
      <c r="D27" s="15">
        <v>3430</v>
      </c>
      <c r="E27" s="16">
        <v>24.99</v>
      </c>
      <c r="F27" s="17">
        <v>5.3E-3</v>
      </c>
      <c r="G27" s="17"/>
    </row>
    <row r="28" spans="1:7" x14ac:dyDescent="0.25">
      <c r="A28" s="13" t="s">
        <v>409</v>
      </c>
      <c r="B28" s="36" t="s">
        <v>410</v>
      </c>
      <c r="C28" s="36" t="s">
        <v>411</v>
      </c>
      <c r="D28" s="15">
        <v>1389</v>
      </c>
      <c r="E28" s="16">
        <v>24.29</v>
      </c>
      <c r="F28" s="17">
        <v>5.1000000000000004E-3</v>
      </c>
      <c r="G28" s="17"/>
    </row>
    <row r="29" spans="1:7" x14ac:dyDescent="0.25">
      <c r="A29" s="13" t="s">
        <v>610</v>
      </c>
      <c r="B29" s="36" t="s">
        <v>611</v>
      </c>
      <c r="C29" s="36" t="s">
        <v>431</v>
      </c>
      <c r="D29" s="15">
        <v>1332</v>
      </c>
      <c r="E29" s="16">
        <v>24.2</v>
      </c>
      <c r="F29" s="17">
        <v>5.1000000000000004E-3</v>
      </c>
      <c r="G29" s="17"/>
    </row>
    <row r="30" spans="1:7" x14ac:dyDescent="0.25">
      <c r="A30" s="13" t="s">
        <v>379</v>
      </c>
      <c r="B30" s="36" t="s">
        <v>380</v>
      </c>
      <c r="C30" s="36" t="s">
        <v>381</v>
      </c>
      <c r="D30" s="15">
        <v>5806</v>
      </c>
      <c r="E30" s="16">
        <v>24.12</v>
      </c>
      <c r="F30" s="17">
        <v>5.1000000000000004E-3</v>
      </c>
      <c r="G30" s="17"/>
    </row>
    <row r="31" spans="1:7" x14ac:dyDescent="0.25">
      <c r="A31" s="13" t="s">
        <v>511</v>
      </c>
      <c r="B31" s="36" t="s">
        <v>512</v>
      </c>
      <c r="C31" s="36" t="s">
        <v>472</v>
      </c>
      <c r="D31" s="15">
        <v>520</v>
      </c>
      <c r="E31" s="16">
        <v>23.85</v>
      </c>
      <c r="F31" s="17">
        <v>5.0000000000000001E-3</v>
      </c>
      <c r="G31" s="17"/>
    </row>
    <row r="32" spans="1:7" x14ac:dyDescent="0.25">
      <c r="A32" s="13" t="s">
        <v>612</v>
      </c>
      <c r="B32" s="36" t="s">
        <v>613</v>
      </c>
      <c r="C32" s="36" t="s">
        <v>378</v>
      </c>
      <c r="D32" s="15">
        <v>2626</v>
      </c>
      <c r="E32" s="16">
        <v>23.67</v>
      </c>
      <c r="F32" s="17">
        <v>5.0000000000000001E-3</v>
      </c>
      <c r="G32" s="17"/>
    </row>
    <row r="33" spans="1:7" x14ac:dyDescent="0.25">
      <c r="A33" s="13" t="s">
        <v>614</v>
      </c>
      <c r="B33" s="36" t="s">
        <v>615</v>
      </c>
      <c r="C33" s="36" t="s">
        <v>378</v>
      </c>
      <c r="D33" s="15">
        <v>2317</v>
      </c>
      <c r="E33" s="16">
        <v>23.41</v>
      </c>
      <c r="F33" s="17">
        <v>4.8999999999999998E-3</v>
      </c>
      <c r="G33" s="17"/>
    </row>
    <row r="34" spans="1:7" x14ac:dyDescent="0.25">
      <c r="A34" s="13" t="s">
        <v>425</v>
      </c>
      <c r="B34" s="36" t="s">
        <v>426</v>
      </c>
      <c r="C34" s="36" t="s">
        <v>411</v>
      </c>
      <c r="D34" s="15">
        <v>434</v>
      </c>
      <c r="E34" s="16">
        <v>22.91</v>
      </c>
      <c r="F34" s="17">
        <v>4.7999999999999996E-3</v>
      </c>
      <c r="G34" s="17"/>
    </row>
    <row r="35" spans="1:7" x14ac:dyDescent="0.25">
      <c r="A35" s="13" t="s">
        <v>571</v>
      </c>
      <c r="B35" s="36" t="s">
        <v>572</v>
      </c>
      <c r="C35" s="36" t="s">
        <v>472</v>
      </c>
      <c r="D35" s="15">
        <v>166</v>
      </c>
      <c r="E35" s="16">
        <v>21.75</v>
      </c>
      <c r="F35" s="17">
        <v>4.5999999999999999E-3</v>
      </c>
      <c r="G35" s="17"/>
    </row>
    <row r="36" spans="1:7" x14ac:dyDescent="0.25">
      <c r="A36" s="13" t="s">
        <v>616</v>
      </c>
      <c r="B36" s="36" t="s">
        <v>617</v>
      </c>
      <c r="C36" s="36" t="s">
        <v>378</v>
      </c>
      <c r="D36" s="15">
        <v>26478</v>
      </c>
      <c r="E36" s="16">
        <v>21.56</v>
      </c>
      <c r="F36" s="17">
        <v>4.5999999999999999E-3</v>
      </c>
      <c r="G36" s="17"/>
    </row>
    <row r="37" spans="1:7" x14ac:dyDescent="0.25">
      <c r="A37" s="13" t="s">
        <v>618</v>
      </c>
      <c r="B37" s="36" t="s">
        <v>619</v>
      </c>
      <c r="C37" s="36" t="s">
        <v>422</v>
      </c>
      <c r="D37" s="15">
        <v>1107</v>
      </c>
      <c r="E37" s="16">
        <v>21.32</v>
      </c>
      <c r="F37" s="17">
        <v>4.4999999999999997E-3</v>
      </c>
      <c r="G37" s="17"/>
    </row>
    <row r="38" spans="1:7" x14ac:dyDescent="0.25">
      <c r="A38" s="13" t="s">
        <v>620</v>
      </c>
      <c r="B38" s="36" t="s">
        <v>621</v>
      </c>
      <c r="C38" s="36" t="s">
        <v>603</v>
      </c>
      <c r="D38" s="15">
        <v>1116</v>
      </c>
      <c r="E38" s="16">
        <v>20.97</v>
      </c>
      <c r="F38" s="17">
        <v>4.4000000000000003E-3</v>
      </c>
      <c r="G38" s="17"/>
    </row>
    <row r="39" spans="1:7" x14ac:dyDescent="0.25">
      <c r="A39" s="13" t="s">
        <v>622</v>
      </c>
      <c r="B39" s="36" t="s">
        <v>623</v>
      </c>
      <c r="C39" s="36" t="s">
        <v>381</v>
      </c>
      <c r="D39" s="15">
        <v>494</v>
      </c>
      <c r="E39" s="16">
        <v>20.75</v>
      </c>
      <c r="F39" s="17">
        <v>4.4000000000000003E-3</v>
      </c>
      <c r="G39" s="17"/>
    </row>
    <row r="40" spans="1:7" x14ac:dyDescent="0.25">
      <c r="A40" s="13" t="s">
        <v>624</v>
      </c>
      <c r="B40" s="36" t="s">
        <v>625</v>
      </c>
      <c r="C40" s="36" t="s">
        <v>453</v>
      </c>
      <c r="D40" s="15">
        <v>5057</v>
      </c>
      <c r="E40" s="16">
        <v>19.989999999999998</v>
      </c>
      <c r="F40" s="17">
        <v>4.1999999999999997E-3</v>
      </c>
      <c r="G40" s="17"/>
    </row>
    <row r="41" spans="1:7" x14ac:dyDescent="0.25">
      <c r="A41" s="13" t="s">
        <v>626</v>
      </c>
      <c r="B41" s="36" t="s">
        <v>627</v>
      </c>
      <c r="C41" s="36" t="s">
        <v>397</v>
      </c>
      <c r="D41" s="15">
        <v>2874</v>
      </c>
      <c r="E41" s="16">
        <v>19.690000000000001</v>
      </c>
      <c r="F41" s="17">
        <v>4.1999999999999997E-3</v>
      </c>
      <c r="G41" s="17"/>
    </row>
    <row r="42" spans="1:7" x14ac:dyDescent="0.25">
      <c r="A42" s="13" t="s">
        <v>628</v>
      </c>
      <c r="B42" s="36" t="s">
        <v>629</v>
      </c>
      <c r="C42" s="36" t="s">
        <v>431</v>
      </c>
      <c r="D42" s="15">
        <v>968</v>
      </c>
      <c r="E42" s="16">
        <v>19.649999999999999</v>
      </c>
      <c r="F42" s="17">
        <v>4.1000000000000003E-3</v>
      </c>
      <c r="G42" s="17"/>
    </row>
    <row r="43" spans="1:7" x14ac:dyDescent="0.25">
      <c r="A43" s="13" t="s">
        <v>630</v>
      </c>
      <c r="B43" s="36" t="s">
        <v>631</v>
      </c>
      <c r="C43" s="36" t="s">
        <v>384</v>
      </c>
      <c r="D43" s="15">
        <v>164</v>
      </c>
      <c r="E43" s="16">
        <v>19.63</v>
      </c>
      <c r="F43" s="17">
        <v>4.1000000000000003E-3</v>
      </c>
      <c r="G43" s="17"/>
    </row>
    <row r="44" spans="1:7" x14ac:dyDescent="0.25">
      <c r="A44" s="13" t="s">
        <v>536</v>
      </c>
      <c r="B44" s="36" t="s">
        <v>537</v>
      </c>
      <c r="C44" s="36" t="s">
        <v>475</v>
      </c>
      <c r="D44" s="15">
        <v>5976</v>
      </c>
      <c r="E44" s="16">
        <v>19.29</v>
      </c>
      <c r="F44" s="17">
        <v>4.1000000000000003E-3</v>
      </c>
      <c r="G44" s="17"/>
    </row>
    <row r="45" spans="1:7" x14ac:dyDescent="0.25">
      <c r="A45" s="13" t="s">
        <v>538</v>
      </c>
      <c r="B45" s="36" t="s">
        <v>539</v>
      </c>
      <c r="C45" s="36" t="s">
        <v>498</v>
      </c>
      <c r="D45" s="15">
        <v>10433</v>
      </c>
      <c r="E45" s="16">
        <v>19.23</v>
      </c>
      <c r="F45" s="17">
        <v>4.1000000000000003E-3</v>
      </c>
      <c r="G45" s="17"/>
    </row>
    <row r="46" spans="1:7" x14ac:dyDescent="0.25">
      <c r="A46" s="13" t="s">
        <v>632</v>
      </c>
      <c r="B46" s="36" t="s">
        <v>633</v>
      </c>
      <c r="C46" s="36" t="s">
        <v>381</v>
      </c>
      <c r="D46" s="15">
        <v>48483</v>
      </c>
      <c r="E46" s="16">
        <v>19.149999999999999</v>
      </c>
      <c r="F46" s="17">
        <v>4.0000000000000001E-3</v>
      </c>
      <c r="G46" s="17"/>
    </row>
    <row r="47" spans="1:7" x14ac:dyDescent="0.25">
      <c r="A47" s="13" t="s">
        <v>507</v>
      </c>
      <c r="B47" s="36" t="s">
        <v>508</v>
      </c>
      <c r="C47" s="36" t="s">
        <v>436</v>
      </c>
      <c r="D47" s="15">
        <v>5131</v>
      </c>
      <c r="E47" s="16">
        <v>19.149999999999999</v>
      </c>
      <c r="F47" s="17">
        <v>4.0000000000000001E-3</v>
      </c>
      <c r="G47" s="17"/>
    </row>
    <row r="48" spans="1:7" x14ac:dyDescent="0.25">
      <c r="A48" s="13" t="s">
        <v>634</v>
      </c>
      <c r="B48" s="36" t="s">
        <v>635</v>
      </c>
      <c r="C48" s="36" t="s">
        <v>397</v>
      </c>
      <c r="D48" s="15">
        <v>1544</v>
      </c>
      <c r="E48" s="16">
        <v>18.829999999999998</v>
      </c>
      <c r="F48" s="17">
        <v>4.0000000000000001E-3</v>
      </c>
      <c r="G48" s="17"/>
    </row>
    <row r="49" spans="1:7" x14ac:dyDescent="0.25">
      <c r="A49" s="13" t="s">
        <v>636</v>
      </c>
      <c r="B49" s="36" t="s">
        <v>637</v>
      </c>
      <c r="C49" s="36" t="s">
        <v>431</v>
      </c>
      <c r="D49" s="15">
        <v>1101</v>
      </c>
      <c r="E49" s="16">
        <v>18.41</v>
      </c>
      <c r="F49" s="17">
        <v>3.8999999999999998E-3</v>
      </c>
      <c r="G49" s="17"/>
    </row>
    <row r="50" spans="1:7" x14ac:dyDescent="0.25">
      <c r="A50" s="13" t="s">
        <v>638</v>
      </c>
      <c r="B50" s="36" t="s">
        <v>639</v>
      </c>
      <c r="C50" s="36" t="s">
        <v>640</v>
      </c>
      <c r="D50" s="15">
        <v>987</v>
      </c>
      <c r="E50" s="16">
        <v>17.75</v>
      </c>
      <c r="F50" s="17">
        <v>3.7000000000000002E-3</v>
      </c>
      <c r="G50" s="17"/>
    </row>
    <row r="51" spans="1:7" x14ac:dyDescent="0.25">
      <c r="A51" s="13" t="s">
        <v>401</v>
      </c>
      <c r="B51" s="36" t="s">
        <v>402</v>
      </c>
      <c r="C51" s="36" t="s">
        <v>403</v>
      </c>
      <c r="D51" s="15">
        <v>11410</v>
      </c>
      <c r="E51" s="16">
        <v>17.59</v>
      </c>
      <c r="F51" s="17">
        <v>3.7000000000000002E-3</v>
      </c>
      <c r="G51" s="17"/>
    </row>
    <row r="52" spans="1:7" x14ac:dyDescent="0.25">
      <c r="A52" s="13" t="s">
        <v>439</v>
      </c>
      <c r="B52" s="36" t="s">
        <v>440</v>
      </c>
      <c r="C52" s="36" t="s">
        <v>441</v>
      </c>
      <c r="D52" s="15">
        <v>4503</v>
      </c>
      <c r="E52" s="16">
        <v>17.489999999999998</v>
      </c>
      <c r="F52" s="17">
        <v>3.7000000000000002E-3</v>
      </c>
      <c r="G52" s="17"/>
    </row>
    <row r="53" spans="1:7" x14ac:dyDescent="0.25">
      <c r="A53" s="13" t="s">
        <v>641</v>
      </c>
      <c r="B53" s="36" t="s">
        <v>642</v>
      </c>
      <c r="C53" s="36" t="s">
        <v>397</v>
      </c>
      <c r="D53" s="15">
        <v>5454</v>
      </c>
      <c r="E53" s="16">
        <v>17.45</v>
      </c>
      <c r="F53" s="17">
        <v>3.7000000000000002E-3</v>
      </c>
      <c r="G53" s="17"/>
    </row>
    <row r="54" spans="1:7" x14ac:dyDescent="0.25">
      <c r="A54" s="13" t="s">
        <v>446</v>
      </c>
      <c r="B54" s="36" t="s">
        <v>447</v>
      </c>
      <c r="C54" s="36" t="s">
        <v>417</v>
      </c>
      <c r="D54" s="15">
        <v>1761</v>
      </c>
      <c r="E54" s="16">
        <v>17.309999999999999</v>
      </c>
      <c r="F54" s="17">
        <v>3.7000000000000002E-3</v>
      </c>
      <c r="G54" s="17"/>
    </row>
    <row r="55" spans="1:7" x14ac:dyDescent="0.25">
      <c r="A55" s="13" t="s">
        <v>643</v>
      </c>
      <c r="B55" s="36" t="s">
        <v>644</v>
      </c>
      <c r="C55" s="36" t="s">
        <v>583</v>
      </c>
      <c r="D55" s="15">
        <v>1821</v>
      </c>
      <c r="E55" s="16">
        <v>17.149999999999999</v>
      </c>
      <c r="F55" s="17">
        <v>3.5999999999999999E-3</v>
      </c>
      <c r="G55" s="17"/>
    </row>
    <row r="56" spans="1:7" x14ac:dyDescent="0.25">
      <c r="A56" s="13" t="s">
        <v>645</v>
      </c>
      <c r="B56" s="36" t="s">
        <v>646</v>
      </c>
      <c r="C56" s="36" t="s">
        <v>647</v>
      </c>
      <c r="D56" s="15">
        <v>2113</v>
      </c>
      <c r="E56" s="16">
        <v>16.61</v>
      </c>
      <c r="F56" s="17">
        <v>3.5000000000000001E-3</v>
      </c>
      <c r="G56" s="17"/>
    </row>
    <row r="57" spans="1:7" x14ac:dyDescent="0.25">
      <c r="A57" s="13" t="s">
        <v>648</v>
      </c>
      <c r="B57" s="36" t="s">
        <v>649</v>
      </c>
      <c r="C57" s="36" t="s">
        <v>467</v>
      </c>
      <c r="D57" s="15">
        <v>149</v>
      </c>
      <c r="E57" s="16">
        <v>16.32</v>
      </c>
      <c r="F57" s="17">
        <v>3.3999999999999998E-3</v>
      </c>
      <c r="G57" s="17"/>
    </row>
    <row r="58" spans="1:7" x14ac:dyDescent="0.25">
      <c r="A58" s="13" t="s">
        <v>575</v>
      </c>
      <c r="B58" s="36" t="s">
        <v>576</v>
      </c>
      <c r="C58" s="36" t="s">
        <v>411</v>
      </c>
      <c r="D58" s="15">
        <v>1325</v>
      </c>
      <c r="E58" s="16">
        <v>16.3</v>
      </c>
      <c r="F58" s="17">
        <v>3.3999999999999998E-3</v>
      </c>
      <c r="G58" s="17"/>
    </row>
    <row r="59" spans="1:7" x14ac:dyDescent="0.25">
      <c r="A59" s="13" t="s">
        <v>529</v>
      </c>
      <c r="B59" s="36" t="s">
        <v>530</v>
      </c>
      <c r="C59" s="36" t="s">
        <v>450</v>
      </c>
      <c r="D59" s="15">
        <v>1183</v>
      </c>
      <c r="E59" s="16">
        <v>16.02</v>
      </c>
      <c r="F59" s="17">
        <v>3.3999999999999998E-3</v>
      </c>
      <c r="G59" s="17"/>
    </row>
    <row r="60" spans="1:7" x14ac:dyDescent="0.25">
      <c r="A60" s="13" t="s">
        <v>525</v>
      </c>
      <c r="B60" s="36" t="s">
        <v>526</v>
      </c>
      <c r="C60" s="36" t="s">
        <v>483</v>
      </c>
      <c r="D60" s="15">
        <v>2073</v>
      </c>
      <c r="E60" s="16">
        <v>15.96</v>
      </c>
      <c r="F60" s="17">
        <v>3.3999999999999998E-3</v>
      </c>
      <c r="G60" s="17"/>
    </row>
    <row r="61" spans="1:7" x14ac:dyDescent="0.25">
      <c r="A61" s="13" t="s">
        <v>412</v>
      </c>
      <c r="B61" s="36" t="s">
        <v>413</v>
      </c>
      <c r="C61" s="36" t="s">
        <v>414</v>
      </c>
      <c r="D61" s="15">
        <v>725</v>
      </c>
      <c r="E61" s="16">
        <v>15.88</v>
      </c>
      <c r="F61" s="17">
        <v>3.3999999999999998E-3</v>
      </c>
      <c r="G61" s="17"/>
    </row>
    <row r="62" spans="1:7" x14ac:dyDescent="0.25">
      <c r="A62" s="13" t="s">
        <v>650</v>
      </c>
      <c r="B62" s="36" t="s">
        <v>651</v>
      </c>
      <c r="C62" s="36" t="s">
        <v>453</v>
      </c>
      <c r="D62" s="15">
        <v>971</v>
      </c>
      <c r="E62" s="16">
        <v>15.44</v>
      </c>
      <c r="F62" s="17">
        <v>3.3E-3</v>
      </c>
      <c r="G62" s="17"/>
    </row>
    <row r="63" spans="1:7" x14ac:dyDescent="0.25">
      <c r="A63" s="13" t="s">
        <v>496</v>
      </c>
      <c r="B63" s="36" t="s">
        <v>497</v>
      </c>
      <c r="C63" s="36" t="s">
        <v>498</v>
      </c>
      <c r="D63" s="15">
        <v>1211</v>
      </c>
      <c r="E63" s="16">
        <v>15.18</v>
      </c>
      <c r="F63" s="17">
        <v>3.2000000000000002E-3</v>
      </c>
      <c r="G63" s="17"/>
    </row>
    <row r="64" spans="1:7" x14ac:dyDescent="0.25">
      <c r="A64" s="13" t="s">
        <v>652</v>
      </c>
      <c r="B64" s="36" t="s">
        <v>653</v>
      </c>
      <c r="C64" s="36" t="s">
        <v>390</v>
      </c>
      <c r="D64" s="15">
        <v>3492</v>
      </c>
      <c r="E64" s="16">
        <v>15.17</v>
      </c>
      <c r="F64" s="17">
        <v>3.2000000000000002E-3</v>
      </c>
      <c r="G64" s="17"/>
    </row>
    <row r="65" spans="1:7" x14ac:dyDescent="0.25">
      <c r="A65" s="13" t="s">
        <v>531</v>
      </c>
      <c r="B65" s="36" t="s">
        <v>532</v>
      </c>
      <c r="C65" s="36" t="s">
        <v>533</v>
      </c>
      <c r="D65" s="15">
        <v>1415</v>
      </c>
      <c r="E65" s="16">
        <v>15.05</v>
      </c>
      <c r="F65" s="17">
        <v>3.2000000000000002E-3</v>
      </c>
      <c r="G65" s="17"/>
    </row>
    <row r="66" spans="1:7" x14ac:dyDescent="0.25">
      <c r="A66" s="13" t="s">
        <v>654</v>
      </c>
      <c r="B66" s="36" t="s">
        <v>655</v>
      </c>
      <c r="C66" s="36" t="s">
        <v>397</v>
      </c>
      <c r="D66" s="15">
        <v>5989</v>
      </c>
      <c r="E66" s="16">
        <v>14.98</v>
      </c>
      <c r="F66" s="17">
        <v>3.2000000000000002E-3</v>
      </c>
      <c r="G66" s="17"/>
    </row>
    <row r="67" spans="1:7" x14ac:dyDescent="0.25">
      <c r="A67" s="13" t="s">
        <v>656</v>
      </c>
      <c r="B67" s="36" t="s">
        <v>657</v>
      </c>
      <c r="C67" s="36" t="s">
        <v>384</v>
      </c>
      <c r="D67" s="15">
        <v>137</v>
      </c>
      <c r="E67" s="16">
        <v>14.9</v>
      </c>
      <c r="F67" s="17">
        <v>3.0999999999999999E-3</v>
      </c>
      <c r="G67" s="17"/>
    </row>
    <row r="68" spans="1:7" x14ac:dyDescent="0.25">
      <c r="A68" s="13" t="s">
        <v>548</v>
      </c>
      <c r="B68" s="36" t="s">
        <v>549</v>
      </c>
      <c r="C68" s="36" t="s">
        <v>431</v>
      </c>
      <c r="D68" s="15">
        <v>160</v>
      </c>
      <c r="E68" s="16">
        <v>14.87</v>
      </c>
      <c r="F68" s="17">
        <v>3.0999999999999999E-3</v>
      </c>
      <c r="G68" s="17"/>
    </row>
    <row r="69" spans="1:7" x14ac:dyDescent="0.25">
      <c r="A69" s="13" t="s">
        <v>658</v>
      </c>
      <c r="B69" s="36" t="s">
        <v>659</v>
      </c>
      <c r="C69" s="36" t="s">
        <v>475</v>
      </c>
      <c r="D69" s="15">
        <v>5694</v>
      </c>
      <c r="E69" s="16">
        <v>14.83</v>
      </c>
      <c r="F69" s="17">
        <v>3.0999999999999999E-3</v>
      </c>
      <c r="G69" s="17"/>
    </row>
    <row r="70" spans="1:7" x14ac:dyDescent="0.25">
      <c r="A70" s="13" t="s">
        <v>660</v>
      </c>
      <c r="B70" s="36" t="s">
        <v>661</v>
      </c>
      <c r="C70" s="36" t="s">
        <v>387</v>
      </c>
      <c r="D70" s="15">
        <v>477</v>
      </c>
      <c r="E70" s="16">
        <v>14.75</v>
      </c>
      <c r="F70" s="17">
        <v>3.0999999999999999E-3</v>
      </c>
      <c r="G70" s="17"/>
    </row>
    <row r="71" spans="1:7" x14ac:dyDescent="0.25">
      <c r="A71" s="13" t="s">
        <v>662</v>
      </c>
      <c r="B71" s="36" t="s">
        <v>663</v>
      </c>
      <c r="C71" s="36" t="s">
        <v>378</v>
      </c>
      <c r="D71" s="15">
        <v>70035</v>
      </c>
      <c r="E71" s="16">
        <v>14.67</v>
      </c>
      <c r="F71" s="17">
        <v>3.0999999999999999E-3</v>
      </c>
      <c r="G71" s="17"/>
    </row>
    <row r="72" spans="1:7" x14ac:dyDescent="0.25">
      <c r="A72" s="13" t="s">
        <v>664</v>
      </c>
      <c r="B72" s="36" t="s">
        <v>665</v>
      </c>
      <c r="C72" s="36" t="s">
        <v>417</v>
      </c>
      <c r="D72" s="15">
        <v>4889</v>
      </c>
      <c r="E72" s="16">
        <v>14.62</v>
      </c>
      <c r="F72" s="17">
        <v>3.0999999999999999E-3</v>
      </c>
      <c r="G72" s="17"/>
    </row>
    <row r="73" spans="1:7" x14ac:dyDescent="0.25">
      <c r="A73" s="13" t="s">
        <v>666</v>
      </c>
      <c r="B73" s="36" t="s">
        <v>667</v>
      </c>
      <c r="C73" s="36" t="s">
        <v>467</v>
      </c>
      <c r="D73" s="15">
        <v>475</v>
      </c>
      <c r="E73" s="16">
        <v>14.54</v>
      </c>
      <c r="F73" s="17">
        <v>3.0999999999999999E-3</v>
      </c>
      <c r="G73" s="17"/>
    </row>
    <row r="74" spans="1:7" x14ac:dyDescent="0.25">
      <c r="A74" s="13" t="s">
        <v>451</v>
      </c>
      <c r="B74" s="36" t="s">
        <v>452</v>
      </c>
      <c r="C74" s="36" t="s">
        <v>453</v>
      </c>
      <c r="D74" s="15">
        <v>1057</v>
      </c>
      <c r="E74" s="16">
        <v>14.52</v>
      </c>
      <c r="F74" s="17">
        <v>3.0999999999999999E-3</v>
      </c>
      <c r="G74" s="17"/>
    </row>
    <row r="75" spans="1:7" x14ac:dyDescent="0.25">
      <c r="A75" s="13" t="s">
        <v>388</v>
      </c>
      <c r="B75" s="36" t="s">
        <v>389</v>
      </c>
      <c r="C75" s="36" t="s">
        <v>390</v>
      </c>
      <c r="D75" s="15">
        <v>745</v>
      </c>
      <c r="E75" s="16">
        <v>14.42</v>
      </c>
      <c r="F75" s="17">
        <v>3.0000000000000001E-3</v>
      </c>
      <c r="G75" s="17"/>
    </row>
    <row r="76" spans="1:7" x14ac:dyDescent="0.25">
      <c r="A76" s="13" t="s">
        <v>668</v>
      </c>
      <c r="B76" s="36" t="s">
        <v>669</v>
      </c>
      <c r="C76" s="36" t="s">
        <v>408</v>
      </c>
      <c r="D76" s="15">
        <v>579</v>
      </c>
      <c r="E76" s="16">
        <v>14.32</v>
      </c>
      <c r="F76" s="17">
        <v>3.0000000000000001E-3</v>
      </c>
      <c r="G76" s="17"/>
    </row>
    <row r="77" spans="1:7" x14ac:dyDescent="0.25">
      <c r="A77" s="13" t="s">
        <v>670</v>
      </c>
      <c r="B77" s="36" t="s">
        <v>671</v>
      </c>
      <c r="C77" s="36" t="s">
        <v>672</v>
      </c>
      <c r="D77" s="15">
        <v>285</v>
      </c>
      <c r="E77" s="16">
        <v>14.2</v>
      </c>
      <c r="F77" s="17">
        <v>3.0000000000000001E-3</v>
      </c>
      <c r="G77" s="17"/>
    </row>
    <row r="78" spans="1:7" x14ac:dyDescent="0.25">
      <c r="A78" s="13" t="s">
        <v>673</v>
      </c>
      <c r="B78" s="36" t="s">
        <v>674</v>
      </c>
      <c r="C78" s="36" t="s">
        <v>431</v>
      </c>
      <c r="D78" s="15">
        <v>600</v>
      </c>
      <c r="E78" s="16">
        <v>14.01</v>
      </c>
      <c r="F78" s="17">
        <v>3.0000000000000001E-3</v>
      </c>
      <c r="G78" s="17"/>
    </row>
    <row r="79" spans="1:7" x14ac:dyDescent="0.25">
      <c r="A79" s="13" t="s">
        <v>448</v>
      </c>
      <c r="B79" s="36" t="s">
        <v>449</v>
      </c>
      <c r="C79" s="36" t="s">
        <v>450</v>
      </c>
      <c r="D79" s="15">
        <v>313</v>
      </c>
      <c r="E79" s="16">
        <v>13.67</v>
      </c>
      <c r="F79" s="17">
        <v>2.8999999999999998E-3</v>
      </c>
      <c r="G79" s="17"/>
    </row>
    <row r="80" spans="1:7" x14ac:dyDescent="0.25">
      <c r="A80" s="13" t="s">
        <v>470</v>
      </c>
      <c r="B80" s="36" t="s">
        <v>471</v>
      </c>
      <c r="C80" s="36" t="s">
        <v>472</v>
      </c>
      <c r="D80" s="15">
        <v>568</v>
      </c>
      <c r="E80" s="16">
        <v>13.65</v>
      </c>
      <c r="F80" s="17">
        <v>2.8999999999999998E-3</v>
      </c>
      <c r="G80" s="17"/>
    </row>
    <row r="81" spans="1:7" x14ac:dyDescent="0.25">
      <c r="A81" s="13" t="s">
        <v>675</v>
      </c>
      <c r="B81" s="36" t="s">
        <v>676</v>
      </c>
      <c r="C81" s="36" t="s">
        <v>503</v>
      </c>
      <c r="D81" s="15">
        <v>3827</v>
      </c>
      <c r="E81" s="16">
        <v>13.41</v>
      </c>
      <c r="F81" s="17">
        <v>2.8E-3</v>
      </c>
      <c r="G81" s="17"/>
    </row>
    <row r="82" spans="1:7" x14ac:dyDescent="0.25">
      <c r="A82" s="13" t="s">
        <v>677</v>
      </c>
      <c r="B82" s="36" t="s">
        <v>678</v>
      </c>
      <c r="C82" s="36" t="s">
        <v>390</v>
      </c>
      <c r="D82" s="15">
        <v>1174</v>
      </c>
      <c r="E82" s="16">
        <v>13.32</v>
      </c>
      <c r="F82" s="17">
        <v>2.8E-3</v>
      </c>
      <c r="G82" s="17"/>
    </row>
    <row r="83" spans="1:7" x14ac:dyDescent="0.25">
      <c r="A83" s="13" t="s">
        <v>679</v>
      </c>
      <c r="B83" s="36" t="s">
        <v>680</v>
      </c>
      <c r="C83" s="36" t="s">
        <v>640</v>
      </c>
      <c r="D83" s="15">
        <v>13840</v>
      </c>
      <c r="E83" s="16">
        <v>13.17</v>
      </c>
      <c r="F83" s="17">
        <v>2.8E-3</v>
      </c>
      <c r="G83" s="17"/>
    </row>
    <row r="84" spans="1:7" x14ac:dyDescent="0.25">
      <c r="A84" s="13" t="s">
        <v>681</v>
      </c>
      <c r="B84" s="36" t="s">
        <v>682</v>
      </c>
      <c r="C84" s="36" t="s">
        <v>417</v>
      </c>
      <c r="D84" s="15">
        <v>3395</v>
      </c>
      <c r="E84" s="16">
        <v>12.92</v>
      </c>
      <c r="F84" s="17">
        <v>2.7000000000000001E-3</v>
      </c>
      <c r="G84" s="17"/>
    </row>
    <row r="85" spans="1:7" x14ac:dyDescent="0.25">
      <c r="A85" s="13" t="s">
        <v>683</v>
      </c>
      <c r="B85" s="36" t="s">
        <v>684</v>
      </c>
      <c r="C85" s="36" t="s">
        <v>381</v>
      </c>
      <c r="D85" s="15">
        <v>74</v>
      </c>
      <c r="E85" s="16">
        <v>12.86</v>
      </c>
      <c r="F85" s="17">
        <v>2.7000000000000001E-3</v>
      </c>
      <c r="G85" s="17"/>
    </row>
    <row r="86" spans="1:7" x14ac:dyDescent="0.25">
      <c r="A86" s="13" t="s">
        <v>462</v>
      </c>
      <c r="B86" s="36" t="s">
        <v>463</v>
      </c>
      <c r="C86" s="36" t="s">
        <v>464</v>
      </c>
      <c r="D86" s="15">
        <v>3012</v>
      </c>
      <c r="E86" s="16">
        <v>12.8</v>
      </c>
      <c r="F86" s="17">
        <v>2.7000000000000001E-3</v>
      </c>
      <c r="G86" s="17"/>
    </row>
    <row r="87" spans="1:7" x14ac:dyDescent="0.25">
      <c r="A87" s="13" t="s">
        <v>685</v>
      </c>
      <c r="B87" s="36" t="s">
        <v>686</v>
      </c>
      <c r="C87" s="36" t="s">
        <v>417</v>
      </c>
      <c r="D87" s="15">
        <v>731</v>
      </c>
      <c r="E87" s="16">
        <v>12.65</v>
      </c>
      <c r="F87" s="17">
        <v>2.7000000000000001E-3</v>
      </c>
      <c r="G87" s="17"/>
    </row>
    <row r="88" spans="1:7" x14ac:dyDescent="0.25">
      <c r="A88" s="13" t="s">
        <v>687</v>
      </c>
      <c r="B88" s="36" t="s">
        <v>688</v>
      </c>
      <c r="C88" s="36" t="s">
        <v>689</v>
      </c>
      <c r="D88" s="15">
        <v>428</v>
      </c>
      <c r="E88" s="16">
        <v>12.43</v>
      </c>
      <c r="F88" s="17">
        <v>2.5999999999999999E-3</v>
      </c>
      <c r="G88" s="17"/>
    </row>
    <row r="89" spans="1:7" x14ac:dyDescent="0.25">
      <c r="A89" s="13" t="s">
        <v>690</v>
      </c>
      <c r="B89" s="36" t="s">
        <v>691</v>
      </c>
      <c r="C89" s="36" t="s">
        <v>431</v>
      </c>
      <c r="D89" s="15">
        <v>240</v>
      </c>
      <c r="E89" s="16">
        <v>12.39</v>
      </c>
      <c r="F89" s="17">
        <v>2.5999999999999999E-3</v>
      </c>
      <c r="G89" s="17"/>
    </row>
    <row r="90" spans="1:7" x14ac:dyDescent="0.25">
      <c r="A90" s="13" t="s">
        <v>692</v>
      </c>
      <c r="B90" s="36" t="s">
        <v>693</v>
      </c>
      <c r="C90" s="36" t="s">
        <v>384</v>
      </c>
      <c r="D90" s="15">
        <v>173</v>
      </c>
      <c r="E90" s="16">
        <v>12.37</v>
      </c>
      <c r="F90" s="17">
        <v>2.5999999999999999E-3</v>
      </c>
      <c r="G90" s="17"/>
    </row>
    <row r="91" spans="1:7" x14ac:dyDescent="0.25">
      <c r="A91" s="13" t="s">
        <v>499</v>
      </c>
      <c r="B91" s="36" t="s">
        <v>500</v>
      </c>
      <c r="C91" s="36" t="s">
        <v>411</v>
      </c>
      <c r="D91" s="15">
        <v>799</v>
      </c>
      <c r="E91" s="16">
        <v>12.18</v>
      </c>
      <c r="F91" s="17">
        <v>2.5999999999999999E-3</v>
      </c>
      <c r="G91" s="17"/>
    </row>
    <row r="92" spans="1:7" x14ac:dyDescent="0.25">
      <c r="A92" s="13" t="s">
        <v>581</v>
      </c>
      <c r="B92" s="36" t="s">
        <v>582</v>
      </c>
      <c r="C92" s="36" t="s">
        <v>583</v>
      </c>
      <c r="D92" s="15">
        <v>3573</v>
      </c>
      <c r="E92" s="16">
        <v>12.18</v>
      </c>
      <c r="F92" s="17">
        <v>2.5999999999999999E-3</v>
      </c>
      <c r="G92" s="17"/>
    </row>
    <row r="93" spans="1:7" x14ac:dyDescent="0.25">
      <c r="A93" s="13" t="s">
        <v>442</v>
      </c>
      <c r="B93" s="36" t="s">
        <v>443</v>
      </c>
      <c r="C93" s="36" t="s">
        <v>384</v>
      </c>
      <c r="D93" s="15">
        <v>295</v>
      </c>
      <c r="E93" s="16">
        <v>12.11</v>
      </c>
      <c r="F93" s="17">
        <v>2.5999999999999999E-3</v>
      </c>
      <c r="G93" s="17"/>
    </row>
    <row r="94" spans="1:7" x14ac:dyDescent="0.25">
      <c r="A94" s="13" t="s">
        <v>473</v>
      </c>
      <c r="B94" s="36" t="s">
        <v>474</v>
      </c>
      <c r="C94" s="36" t="s">
        <v>475</v>
      </c>
      <c r="D94" s="15">
        <v>2442</v>
      </c>
      <c r="E94" s="16">
        <v>12.08</v>
      </c>
      <c r="F94" s="17">
        <v>2.5999999999999999E-3</v>
      </c>
      <c r="G94" s="17"/>
    </row>
    <row r="95" spans="1:7" x14ac:dyDescent="0.25">
      <c r="A95" s="13" t="s">
        <v>694</v>
      </c>
      <c r="B95" s="36" t="s">
        <v>695</v>
      </c>
      <c r="C95" s="36" t="s">
        <v>552</v>
      </c>
      <c r="D95" s="15">
        <v>2235</v>
      </c>
      <c r="E95" s="16">
        <v>12.06</v>
      </c>
      <c r="F95" s="17">
        <v>2.5000000000000001E-3</v>
      </c>
      <c r="G95" s="17"/>
    </row>
    <row r="96" spans="1:7" x14ac:dyDescent="0.25">
      <c r="A96" s="13" t="s">
        <v>415</v>
      </c>
      <c r="B96" s="36" t="s">
        <v>416</v>
      </c>
      <c r="C96" s="36" t="s">
        <v>417</v>
      </c>
      <c r="D96" s="15">
        <v>275</v>
      </c>
      <c r="E96" s="16">
        <v>11.98</v>
      </c>
      <c r="F96" s="17">
        <v>2.5000000000000001E-3</v>
      </c>
      <c r="G96" s="17"/>
    </row>
    <row r="97" spans="1:7" x14ac:dyDescent="0.25">
      <c r="A97" s="13" t="s">
        <v>696</v>
      </c>
      <c r="B97" s="36" t="s">
        <v>697</v>
      </c>
      <c r="C97" s="36" t="s">
        <v>467</v>
      </c>
      <c r="D97" s="15">
        <v>53</v>
      </c>
      <c r="E97" s="16">
        <v>11.84</v>
      </c>
      <c r="F97" s="17">
        <v>2.5000000000000001E-3</v>
      </c>
      <c r="G97" s="17"/>
    </row>
    <row r="98" spans="1:7" x14ac:dyDescent="0.25">
      <c r="A98" s="13" t="s">
        <v>698</v>
      </c>
      <c r="B98" s="36" t="s">
        <v>699</v>
      </c>
      <c r="C98" s="36" t="s">
        <v>700</v>
      </c>
      <c r="D98" s="15">
        <v>902</v>
      </c>
      <c r="E98" s="16">
        <v>11.82</v>
      </c>
      <c r="F98" s="17">
        <v>2.5000000000000001E-3</v>
      </c>
      <c r="G98" s="17"/>
    </row>
    <row r="99" spans="1:7" x14ac:dyDescent="0.25">
      <c r="A99" s="13" t="s">
        <v>490</v>
      </c>
      <c r="B99" s="36" t="s">
        <v>491</v>
      </c>
      <c r="C99" s="36" t="s">
        <v>411</v>
      </c>
      <c r="D99" s="15">
        <v>528</v>
      </c>
      <c r="E99" s="16">
        <v>11.38</v>
      </c>
      <c r="F99" s="17">
        <v>2.3999999999999998E-3</v>
      </c>
      <c r="G99" s="17"/>
    </row>
    <row r="100" spans="1:7" x14ac:dyDescent="0.25">
      <c r="A100" s="13" t="s">
        <v>494</v>
      </c>
      <c r="B100" s="36" t="s">
        <v>495</v>
      </c>
      <c r="C100" s="36" t="s">
        <v>378</v>
      </c>
      <c r="D100" s="15">
        <v>1409</v>
      </c>
      <c r="E100" s="16">
        <v>11.36</v>
      </c>
      <c r="F100" s="17">
        <v>2.3999999999999998E-3</v>
      </c>
      <c r="G100" s="17"/>
    </row>
    <row r="101" spans="1:7" x14ac:dyDescent="0.25">
      <c r="A101" s="13" t="s">
        <v>460</v>
      </c>
      <c r="B101" s="36" t="s">
        <v>461</v>
      </c>
      <c r="C101" s="36" t="s">
        <v>431</v>
      </c>
      <c r="D101" s="15">
        <v>452</v>
      </c>
      <c r="E101" s="16">
        <v>11.32</v>
      </c>
      <c r="F101" s="17">
        <v>2.3999999999999998E-3</v>
      </c>
      <c r="G101" s="17"/>
    </row>
    <row r="102" spans="1:7" x14ac:dyDescent="0.25">
      <c r="A102" s="13" t="s">
        <v>701</v>
      </c>
      <c r="B102" s="36" t="s">
        <v>702</v>
      </c>
      <c r="C102" s="36" t="s">
        <v>397</v>
      </c>
      <c r="D102" s="15">
        <v>11164</v>
      </c>
      <c r="E102" s="16">
        <v>11.28</v>
      </c>
      <c r="F102" s="17">
        <v>2.3999999999999998E-3</v>
      </c>
      <c r="G102" s="17"/>
    </row>
    <row r="103" spans="1:7" x14ac:dyDescent="0.25">
      <c r="A103" s="13" t="s">
        <v>542</v>
      </c>
      <c r="B103" s="36" t="s">
        <v>543</v>
      </c>
      <c r="C103" s="36" t="s">
        <v>441</v>
      </c>
      <c r="D103" s="15">
        <v>238</v>
      </c>
      <c r="E103" s="16">
        <v>11.11</v>
      </c>
      <c r="F103" s="17">
        <v>2.3E-3</v>
      </c>
      <c r="G103" s="17"/>
    </row>
    <row r="104" spans="1:7" x14ac:dyDescent="0.25">
      <c r="A104" s="13" t="s">
        <v>703</v>
      </c>
      <c r="B104" s="36" t="s">
        <v>704</v>
      </c>
      <c r="C104" s="36" t="s">
        <v>403</v>
      </c>
      <c r="D104" s="15">
        <v>2630</v>
      </c>
      <c r="E104" s="16">
        <v>11.09</v>
      </c>
      <c r="F104" s="17">
        <v>2.3E-3</v>
      </c>
      <c r="G104" s="17"/>
    </row>
    <row r="105" spans="1:7" x14ac:dyDescent="0.25">
      <c r="A105" s="13" t="s">
        <v>705</v>
      </c>
      <c r="B105" s="36" t="s">
        <v>706</v>
      </c>
      <c r="C105" s="36" t="s">
        <v>707</v>
      </c>
      <c r="D105" s="15">
        <v>4885</v>
      </c>
      <c r="E105" s="16">
        <v>11.03</v>
      </c>
      <c r="F105" s="17">
        <v>2.3E-3</v>
      </c>
      <c r="G105" s="17"/>
    </row>
    <row r="106" spans="1:7" x14ac:dyDescent="0.25">
      <c r="A106" s="13" t="s">
        <v>479</v>
      </c>
      <c r="B106" s="36" t="s">
        <v>480</v>
      </c>
      <c r="C106" s="36" t="s">
        <v>397</v>
      </c>
      <c r="D106" s="15">
        <v>418</v>
      </c>
      <c r="E106" s="16">
        <v>10.96</v>
      </c>
      <c r="F106" s="17">
        <v>2.3E-3</v>
      </c>
      <c r="G106" s="17"/>
    </row>
    <row r="107" spans="1:7" x14ac:dyDescent="0.25">
      <c r="A107" s="13" t="s">
        <v>488</v>
      </c>
      <c r="B107" s="36" t="s">
        <v>489</v>
      </c>
      <c r="C107" s="36" t="s">
        <v>414</v>
      </c>
      <c r="D107" s="15">
        <v>246</v>
      </c>
      <c r="E107" s="16">
        <v>10.96</v>
      </c>
      <c r="F107" s="17">
        <v>2.3E-3</v>
      </c>
      <c r="G107" s="17"/>
    </row>
    <row r="108" spans="1:7" x14ac:dyDescent="0.25">
      <c r="A108" s="13" t="s">
        <v>708</v>
      </c>
      <c r="B108" s="36" t="s">
        <v>709</v>
      </c>
      <c r="C108" s="36" t="s">
        <v>475</v>
      </c>
      <c r="D108" s="15">
        <v>15019</v>
      </c>
      <c r="E108" s="16">
        <v>10.94</v>
      </c>
      <c r="F108" s="17">
        <v>2.3E-3</v>
      </c>
      <c r="G108" s="17"/>
    </row>
    <row r="109" spans="1:7" x14ac:dyDescent="0.25">
      <c r="A109" s="13" t="s">
        <v>710</v>
      </c>
      <c r="B109" s="36" t="s">
        <v>711</v>
      </c>
      <c r="C109" s="36" t="s">
        <v>417</v>
      </c>
      <c r="D109" s="15">
        <v>529</v>
      </c>
      <c r="E109" s="16">
        <v>10.81</v>
      </c>
      <c r="F109" s="17">
        <v>2.3E-3</v>
      </c>
      <c r="G109" s="17"/>
    </row>
    <row r="110" spans="1:7" x14ac:dyDescent="0.25">
      <c r="A110" s="13" t="s">
        <v>712</v>
      </c>
      <c r="B110" s="36" t="s">
        <v>713</v>
      </c>
      <c r="C110" s="36" t="s">
        <v>387</v>
      </c>
      <c r="D110" s="15">
        <v>1047</v>
      </c>
      <c r="E110" s="16">
        <v>10.78</v>
      </c>
      <c r="F110" s="17">
        <v>2.3E-3</v>
      </c>
      <c r="G110" s="17"/>
    </row>
    <row r="111" spans="1:7" x14ac:dyDescent="0.25">
      <c r="A111" s="13" t="s">
        <v>429</v>
      </c>
      <c r="B111" s="36" t="s">
        <v>430</v>
      </c>
      <c r="C111" s="36" t="s">
        <v>431</v>
      </c>
      <c r="D111" s="15">
        <v>554</v>
      </c>
      <c r="E111" s="16">
        <v>10.68</v>
      </c>
      <c r="F111" s="17">
        <v>2.3E-3</v>
      </c>
      <c r="G111" s="17"/>
    </row>
    <row r="112" spans="1:7" x14ac:dyDescent="0.25">
      <c r="A112" s="13" t="s">
        <v>714</v>
      </c>
      <c r="B112" s="36" t="s">
        <v>715</v>
      </c>
      <c r="C112" s="36" t="s">
        <v>475</v>
      </c>
      <c r="D112" s="15">
        <v>5229</v>
      </c>
      <c r="E112" s="16">
        <v>10.67</v>
      </c>
      <c r="F112" s="17">
        <v>2.3E-3</v>
      </c>
      <c r="G112" s="17"/>
    </row>
    <row r="113" spans="1:7" x14ac:dyDescent="0.25">
      <c r="A113" s="13" t="s">
        <v>716</v>
      </c>
      <c r="B113" s="36" t="s">
        <v>717</v>
      </c>
      <c r="C113" s="36" t="s">
        <v>483</v>
      </c>
      <c r="D113" s="15">
        <v>130</v>
      </c>
      <c r="E113" s="16">
        <v>10.62</v>
      </c>
      <c r="F113" s="17">
        <v>2.2000000000000001E-3</v>
      </c>
      <c r="G113" s="17"/>
    </row>
    <row r="114" spans="1:7" x14ac:dyDescent="0.25">
      <c r="A114" s="13" t="s">
        <v>718</v>
      </c>
      <c r="B114" s="36" t="s">
        <v>719</v>
      </c>
      <c r="C114" s="36" t="s">
        <v>720</v>
      </c>
      <c r="D114" s="15">
        <v>13774</v>
      </c>
      <c r="E114" s="16">
        <v>10.54</v>
      </c>
      <c r="F114" s="17">
        <v>2.2000000000000001E-3</v>
      </c>
      <c r="G114" s="17"/>
    </row>
    <row r="115" spans="1:7" x14ac:dyDescent="0.25">
      <c r="A115" s="13" t="s">
        <v>721</v>
      </c>
      <c r="B115" s="36" t="s">
        <v>722</v>
      </c>
      <c r="C115" s="36" t="s">
        <v>498</v>
      </c>
      <c r="D115" s="15">
        <v>5763</v>
      </c>
      <c r="E115" s="16">
        <v>10.46</v>
      </c>
      <c r="F115" s="17">
        <v>2.2000000000000001E-3</v>
      </c>
      <c r="G115" s="17"/>
    </row>
    <row r="116" spans="1:7" x14ac:dyDescent="0.25">
      <c r="A116" s="13" t="s">
        <v>432</v>
      </c>
      <c r="B116" s="36" t="s">
        <v>433</v>
      </c>
      <c r="C116" s="36" t="s">
        <v>387</v>
      </c>
      <c r="D116" s="15">
        <v>5673</v>
      </c>
      <c r="E116" s="16">
        <v>10.43</v>
      </c>
      <c r="F116" s="17">
        <v>2.2000000000000001E-3</v>
      </c>
      <c r="G116" s="17"/>
    </row>
    <row r="117" spans="1:7" x14ac:dyDescent="0.25">
      <c r="A117" s="13" t="s">
        <v>723</v>
      </c>
      <c r="B117" s="36" t="s">
        <v>724</v>
      </c>
      <c r="C117" s="36" t="s">
        <v>431</v>
      </c>
      <c r="D117" s="15">
        <v>2777</v>
      </c>
      <c r="E117" s="16">
        <v>10.28</v>
      </c>
      <c r="F117" s="17">
        <v>2.2000000000000001E-3</v>
      </c>
      <c r="G117" s="17"/>
    </row>
    <row r="118" spans="1:7" x14ac:dyDescent="0.25">
      <c r="A118" s="13" t="s">
        <v>725</v>
      </c>
      <c r="B118" s="36" t="s">
        <v>726</v>
      </c>
      <c r="C118" s="36" t="s">
        <v>720</v>
      </c>
      <c r="D118" s="15">
        <v>545</v>
      </c>
      <c r="E118" s="16">
        <v>10.27</v>
      </c>
      <c r="F118" s="17">
        <v>2.2000000000000001E-3</v>
      </c>
      <c r="G118" s="17"/>
    </row>
    <row r="119" spans="1:7" x14ac:dyDescent="0.25">
      <c r="A119" s="13" t="s">
        <v>727</v>
      </c>
      <c r="B119" s="36" t="s">
        <v>728</v>
      </c>
      <c r="C119" s="36" t="s">
        <v>472</v>
      </c>
      <c r="D119" s="15">
        <v>1004</v>
      </c>
      <c r="E119" s="16">
        <v>10.199999999999999</v>
      </c>
      <c r="F119" s="17">
        <v>2.2000000000000001E-3</v>
      </c>
      <c r="G119" s="17"/>
    </row>
    <row r="120" spans="1:7" x14ac:dyDescent="0.25">
      <c r="A120" s="13" t="s">
        <v>729</v>
      </c>
      <c r="B120" s="36" t="s">
        <v>730</v>
      </c>
      <c r="C120" s="36" t="s">
        <v>411</v>
      </c>
      <c r="D120" s="15">
        <v>95</v>
      </c>
      <c r="E120" s="16">
        <v>10.1</v>
      </c>
      <c r="F120" s="17">
        <v>2.0999999999999999E-3</v>
      </c>
      <c r="G120" s="17"/>
    </row>
    <row r="121" spans="1:7" x14ac:dyDescent="0.25">
      <c r="A121" s="13" t="s">
        <v>731</v>
      </c>
      <c r="B121" s="36" t="s">
        <v>732</v>
      </c>
      <c r="C121" s="36" t="s">
        <v>422</v>
      </c>
      <c r="D121" s="15">
        <v>425</v>
      </c>
      <c r="E121" s="16">
        <v>10.09</v>
      </c>
      <c r="F121" s="17">
        <v>2.0999999999999999E-3</v>
      </c>
      <c r="G121" s="17"/>
    </row>
    <row r="122" spans="1:7" x14ac:dyDescent="0.25">
      <c r="A122" s="13" t="s">
        <v>733</v>
      </c>
      <c r="B122" s="36" t="s">
        <v>734</v>
      </c>
      <c r="C122" s="36" t="s">
        <v>422</v>
      </c>
      <c r="D122" s="15">
        <v>8</v>
      </c>
      <c r="E122" s="16">
        <v>10.02</v>
      </c>
      <c r="F122" s="17">
        <v>2.0999999999999999E-3</v>
      </c>
      <c r="G122" s="17"/>
    </row>
    <row r="123" spans="1:7" x14ac:dyDescent="0.25">
      <c r="A123" s="13" t="s">
        <v>486</v>
      </c>
      <c r="B123" s="36" t="s">
        <v>487</v>
      </c>
      <c r="C123" s="36" t="s">
        <v>390</v>
      </c>
      <c r="D123" s="15">
        <v>673</v>
      </c>
      <c r="E123" s="16">
        <v>9.9700000000000006</v>
      </c>
      <c r="F123" s="17">
        <v>2.0999999999999999E-3</v>
      </c>
      <c r="G123" s="17"/>
    </row>
    <row r="124" spans="1:7" x14ac:dyDescent="0.25">
      <c r="A124" s="13" t="s">
        <v>735</v>
      </c>
      <c r="B124" s="36" t="s">
        <v>736</v>
      </c>
      <c r="C124" s="36" t="s">
        <v>707</v>
      </c>
      <c r="D124" s="15">
        <v>2172</v>
      </c>
      <c r="E124" s="16">
        <v>9.74</v>
      </c>
      <c r="F124" s="17">
        <v>2.0999999999999999E-3</v>
      </c>
      <c r="G124" s="17"/>
    </row>
    <row r="125" spans="1:7" x14ac:dyDescent="0.25">
      <c r="A125" s="13" t="s">
        <v>737</v>
      </c>
      <c r="B125" s="36" t="s">
        <v>738</v>
      </c>
      <c r="C125" s="36" t="s">
        <v>472</v>
      </c>
      <c r="D125" s="15">
        <v>909</v>
      </c>
      <c r="E125" s="16">
        <v>9.73</v>
      </c>
      <c r="F125" s="17">
        <v>2.0999999999999999E-3</v>
      </c>
      <c r="G125" s="17"/>
    </row>
    <row r="126" spans="1:7" x14ac:dyDescent="0.25">
      <c r="A126" s="13" t="s">
        <v>739</v>
      </c>
      <c r="B126" s="36" t="s">
        <v>740</v>
      </c>
      <c r="C126" s="36" t="s">
        <v>453</v>
      </c>
      <c r="D126" s="15">
        <v>565</v>
      </c>
      <c r="E126" s="16">
        <v>9.58</v>
      </c>
      <c r="F126" s="17">
        <v>2E-3</v>
      </c>
      <c r="G126" s="17"/>
    </row>
    <row r="127" spans="1:7" x14ac:dyDescent="0.25">
      <c r="A127" s="13" t="s">
        <v>741</v>
      </c>
      <c r="B127" s="36" t="s">
        <v>742</v>
      </c>
      <c r="C127" s="36" t="s">
        <v>431</v>
      </c>
      <c r="D127" s="15">
        <v>708</v>
      </c>
      <c r="E127" s="16">
        <v>9.5299999999999994</v>
      </c>
      <c r="F127" s="17">
        <v>2E-3</v>
      </c>
      <c r="G127" s="17"/>
    </row>
    <row r="128" spans="1:7" x14ac:dyDescent="0.25">
      <c r="A128" s="13" t="s">
        <v>743</v>
      </c>
      <c r="B128" s="36" t="s">
        <v>744</v>
      </c>
      <c r="C128" s="36" t="s">
        <v>431</v>
      </c>
      <c r="D128" s="15">
        <v>767</v>
      </c>
      <c r="E128" s="16">
        <v>9.4600000000000009</v>
      </c>
      <c r="F128" s="17">
        <v>2E-3</v>
      </c>
      <c r="G128" s="17"/>
    </row>
    <row r="129" spans="1:7" x14ac:dyDescent="0.25">
      <c r="A129" s="13" t="s">
        <v>745</v>
      </c>
      <c r="B129" s="36" t="s">
        <v>746</v>
      </c>
      <c r="C129" s="36" t="s">
        <v>475</v>
      </c>
      <c r="D129" s="15">
        <v>758</v>
      </c>
      <c r="E129" s="16">
        <v>9.44</v>
      </c>
      <c r="F129" s="17">
        <v>2E-3</v>
      </c>
      <c r="G129" s="17"/>
    </row>
    <row r="130" spans="1:7" x14ac:dyDescent="0.25">
      <c r="A130" s="13" t="s">
        <v>747</v>
      </c>
      <c r="B130" s="36" t="s">
        <v>748</v>
      </c>
      <c r="C130" s="36" t="s">
        <v>498</v>
      </c>
      <c r="D130" s="15">
        <v>1249</v>
      </c>
      <c r="E130" s="16">
        <v>9.34</v>
      </c>
      <c r="F130" s="17">
        <v>2E-3</v>
      </c>
      <c r="G130" s="17"/>
    </row>
    <row r="131" spans="1:7" x14ac:dyDescent="0.25">
      <c r="A131" s="13" t="s">
        <v>749</v>
      </c>
      <c r="B131" s="36" t="s">
        <v>750</v>
      </c>
      <c r="C131" s="36" t="s">
        <v>751</v>
      </c>
      <c r="D131" s="15">
        <v>525</v>
      </c>
      <c r="E131" s="16">
        <v>9.26</v>
      </c>
      <c r="F131" s="17">
        <v>2E-3</v>
      </c>
      <c r="G131" s="17"/>
    </row>
    <row r="132" spans="1:7" x14ac:dyDescent="0.25">
      <c r="A132" s="13" t="s">
        <v>752</v>
      </c>
      <c r="B132" s="36" t="s">
        <v>753</v>
      </c>
      <c r="C132" s="36" t="s">
        <v>754</v>
      </c>
      <c r="D132" s="15">
        <v>25</v>
      </c>
      <c r="E132" s="16">
        <v>9.1</v>
      </c>
      <c r="F132" s="17">
        <v>1.9E-3</v>
      </c>
      <c r="G132" s="17"/>
    </row>
    <row r="133" spans="1:7" x14ac:dyDescent="0.25">
      <c r="A133" s="13" t="s">
        <v>755</v>
      </c>
      <c r="B133" s="36" t="s">
        <v>756</v>
      </c>
      <c r="C133" s="36" t="s">
        <v>381</v>
      </c>
      <c r="D133" s="15">
        <v>382</v>
      </c>
      <c r="E133" s="16">
        <v>9.07</v>
      </c>
      <c r="F133" s="17">
        <v>1.9E-3</v>
      </c>
      <c r="G133" s="17"/>
    </row>
    <row r="134" spans="1:7" x14ac:dyDescent="0.25">
      <c r="A134" s="13" t="s">
        <v>509</v>
      </c>
      <c r="B134" s="36" t="s">
        <v>510</v>
      </c>
      <c r="C134" s="36" t="s">
        <v>422</v>
      </c>
      <c r="D134" s="15">
        <v>5553</v>
      </c>
      <c r="E134" s="16">
        <v>9.07</v>
      </c>
      <c r="F134" s="17">
        <v>1.9E-3</v>
      </c>
      <c r="G134" s="17"/>
    </row>
    <row r="135" spans="1:7" x14ac:dyDescent="0.25">
      <c r="A135" s="13" t="s">
        <v>757</v>
      </c>
      <c r="B135" s="36" t="s">
        <v>758</v>
      </c>
      <c r="C135" s="36" t="s">
        <v>583</v>
      </c>
      <c r="D135" s="15">
        <v>2192</v>
      </c>
      <c r="E135" s="16">
        <v>9.0500000000000007</v>
      </c>
      <c r="F135" s="17">
        <v>1.9E-3</v>
      </c>
      <c r="G135" s="17"/>
    </row>
    <row r="136" spans="1:7" x14ac:dyDescent="0.25">
      <c r="A136" s="13" t="s">
        <v>427</v>
      </c>
      <c r="B136" s="36" t="s">
        <v>428</v>
      </c>
      <c r="C136" s="36" t="s">
        <v>417</v>
      </c>
      <c r="D136" s="15">
        <v>3402</v>
      </c>
      <c r="E136" s="16">
        <v>9.02</v>
      </c>
      <c r="F136" s="17">
        <v>1.9E-3</v>
      </c>
      <c r="G136" s="17"/>
    </row>
    <row r="137" spans="1:7" x14ac:dyDescent="0.25">
      <c r="A137" s="13" t="s">
        <v>759</v>
      </c>
      <c r="B137" s="36" t="s">
        <v>760</v>
      </c>
      <c r="C137" s="36" t="s">
        <v>417</v>
      </c>
      <c r="D137" s="15">
        <v>4127</v>
      </c>
      <c r="E137" s="16">
        <v>8.9499999999999993</v>
      </c>
      <c r="F137" s="17">
        <v>1.9E-3</v>
      </c>
      <c r="G137" s="17"/>
    </row>
    <row r="138" spans="1:7" x14ac:dyDescent="0.25">
      <c r="A138" s="13" t="s">
        <v>761</v>
      </c>
      <c r="B138" s="36" t="s">
        <v>762</v>
      </c>
      <c r="C138" s="36" t="s">
        <v>751</v>
      </c>
      <c r="D138" s="15">
        <v>2352</v>
      </c>
      <c r="E138" s="16">
        <v>8.94</v>
      </c>
      <c r="F138" s="17">
        <v>1.9E-3</v>
      </c>
      <c r="G138" s="17"/>
    </row>
    <row r="139" spans="1:7" x14ac:dyDescent="0.25">
      <c r="A139" s="13" t="s">
        <v>763</v>
      </c>
      <c r="B139" s="36" t="s">
        <v>764</v>
      </c>
      <c r="C139" s="36" t="s">
        <v>431</v>
      </c>
      <c r="D139" s="15">
        <v>185</v>
      </c>
      <c r="E139" s="16">
        <v>8.8800000000000008</v>
      </c>
      <c r="F139" s="17">
        <v>1.9E-3</v>
      </c>
      <c r="G139" s="17"/>
    </row>
    <row r="140" spans="1:7" x14ac:dyDescent="0.25">
      <c r="A140" s="13" t="s">
        <v>765</v>
      </c>
      <c r="B140" s="36" t="s">
        <v>766</v>
      </c>
      <c r="C140" s="36" t="s">
        <v>414</v>
      </c>
      <c r="D140" s="15">
        <v>257</v>
      </c>
      <c r="E140" s="16">
        <v>8.8699999999999992</v>
      </c>
      <c r="F140" s="17">
        <v>1.9E-3</v>
      </c>
      <c r="G140" s="17"/>
    </row>
    <row r="141" spans="1:7" x14ac:dyDescent="0.25">
      <c r="A141" s="13" t="s">
        <v>454</v>
      </c>
      <c r="B141" s="36" t="s">
        <v>455</v>
      </c>
      <c r="C141" s="36" t="s">
        <v>417</v>
      </c>
      <c r="D141" s="15">
        <v>545</v>
      </c>
      <c r="E141" s="16">
        <v>8.83</v>
      </c>
      <c r="F141" s="17">
        <v>1.9E-3</v>
      </c>
      <c r="G141" s="17"/>
    </row>
    <row r="142" spans="1:7" x14ac:dyDescent="0.25">
      <c r="A142" s="13" t="s">
        <v>767</v>
      </c>
      <c r="B142" s="36" t="s">
        <v>768</v>
      </c>
      <c r="C142" s="36" t="s">
        <v>390</v>
      </c>
      <c r="D142" s="15">
        <v>539</v>
      </c>
      <c r="E142" s="16">
        <v>8.7799999999999994</v>
      </c>
      <c r="F142" s="17">
        <v>1.9E-3</v>
      </c>
      <c r="G142" s="17"/>
    </row>
    <row r="143" spans="1:7" x14ac:dyDescent="0.25">
      <c r="A143" s="13" t="s">
        <v>481</v>
      </c>
      <c r="B143" s="36" t="s">
        <v>482</v>
      </c>
      <c r="C143" s="36" t="s">
        <v>483</v>
      </c>
      <c r="D143" s="15">
        <v>937</v>
      </c>
      <c r="E143" s="16">
        <v>8.7100000000000009</v>
      </c>
      <c r="F143" s="17">
        <v>1.8E-3</v>
      </c>
      <c r="G143" s="17"/>
    </row>
    <row r="144" spans="1:7" x14ac:dyDescent="0.25">
      <c r="A144" s="13" t="s">
        <v>534</v>
      </c>
      <c r="B144" s="36" t="s">
        <v>535</v>
      </c>
      <c r="C144" s="36" t="s">
        <v>417</v>
      </c>
      <c r="D144" s="15">
        <v>2637</v>
      </c>
      <c r="E144" s="16">
        <v>8.57</v>
      </c>
      <c r="F144" s="17">
        <v>1.8E-3</v>
      </c>
      <c r="G144" s="17"/>
    </row>
    <row r="145" spans="1:7" x14ac:dyDescent="0.25">
      <c r="A145" s="13" t="s">
        <v>769</v>
      </c>
      <c r="B145" s="36" t="s">
        <v>770</v>
      </c>
      <c r="C145" s="36" t="s">
        <v>771</v>
      </c>
      <c r="D145" s="15">
        <v>2987</v>
      </c>
      <c r="E145" s="16">
        <v>8.5</v>
      </c>
      <c r="F145" s="17">
        <v>1.8E-3</v>
      </c>
      <c r="G145" s="17"/>
    </row>
    <row r="146" spans="1:7" x14ac:dyDescent="0.25">
      <c r="A146" s="13" t="s">
        <v>420</v>
      </c>
      <c r="B146" s="36" t="s">
        <v>421</v>
      </c>
      <c r="C146" s="36" t="s">
        <v>422</v>
      </c>
      <c r="D146" s="15">
        <v>725</v>
      </c>
      <c r="E146" s="16">
        <v>8.48</v>
      </c>
      <c r="F146" s="17">
        <v>1.8E-3</v>
      </c>
      <c r="G146" s="17"/>
    </row>
    <row r="147" spans="1:7" x14ac:dyDescent="0.25">
      <c r="A147" s="13" t="s">
        <v>772</v>
      </c>
      <c r="B147" s="36" t="s">
        <v>773</v>
      </c>
      <c r="C147" s="36" t="s">
        <v>640</v>
      </c>
      <c r="D147" s="15">
        <v>2378</v>
      </c>
      <c r="E147" s="16">
        <v>8.48</v>
      </c>
      <c r="F147" s="17">
        <v>1.8E-3</v>
      </c>
      <c r="G147" s="17"/>
    </row>
    <row r="148" spans="1:7" x14ac:dyDescent="0.25">
      <c r="A148" s="13" t="s">
        <v>465</v>
      </c>
      <c r="B148" s="36" t="s">
        <v>466</v>
      </c>
      <c r="C148" s="36" t="s">
        <v>467</v>
      </c>
      <c r="D148" s="15">
        <v>167</v>
      </c>
      <c r="E148" s="16">
        <v>8.48</v>
      </c>
      <c r="F148" s="17">
        <v>1.8E-3</v>
      </c>
      <c r="G148" s="17"/>
    </row>
    <row r="149" spans="1:7" x14ac:dyDescent="0.25">
      <c r="A149" s="13" t="s">
        <v>774</v>
      </c>
      <c r="B149" s="36" t="s">
        <v>775</v>
      </c>
      <c r="C149" s="36" t="s">
        <v>472</v>
      </c>
      <c r="D149" s="15">
        <v>1531</v>
      </c>
      <c r="E149" s="16">
        <v>8.4700000000000006</v>
      </c>
      <c r="F149" s="17">
        <v>1.8E-3</v>
      </c>
      <c r="G149" s="17"/>
    </row>
    <row r="150" spans="1:7" x14ac:dyDescent="0.25">
      <c r="A150" s="13" t="s">
        <v>776</v>
      </c>
      <c r="B150" s="36" t="s">
        <v>777</v>
      </c>
      <c r="C150" s="36" t="s">
        <v>552</v>
      </c>
      <c r="D150" s="15">
        <v>476</v>
      </c>
      <c r="E150" s="16">
        <v>8.3699999999999992</v>
      </c>
      <c r="F150" s="17">
        <v>1.8E-3</v>
      </c>
      <c r="G150" s="17"/>
    </row>
    <row r="151" spans="1:7" x14ac:dyDescent="0.25">
      <c r="A151" s="13" t="s">
        <v>778</v>
      </c>
      <c r="B151" s="36" t="s">
        <v>779</v>
      </c>
      <c r="C151" s="36" t="s">
        <v>397</v>
      </c>
      <c r="D151" s="15">
        <v>3650</v>
      </c>
      <c r="E151" s="16">
        <v>8.31</v>
      </c>
      <c r="F151" s="17">
        <v>1.8E-3</v>
      </c>
      <c r="G151" s="17"/>
    </row>
    <row r="152" spans="1:7" x14ac:dyDescent="0.25">
      <c r="A152" s="13" t="s">
        <v>780</v>
      </c>
      <c r="B152" s="36" t="s">
        <v>781</v>
      </c>
      <c r="C152" s="36" t="s">
        <v>390</v>
      </c>
      <c r="D152" s="15">
        <v>469</v>
      </c>
      <c r="E152" s="16">
        <v>8.2799999999999994</v>
      </c>
      <c r="F152" s="17">
        <v>1.6999999999999999E-3</v>
      </c>
      <c r="G152" s="17"/>
    </row>
    <row r="153" spans="1:7" x14ac:dyDescent="0.25">
      <c r="A153" s="13" t="s">
        <v>515</v>
      </c>
      <c r="B153" s="36" t="s">
        <v>516</v>
      </c>
      <c r="C153" s="36" t="s">
        <v>414</v>
      </c>
      <c r="D153" s="15">
        <v>170</v>
      </c>
      <c r="E153" s="16">
        <v>8.09</v>
      </c>
      <c r="F153" s="17">
        <v>1.6999999999999999E-3</v>
      </c>
      <c r="G153" s="17"/>
    </row>
    <row r="154" spans="1:7" x14ac:dyDescent="0.25">
      <c r="A154" s="13" t="s">
        <v>544</v>
      </c>
      <c r="B154" s="36" t="s">
        <v>545</v>
      </c>
      <c r="C154" s="36" t="s">
        <v>472</v>
      </c>
      <c r="D154" s="15">
        <v>517</v>
      </c>
      <c r="E154" s="16">
        <v>7.85</v>
      </c>
      <c r="F154" s="17">
        <v>1.6999999999999999E-3</v>
      </c>
      <c r="G154" s="17"/>
    </row>
    <row r="155" spans="1:7" x14ac:dyDescent="0.25">
      <c r="A155" s="13" t="s">
        <v>782</v>
      </c>
      <c r="B155" s="36" t="s">
        <v>783</v>
      </c>
      <c r="C155" s="36" t="s">
        <v>647</v>
      </c>
      <c r="D155" s="15">
        <v>819</v>
      </c>
      <c r="E155" s="16">
        <v>7.78</v>
      </c>
      <c r="F155" s="17">
        <v>1.6000000000000001E-3</v>
      </c>
      <c r="G155" s="17"/>
    </row>
    <row r="156" spans="1:7" x14ac:dyDescent="0.25">
      <c r="A156" s="13" t="s">
        <v>784</v>
      </c>
      <c r="B156" s="36" t="s">
        <v>785</v>
      </c>
      <c r="C156" s="36" t="s">
        <v>436</v>
      </c>
      <c r="D156" s="15">
        <v>468</v>
      </c>
      <c r="E156" s="16">
        <v>7.75</v>
      </c>
      <c r="F156" s="17">
        <v>1.6000000000000001E-3</v>
      </c>
      <c r="G156" s="17"/>
    </row>
    <row r="157" spans="1:7" x14ac:dyDescent="0.25">
      <c r="A157" s="13" t="s">
        <v>786</v>
      </c>
      <c r="B157" s="36" t="s">
        <v>787</v>
      </c>
      <c r="C157" s="36" t="s">
        <v>483</v>
      </c>
      <c r="D157" s="15">
        <v>1110</v>
      </c>
      <c r="E157" s="16">
        <v>7.74</v>
      </c>
      <c r="F157" s="17">
        <v>1.6000000000000001E-3</v>
      </c>
      <c r="G157" s="17"/>
    </row>
    <row r="158" spans="1:7" x14ac:dyDescent="0.25">
      <c r="A158" s="13" t="s">
        <v>788</v>
      </c>
      <c r="B158" s="36" t="s">
        <v>789</v>
      </c>
      <c r="C158" s="36" t="s">
        <v>397</v>
      </c>
      <c r="D158" s="15">
        <v>203</v>
      </c>
      <c r="E158" s="16">
        <v>7.72</v>
      </c>
      <c r="F158" s="17">
        <v>1.6000000000000001E-3</v>
      </c>
      <c r="G158" s="17"/>
    </row>
    <row r="159" spans="1:7" x14ac:dyDescent="0.25">
      <c r="A159" s="13" t="s">
        <v>790</v>
      </c>
      <c r="B159" s="36" t="s">
        <v>791</v>
      </c>
      <c r="C159" s="36" t="s">
        <v>387</v>
      </c>
      <c r="D159" s="15">
        <v>719</v>
      </c>
      <c r="E159" s="16">
        <v>7.69</v>
      </c>
      <c r="F159" s="17">
        <v>1.6000000000000001E-3</v>
      </c>
      <c r="G159" s="17"/>
    </row>
    <row r="160" spans="1:7" x14ac:dyDescent="0.25">
      <c r="A160" s="13" t="s">
        <v>792</v>
      </c>
      <c r="B160" s="36" t="s">
        <v>793</v>
      </c>
      <c r="C160" s="36" t="s">
        <v>503</v>
      </c>
      <c r="D160" s="15">
        <v>2524</v>
      </c>
      <c r="E160" s="16">
        <v>7.65</v>
      </c>
      <c r="F160" s="17">
        <v>1.6000000000000001E-3</v>
      </c>
      <c r="G160" s="17"/>
    </row>
    <row r="161" spans="1:7" x14ac:dyDescent="0.25">
      <c r="A161" s="13" t="s">
        <v>794</v>
      </c>
      <c r="B161" s="36" t="s">
        <v>795</v>
      </c>
      <c r="C161" s="36" t="s">
        <v>475</v>
      </c>
      <c r="D161" s="15">
        <v>2111</v>
      </c>
      <c r="E161" s="16">
        <v>7.58</v>
      </c>
      <c r="F161" s="17">
        <v>1.6000000000000001E-3</v>
      </c>
      <c r="G161" s="17"/>
    </row>
    <row r="162" spans="1:7" x14ac:dyDescent="0.25">
      <c r="A162" s="13" t="s">
        <v>796</v>
      </c>
      <c r="B162" s="36" t="s">
        <v>797</v>
      </c>
      <c r="C162" s="36" t="s">
        <v>422</v>
      </c>
      <c r="D162" s="15">
        <v>1814</v>
      </c>
      <c r="E162" s="16">
        <v>7.48</v>
      </c>
      <c r="F162" s="17">
        <v>1.6000000000000001E-3</v>
      </c>
      <c r="G162" s="17"/>
    </row>
    <row r="163" spans="1:7" x14ac:dyDescent="0.25">
      <c r="A163" s="13" t="s">
        <v>798</v>
      </c>
      <c r="B163" s="36" t="s">
        <v>799</v>
      </c>
      <c r="C163" s="36" t="s">
        <v>384</v>
      </c>
      <c r="D163" s="15">
        <v>2630</v>
      </c>
      <c r="E163" s="16">
        <v>7.46</v>
      </c>
      <c r="F163" s="17">
        <v>1.6000000000000001E-3</v>
      </c>
      <c r="G163" s="17"/>
    </row>
    <row r="164" spans="1:7" x14ac:dyDescent="0.25">
      <c r="A164" s="13" t="s">
        <v>800</v>
      </c>
      <c r="B164" s="36" t="s">
        <v>801</v>
      </c>
      <c r="C164" s="36" t="s">
        <v>552</v>
      </c>
      <c r="D164" s="15">
        <v>323</v>
      </c>
      <c r="E164" s="16">
        <v>7.46</v>
      </c>
      <c r="F164" s="17">
        <v>1.6000000000000001E-3</v>
      </c>
      <c r="G164" s="17"/>
    </row>
    <row r="165" spans="1:7" x14ac:dyDescent="0.25">
      <c r="A165" s="13" t="s">
        <v>802</v>
      </c>
      <c r="B165" s="36" t="s">
        <v>803</v>
      </c>
      <c r="C165" s="36" t="s">
        <v>450</v>
      </c>
      <c r="D165" s="15">
        <v>1719</v>
      </c>
      <c r="E165" s="16">
        <v>7.43</v>
      </c>
      <c r="F165" s="17">
        <v>1.6000000000000001E-3</v>
      </c>
      <c r="G165" s="17"/>
    </row>
    <row r="166" spans="1:7" x14ac:dyDescent="0.25">
      <c r="A166" s="13" t="s">
        <v>804</v>
      </c>
      <c r="B166" s="36" t="s">
        <v>805</v>
      </c>
      <c r="C166" s="36" t="s">
        <v>408</v>
      </c>
      <c r="D166" s="15">
        <v>168</v>
      </c>
      <c r="E166" s="16">
        <v>7.4</v>
      </c>
      <c r="F166" s="17">
        <v>1.6000000000000001E-3</v>
      </c>
      <c r="G166" s="17"/>
    </row>
    <row r="167" spans="1:7" x14ac:dyDescent="0.25">
      <c r="A167" s="13" t="s">
        <v>468</v>
      </c>
      <c r="B167" s="36" t="s">
        <v>469</v>
      </c>
      <c r="C167" s="36" t="s">
        <v>381</v>
      </c>
      <c r="D167" s="15">
        <v>862</v>
      </c>
      <c r="E167" s="16">
        <v>7.36</v>
      </c>
      <c r="F167" s="17">
        <v>1.6000000000000001E-3</v>
      </c>
      <c r="G167" s="17"/>
    </row>
    <row r="168" spans="1:7" x14ac:dyDescent="0.25">
      <c r="A168" s="13" t="s">
        <v>806</v>
      </c>
      <c r="B168" s="36" t="s">
        <v>807</v>
      </c>
      <c r="C168" s="36" t="s">
        <v>387</v>
      </c>
      <c r="D168" s="15">
        <v>234</v>
      </c>
      <c r="E168" s="16">
        <v>7.34</v>
      </c>
      <c r="F168" s="17">
        <v>1.5E-3</v>
      </c>
      <c r="G168" s="17"/>
    </row>
    <row r="169" spans="1:7" x14ac:dyDescent="0.25">
      <c r="A169" s="13" t="s">
        <v>808</v>
      </c>
      <c r="B169" s="36" t="s">
        <v>809</v>
      </c>
      <c r="C169" s="36" t="s">
        <v>478</v>
      </c>
      <c r="D169" s="15">
        <v>4467</v>
      </c>
      <c r="E169" s="16">
        <v>7.33</v>
      </c>
      <c r="F169" s="17">
        <v>1.5E-3</v>
      </c>
      <c r="G169" s="17"/>
    </row>
    <row r="170" spans="1:7" x14ac:dyDescent="0.25">
      <c r="A170" s="13" t="s">
        <v>810</v>
      </c>
      <c r="B170" s="36" t="s">
        <v>811</v>
      </c>
      <c r="C170" s="36" t="s">
        <v>583</v>
      </c>
      <c r="D170" s="15">
        <v>1535</v>
      </c>
      <c r="E170" s="16">
        <v>7.26</v>
      </c>
      <c r="F170" s="17">
        <v>1.5E-3</v>
      </c>
      <c r="G170" s="17"/>
    </row>
    <row r="171" spans="1:7" x14ac:dyDescent="0.25">
      <c r="A171" s="13" t="s">
        <v>812</v>
      </c>
      <c r="B171" s="36" t="s">
        <v>813</v>
      </c>
      <c r="C171" s="36" t="s">
        <v>700</v>
      </c>
      <c r="D171" s="15">
        <v>148</v>
      </c>
      <c r="E171" s="16">
        <v>7.15</v>
      </c>
      <c r="F171" s="17">
        <v>1.5E-3</v>
      </c>
      <c r="G171" s="17"/>
    </row>
    <row r="172" spans="1:7" x14ac:dyDescent="0.25">
      <c r="A172" s="13" t="s">
        <v>476</v>
      </c>
      <c r="B172" s="36" t="s">
        <v>477</v>
      </c>
      <c r="C172" s="36" t="s">
        <v>478</v>
      </c>
      <c r="D172" s="15">
        <v>1564</v>
      </c>
      <c r="E172" s="16">
        <v>7.14</v>
      </c>
      <c r="F172" s="17">
        <v>1.5E-3</v>
      </c>
      <c r="G172" s="17"/>
    </row>
    <row r="173" spans="1:7" x14ac:dyDescent="0.25">
      <c r="A173" s="13" t="s">
        <v>814</v>
      </c>
      <c r="B173" s="36" t="s">
        <v>815</v>
      </c>
      <c r="C173" s="36" t="s">
        <v>453</v>
      </c>
      <c r="D173" s="15">
        <v>1353</v>
      </c>
      <c r="E173" s="16">
        <v>7.05</v>
      </c>
      <c r="F173" s="17">
        <v>1.5E-3</v>
      </c>
      <c r="G173" s="17"/>
    </row>
    <row r="174" spans="1:7" x14ac:dyDescent="0.25">
      <c r="A174" s="13" t="s">
        <v>816</v>
      </c>
      <c r="B174" s="36" t="s">
        <v>817</v>
      </c>
      <c r="C174" s="36" t="s">
        <v>453</v>
      </c>
      <c r="D174" s="15">
        <v>1581</v>
      </c>
      <c r="E174" s="16">
        <v>7.02</v>
      </c>
      <c r="F174" s="17">
        <v>1.5E-3</v>
      </c>
      <c r="G174" s="17"/>
    </row>
    <row r="175" spans="1:7" x14ac:dyDescent="0.25">
      <c r="A175" s="13" t="s">
        <v>818</v>
      </c>
      <c r="B175" s="36" t="s">
        <v>819</v>
      </c>
      <c r="C175" s="36" t="s">
        <v>472</v>
      </c>
      <c r="D175" s="15">
        <v>407</v>
      </c>
      <c r="E175" s="16">
        <v>7.01</v>
      </c>
      <c r="F175" s="17">
        <v>1.5E-3</v>
      </c>
      <c r="G175" s="17"/>
    </row>
    <row r="176" spans="1:7" x14ac:dyDescent="0.25">
      <c r="A176" s="13" t="s">
        <v>820</v>
      </c>
      <c r="B176" s="36" t="s">
        <v>821</v>
      </c>
      <c r="C176" s="36" t="s">
        <v>417</v>
      </c>
      <c r="D176" s="15">
        <v>1184</v>
      </c>
      <c r="E176" s="16">
        <v>6.84</v>
      </c>
      <c r="F176" s="17">
        <v>1.4E-3</v>
      </c>
      <c r="G176" s="17"/>
    </row>
    <row r="177" spans="1:7" x14ac:dyDescent="0.25">
      <c r="A177" s="13" t="s">
        <v>822</v>
      </c>
      <c r="B177" s="36" t="s">
        <v>823</v>
      </c>
      <c r="C177" s="36" t="s">
        <v>422</v>
      </c>
      <c r="D177" s="15">
        <v>320</v>
      </c>
      <c r="E177" s="16">
        <v>6.77</v>
      </c>
      <c r="F177" s="17">
        <v>1.4E-3</v>
      </c>
      <c r="G177" s="17"/>
    </row>
    <row r="178" spans="1:7" x14ac:dyDescent="0.25">
      <c r="A178" s="13" t="s">
        <v>824</v>
      </c>
      <c r="B178" s="36" t="s">
        <v>825</v>
      </c>
      <c r="C178" s="36" t="s">
        <v>414</v>
      </c>
      <c r="D178" s="15">
        <v>487</v>
      </c>
      <c r="E178" s="16">
        <v>6.67</v>
      </c>
      <c r="F178" s="17">
        <v>1.4E-3</v>
      </c>
      <c r="G178" s="17"/>
    </row>
    <row r="179" spans="1:7" x14ac:dyDescent="0.25">
      <c r="A179" s="13" t="s">
        <v>826</v>
      </c>
      <c r="B179" s="36" t="s">
        <v>827</v>
      </c>
      <c r="C179" s="36" t="s">
        <v>771</v>
      </c>
      <c r="D179" s="15">
        <v>1106</v>
      </c>
      <c r="E179" s="16">
        <v>6.57</v>
      </c>
      <c r="F179" s="17">
        <v>1.4E-3</v>
      </c>
      <c r="G179" s="17"/>
    </row>
    <row r="180" spans="1:7" x14ac:dyDescent="0.25">
      <c r="A180" s="13" t="s">
        <v>828</v>
      </c>
      <c r="B180" s="36" t="s">
        <v>829</v>
      </c>
      <c r="C180" s="36" t="s">
        <v>431</v>
      </c>
      <c r="D180" s="15">
        <v>181</v>
      </c>
      <c r="E180" s="16">
        <v>6.55</v>
      </c>
      <c r="F180" s="17">
        <v>1.4E-3</v>
      </c>
      <c r="G180" s="17"/>
    </row>
    <row r="181" spans="1:7" x14ac:dyDescent="0.25">
      <c r="A181" s="13" t="s">
        <v>830</v>
      </c>
      <c r="B181" s="36" t="s">
        <v>831</v>
      </c>
      <c r="C181" s="36" t="s">
        <v>378</v>
      </c>
      <c r="D181" s="15">
        <v>8116</v>
      </c>
      <c r="E181" s="16">
        <v>6.44</v>
      </c>
      <c r="F181" s="17">
        <v>1.4E-3</v>
      </c>
      <c r="G181" s="17"/>
    </row>
    <row r="182" spans="1:7" x14ac:dyDescent="0.25">
      <c r="A182" s="13" t="s">
        <v>832</v>
      </c>
      <c r="B182" s="36" t="s">
        <v>833</v>
      </c>
      <c r="C182" s="36" t="s">
        <v>417</v>
      </c>
      <c r="D182" s="15">
        <v>1198</v>
      </c>
      <c r="E182" s="16">
        <v>6.35</v>
      </c>
      <c r="F182" s="17">
        <v>1.2999999999999999E-3</v>
      </c>
      <c r="G182" s="17"/>
    </row>
    <row r="183" spans="1:7" x14ac:dyDescent="0.25">
      <c r="A183" s="13" t="s">
        <v>834</v>
      </c>
      <c r="B183" s="36" t="s">
        <v>835</v>
      </c>
      <c r="C183" s="36" t="s">
        <v>503</v>
      </c>
      <c r="D183" s="15">
        <v>4697</v>
      </c>
      <c r="E183" s="16">
        <v>6.34</v>
      </c>
      <c r="F183" s="17">
        <v>1.2999999999999999E-3</v>
      </c>
      <c r="G183" s="17"/>
    </row>
    <row r="184" spans="1:7" x14ac:dyDescent="0.25">
      <c r="A184" s="13" t="s">
        <v>836</v>
      </c>
      <c r="B184" s="36" t="s">
        <v>837</v>
      </c>
      <c r="C184" s="36" t="s">
        <v>387</v>
      </c>
      <c r="D184" s="15">
        <v>633</v>
      </c>
      <c r="E184" s="16">
        <v>6.29</v>
      </c>
      <c r="F184" s="17">
        <v>1.2999999999999999E-3</v>
      </c>
      <c r="G184" s="17"/>
    </row>
    <row r="185" spans="1:7" x14ac:dyDescent="0.25">
      <c r="A185" s="13" t="s">
        <v>838</v>
      </c>
      <c r="B185" s="36" t="s">
        <v>839</v>
      </c>
      <c r="C185" s="36" t="s">
        <v>378</v>
      </c>
      <c r="D185" s="15">
        <v>4825</v>
      </c>
      <c r="E185" s="16">
        <v>6.28</v>
      </c>
      <c r="F185" s="17">
        <v>1.2999999999999999E-3</v>
      </c>
      <c r="G185" s="17"/>
    </row>
    <row r="186" spans="1:7" x14ac:dyDescent="0.25">
      <c r="A186" s="13" t="s">
        <v>458</v>
      </c>
      <c r="B186" s="36" t="s">
        <v>459</v>
      </c>
      <c r="C186" s="36" t="s">
        <v>422</v>
      </c>
      <c r="D186" s="15">
        <v>160</v>
      </c>
      <c r="E186" s="16">
        <v>6.24</v>
      </c>
      <c r="F186" s="17">
        <v>1.2999999999999999E-3</v>
      </c>
      <c r="G186" s="17"/>
    </row>
    <row r="187" spans="1:7" x14ac:dyDescent="0.25">
      <c r="A187" s="13" t="s">
        <v>840</v>
      </c>
      <c r="B187" s="36" t="s">
        <v>841</v>
      </c>
      <c r="C187" s="36" t="s">
        <v>672</v>
      </c>
      <c r="D187" s="15">
        <v>1376</v>
      </c>
      <c r="E187" s="16">
        <v>6.16</v>
      </c>
      <c r="F187" s="17">
        <v>1.2999999999999999E-3</v>
      </c>
      <c r="G187" s="17"/>
    </row>
    <row r="188" spans="1:7" x14ac:dyDescent="0.25">
      <c r="A188" s="13" t="s">
        <v>406</v>
      </c>
      <c r="B188" s="36" t="s">
        <v>407</v>
      </c>
      <c r="C188" s="36" t="s">
        <v>408</v>
      </c>
      <c r="D188" s="15">
        <v>31</v>
      </c>
      <c r="E188" s="16">
        <v>6.11</v>
      </c>
      <c r="F188" s="17">
        <v>1.2999999999999999E-3</v>
      </c>
      <c r="G188" s="17"/>
    </row>
    <row r="189" spans="1:7" x14ac:dyDescent="0.25">
      <c r="A189" s="13" t="s">
        <v>842</v>
      </c>
      <c r="B189" s="36" t="s">
        <v>843</v>
      </c>
      <c r="C189" s="36" t="s">
        <v>414</v>
      </c>
      <c r="D189" s="15">
        <v>155</v>
      </c>
      <c r="E189" s="16">
        <v>6</v>
      </c>
      <c r="F189" s="17">
        <v>1.2999999999999999E-3</v>
      </c>
      <c r="G189" s="17"/>
    </row>
    <row r="190" spans="1:7" x14ac:dyDescent="0.25">
      <c r="A190" s="13" t="s">
        <v>844</v>
      </c>
      <c r="B190" s="36" t="s">
        <v>845</v>
      </c>
      <c r="C190" s="36" t="s">
        <v>417</v>
      </c>
      <c r="D190" s="15">
        <v>1830</v>
      </c>
      <c r="E190" s="16">
        <v>5.96</v>
      </c>
      <c r="F190" s="17">
        <v>1.2999999999999999E-3</v>
      </c>
      <c r="G190" s="17"/>
    </row>
    <row r="191" spans="1:7" x14ac:dyDescent="0.25">
      <c r="A191" s="13" t="s">
        <v>519</v>
      </c>
      <c r="B191" s="36" t="s">
        <v>520</v>
      </c>
      <c r="C191" s="36" t="s">
        <v>387</v>
      </c>
      <c r="D191" s="15">
        <v>257</v>
      </c>
      <c r="E191" s="16">
        <v>5.86</v>
      </c>
      <c r="F191" s="17">
        <v>1.1999999999999999E-3</v>
      </c>
      <c r="G191" s="17"/>
    </row>
    <row r="192" spans="1:7" x14ac:dyDescent="0.25">
      <c r="A192" s="13" t="s">
        <v>846</v>
      </c>
      <c r="B192" s="36" t="s">
        <v>847</v>
      </c>
      <c r="C192" s="36" t="s">
        <v>417</v>
      </c>
      <c r="D192" s="15">
        <v>54</v>
      </c>
      <c r="E192" s="16">
        <v>5.83</v>
      </c>
      <c r="F192" s="17">
        <v>1.1999999999999999E-3</v>
      </c>
      <c r="G192" s="17"/>
    </row>
    <row r="193" spans="1:7" x14ac:dyDescent="0.25">
      <c r="A193" s="13" t="s">
        <v>848</v>
      </c>
      <c r="B193" s="36" t="s">
        <v>849</v>
      </c>
      <c r="C193" s="36" t="s">
        <v>771</v>
      </c>
      <c r="D193" s="15">
        <v>3391</v>
      </c>
      <c r="E193" s="16">
        <v>5.78</v>
      </c>
      <c r="F193" s="17">
        <v>1.1999999999999999E-3</v>
      </c>
      <c r="G193" s="17"/>
    </row>
    <row r="194" spans="1:7" x14ac:dyDescent="0.25">
      <c r="A194" s="13" t="s">
        <v>850</v>
      </c>
      <c r="B194" s="36" t="s">
        <v>851</v>
      </c>
      <c r="C194" s="36" t="s">
        <v>417</v>
      </c>
      <c r="D194" s="15">
        <v>1055</v>
      </c>
      <c r="E194" s="16">
        <v>5.77</v>
      </c>
      <c r="F194" s="17">
        <v>1.1999999999999999E-3</v>
      </c>
      <c r="G194" s="17"/>
    </row>
    <row r="195" spans="1:7" x14ac:dyDescent="0.25">
      <c r="A195" s="13" t="s">
        <v>852</v>
      </c>
      <c r="B195" s="36" t="s">
        <v>853</v>
      </c>
      <c r="C195" s="36" t="s">
        <v>854</v>
      </c>
      <c r="D195" s="15">
        <v>2214</v>
      </c>
      <c r="E195" s="16">
        <v>5.73</v>
      </c>
      <c r="F195" s="17">
        <v>1.1999999999999999E-3</v>
      </c>
      <c r="G195" s="17"/>
    </row>
    <row r="196" spans="1:7" x14ac:dyDescent="0.25">
      <c r="A196" s="13" t="s">
        <v>855</v>
      </c>
      <c r="B196" s="36" t="s">
        <v>856</v>
      </c>
      <c r="C196" s="36" t="s">
        <v>408</v>
      </c>
      <c r="D196" s="15">
        <v>390</v>
      </c>
      <c r="E196" s="16">
        <v>5.71</v>
      </c>
      <c r="F196" s="17">
        <v>1.1999999999999999E-3</v>
      </c>
      <c r="G196" s="17"/>
    </row>
    <row r="197" spans="1:7" x14ac:dyDescent="0.25">
      <c r="A197" s="13" t="s">
        <v>857</v>
      </c>
      <c r="B197" s="36" t="s">
        <v>858</v>
      </c>
      <c r="C197" s="36" t="s">
        <v>431</v>
      </c>
      <c r="D197" s="15">
        <v>21</v>
      </c>
      <c r="E197" s="16">
        <v>5.7</v>
      </c>
      <c r="F197" s="17">
        <v>1.1999999999999999E-3</v>
      </c>
      <c r="G197" s="17"/>
    </row>
    <row r="198" spans="1:7" x14ac:dyDescent="0.25">
      <c r="A198" s="13" t="s">
        <v>859</v>
      </c>
      <c r="B198" s="36" t="s">
        <v>860</v>
      </c>
      <c r="C198" s="36" t="s">
        <v>478</v>
      </c>
      <c r="D198" s="15">
        <v>1203</v>
      </c>
      <c r="E198" s="16">
        <v>5.48</v>
      </c>
      <c r="F198" s="17">
        <v>1.1999999999999999E-3</v>
      </c>
      <c r="G198" s="17"/>
    </row>
    <row r="199" spans="1:7" x14ac:dyDescent="0.25">
      <c r="A199" s="13" t="s">
        <v>861</v>
      </c>
      <c r="B199" s="36" t="s">
        <v>862</v>
      </c>
      <c r="C199" s="36" t="s">
        <v>390</v>
      </c>
      <c r="D199" s="15">
        <v>806</v>
      </c>
      <c r="E199" s="16">
        <v>5.43</v>
      </c>
      <c r="F199" s="17">
        <v>1.1000000000000001E-3</v>
      </c>
      <c r="G199" s="17"/>
    </row>
    <row r="200" spans="1:7" x14ac:dyDescent="0.25">
      <c r="A200" s="13" t="s">
        <v>863</v>
      </c>
      <c r="B200" s="36" t="s">
        <v>864</v>
      </c>
      <c r="C200" s="36" t="s">
        <v>411</v>
      </c>
      <c r="D200" s="15">
        <v>3405</v>
      </c>
      <c r="E200" s="16">
        <v>5.4</v>
      </c>
      <c r="F200" s="17">
        <v>1.1000000000000001E-3</v>
      </c>
      <c r="G200" s="17"/>
    </row>
    <row r="201" spans="1:7" x14ac:dyDescent="0.25">
      <c r="A201" s="13" t="s">
        <v>865</v>
      </c>
      <c r="B201" s="36" t="s">
        <v>866</v>
      </c>
      <c r="C201" s="36" t="s">
        <v>475</v>
      </c>
      <c r="D201" s="15">
        <v>410</v>
      </c>
      <c r="E201" s="16">
        <v>5.39</v>
      </c>
      <c r="F201" s="17">
        <v>1.1000000000000001E-3</v>
      </c>
      <c r="G201" s="17"/>
    </row>
    <row r="202" spans="1:7" x14ac:dyDescent="0.25">
      <c r="A202" s="13" t="s">
        <v>867</v>
      </c>
      <c r="B202" s="36" t="s">
        <v>868</v>
      </c>
      <c r="C202" s="36" t="s">
        <v>414</v>
      </c>
      <c r="D202" s="15">
        <v>67</v>
      </c>
      <c r="E202" s="16">
        <v>5.38</v>
      </c>
      <c r="F202" s="17">
        <v>1.1000000000000001E-3</v>
      </c>
      <c r="G202" s="17"/>
    </row>
    <row r="203" spans="1:7" x14ac:dyDescent="0.25">
      <c r="A203" s="13" t="s">
        <v>869</v>
      </c>
      <c r="B203" s="36" t="s">
        <v>870</v>
      </c>
      <c r="C203" s="36" t="s">
        <v>378</v>
      </c>
      <c r="D203" s="15">
        <v>2332</v>
      </c>
      <c r="E203" s="16">
        <v>5.38</v>
      </c>
      <c r="F203" s="17">
        <v>1.1000000000000001E-3</v>
      </c>
      <c r="G203" s="17"/>
    </row>
    <row r="204" spans="1:7" x14ac:dyDescent="0.25">
      <c r="A204" s="13" t="s">
        <v>871</v>
      </c>
      <c r="B204" s="36" t="s">
        <v>872</v>
      </c>
      <c r="C204" s="36" t="s">
        <v>475</v>
      </c>
      <c r="D204" s="15">
        <v>421</v>
      </c>
      <c r="E204" s="16">
        <v>5.38</v>
      </c>
      <c r="F204" s="17">
        <v>1.1000000000000001E-3</v>
      </c>
      <c r="G204" s="17"/>
    </row>
    <row r="205" spans="1:7" x14ac:dyDescent="0.25">
      <c r="A205" s="13" t="s">
        <v>873</v>
      </c>
      <c r="B205" s="36" t="s">
        <v>874</v>
      </c>
      <c r="C205" s="36" t="s">
        <v>467</v>
      </c>
      <c r="D205" s="15">
        <v>317</v>
      </c>
      <c r="E205" s="16">
        <v>5.34</v>
      </c>
      <c r="F205" s="17">
        <v>1.1000000000000001E-3</v>
      </c>
      <c r="G205" s="17"/>
    </row>
    <row r="206" spans="1:7" x14ac:dyDescent="0.25">
      <c r="A206" s="13" t="s">
        <v>875</v>
      </c>
      <c r="B206" s="36" t="s">
        <v>876</v>
      </c>
      <c r="C206" s="36" t="s">
        <v>408</v>
      </c>
      <c r="D206" s="15">
        <v>84</v>
      </c>
      <c r="E206" s="16">
        <v>5.31</v>
      </c>
      <c r="F206" s="17">
        <v>1.1000000000000001E-3</v>
      </c>
      <c r="G206" s="17"/>
    </row>
    <row r="207" spans="1:7" x14ac:dyDescent="0.25">
      <c r="A207" s="13" t="s">
        <v>877</v>
      </c>
      <c r="B207" s="36" t="s">
        <v>878</v>
      </c>
      <c r="C207" s="36" t="s">
        <v>498</v>
      </c>
      <c r="D207" s="15">
        <v>466</v>
      </c>
      <c r="E207" s="16">
        <v>5.29</v>
      </c>
      <c r="F207" s="17">
        <v>1.1000000000000001E-3</v>
      </c>
      <c r="G207" s="17"/>
    </row>
    <row r="208" spans="1:7" x14ac:dyDescent="0.25">
      <c r="A208" s="13" t="s">
        <v>879</v>
      </c>
      <c r="B208" s="36" t="s">
        <v>880</v>
      </c>
      <c r="C208" s="36" t="s">
        <v>381</v>
      </c>
      <c r="D208" s="15">
        <v>155</v>
      </c>
      <c r="E208" s="16">
        <v>5.26</v>
      </c>
      <c r="F208" s="17">
        <v>1.1000000000000001E-3</v>
      </c>
      <c r="G208" s="17"/>
    </row>
    <row r="209" spans="1:7" x14ac:dyDescent="0.25">
      <c r="A209" s="13" t="s">
        <v>881</v>
      </c>
      <c r="B209" s="36" t="s">
        <v>882</v>
      </c>
      <c r="C209" s="36" t="s">
        <v>417</v>
      </c>
      <c r="D209" s="15">
        <v>846</v>
      </c>
      <c r="E209" s="16">
        <v>5.26</v>
      </c>
      <c r="F209" s="17">
        <v>1.1000000000000001E-3</v>
      </c>
      <c r="G209" s="17"/>
    </row>
    <row r="210" spans="1:7" x14ac:dyDescent="0.25">
      <c r="A210" s="13" t="s">
        <v>883</v>
      </c>
      <c r="B210" s="36" t="s">
        <v>884</v>
      </c>
      <c r="C210" s="36" t="s">
        <v>453</v>
      </c>
      <c r="D210" s="15">
        <v>1584</v>
      </c>
      <c r="E210" s="16">
        <v>5.25</v>
      </c>
      <c r="F210" s="17">
        <v>1.1000000000000001E-3</v>
      </c>
      <c r="G210" s="17"/>
    </row>
    <row r="211" spans="1:7" x14ac:dyDescent="0.25">
      <c r="A211" s="13" t="s">
        <v>885</v>
      </c>
      <c r="B211" s="36" t="s">
        <v>886</v>
      </c>
      <c r="C211" s="36" t="s">
        <v>422</v>
      </c>
      <c r="D211" s="15">
        <v>11</v>
      </c>
      <c r="E211" s="16">
        <v>5.18</v>
      </c>
      <c r="F211" s="17">
        <v>1.1000000000000001E-3</v>
      </c>
      <c r="G211" s="17"/>
    </row>
    <row r="212" spans="1:7" x14ac:dyDescent="0.25">
      <c r="A212" s="13" t="s">
        <v>887</v>
      </c>
      <c r="B212" s="36" t="s">
        <v>888</v>
      </c>
      <c r="C212" s="36" t="s">
        <v>472</v>
      </c>
      <c r="D212" s="15">
        <v>1137</v>
      </c>
      <c r="E212" s="16">
        <v>5.18</v>
      </c>
      <c r="F212" s="17">
        <v>1.1000000000000001E-3</v>
      </c>
      <c r="G212" s="17"/>
    </row>
    <row r="213" spans="1:7" x14ac:dyDescent="0.25">
      <c r="A213" s="13" t="s">
        <v>504</v>
      </c>
      <c r="B213" s="36" t="s">
        <v>505</v>
      </c>
      <c r="C213" s="36" t="s">
        <v>506</v>
      </c>
      <c r="D213" s="15">
        <v>386</v>
      </c>
      <c r="E213" s="16">
        <v>5.08</v>
      </c>
      <c r="F213" s="17">
        <v>1.1000000000000001E-3</v>
      </c>
      <c r="G213" s="17"/>
    </row>
    <row r="214" spans="1:7" x14ac:dyDescent="0.25">
      <c r="A214" s="13" t="s">
        <v>889</v>
      </c>
      <c r="B214" s="36" t="s">
        <v>890</v>
      </c>
      <c r="C214" s="36" t="s">
        <v>381</v>
      </c>
      <c r="D214" s="15">
        <v>580</v>
      </c>
      <c r="E214" s="16">
        <v>5.05</v>
      </c>
      <c r="F214" s="17">
        <v>1.1000000000000001E-3</v>
      </c>
      <c r="G214" s="17"/>
    </row>
    <row r="215" spans="1:7" x14ac:dyDescent="0.25">
      <c r="A215" s="13" t="s">
        <v>891</v>
      </c>
      <c r="B215" s="36" t="s">
        <v>892</v>
      </c>
      <c r="C215" s="36" t="s">
        <v>378</v>
      </c>
      <c r="D215" s="15">
        <v>4225</v>
      </c>
      <c r="E215" s="16">
        <v>5.05</v>
      </c>
      <c r="F215" s="17">
        <v>1.1000000000000001E-3</v>
      </c>
      <c r="G215" s="17"/>
    </row>
    <row r="216" spans="1:7" x14ac:dyDescent="0.25">
      <c r="A216" s="13" t="s">
        <v>893</v>
      </c>
      <c r="B216" s="36" t="s">
        <v>894</v>
      </c>
      <c r="C216" s="36" t="s">
        <v>647</v>
      </c>
      <c r="D216" s="15">
        <v>1380</v>
      </c>
      <c r="E216" s="16">
        <v>5.01</v>
      </c>
      <c r="F216" s="17">
        <v>1.1000000000000001E-3</v>
      </c>
      <c r="G216" s="17"/>
    </row>
    <row r="217" spans="1:7" x14ac:dyDescent="0.25">
      <c r="A217" s="13" t="s">
        <v>895</v>
      </c>
      <c r="B217" s="36" t="s">
        <v>896</v>
      </c>
      <c r="C217" s="36" t="s">
        <v>483</v>
      </c>
      <c r="D217" s="15">
        <v>274</v>
      </c>
      <c r="E217" s="16">
        <v>4.91</v>
      </c>
      <c r="F217" s="17">
        <v>1E-3</v>
      </c>
      <c r="G217" s="17"/>
    </row>
    <row r="218" spans="1:7" x14ac:dyDescent="0.25">
      <c r="A218" s="13" t="s">
        <v>897</v>
      </c>
      <c r="B218" s="36" t="s">
        <v>898</v>
      </c>
      <c r="C218" s="36" t="s">
        <v>381</v>
      </c>
      <c r="D218" s="15">
        <v>16</v>
      </c>
      <c r="E218" s="16">
        <v>4.9000000000000004</v>
      </c>
      <c r="F218" s="17">
        <v>1E-3</v>
      </c>
      <c r="G218" s="17"/>
    </row>
    <row r="219" spans="1:7" x14ac:dyDescent="0.25">
      <c r="A219" s="13" t="s">
        <v>899</v>
      </c>
      <c r="B219" s="36" t="s">
        <v>900</v>
      </c>
      <c r="C219" s="36" t="s">
        <v>378</v>
      </c>
      <c r="D219" s="15">
        <v>4329</v>
      </c>
      <c r="E219" s="16">
        <v>4.8899999999999997</v>
      </c>
      <c r="F219" s="17">
        <v>1E-3</v>
      </c>
      <c r="G219" s="17"/>
    </row>
    <row r="220" spans="1:7" x14ac:dyDescent="0.25">
      <c r="A220" s="13" t="s">
        <v>901</v>
      </c>
      <c r="B220" s="36" t="s">
        <v>902</v>
      </c>
      <c r="C220" s="36" t="s">
        <v>754</v>
      </c>
      <c r="D220" s="15">
        <v>443</v>
      </c>
      <c r="E220" s="16">
        <v>4.8899999999999997</v>
      </c>
      <c r="F220" s="17">
        <v>1E-3</v>
      </c>
      <c r="G220" s="17"/>
    </row>
    <row r="221" spans="1:7" x14ac:dyDescent="0.25">
      <c r="A221" s="13" t="s">
        <v>903</v>
      </c>
      <c r="B221" s="36" t="s">
        <v>904</v>
      </c>
      <c r="C221" s="36" t="s">
        <v>483</v>
      </c>
      <c r="D221" s="15">
        <v>353</v>
      </c>
      <c r="E221" s="16">
        <v>4.82</v>
      </c>
      <c r="F221" s="17">
        <v>1E-3</v>
      </c>
      <c r="G221" s="17"/>
    </row>
    <row r="222" spans="1:7" x14ac:dyDescent="0.25">
      <c r="A222" s="13" t="s">
        <v>553</v>
      </c>
      <c r="B222" s="36" t="s">
        <v>554</v>
      </c>
      <c r="C222" s="36" t="s">
        <v>411</v>
      </c>
      <c r="D222" s="15">
        <v>117</v>
      </c>
      <c r="E222" s="16">
        <v>4.7300000000000004</v>
      </c>
      <c r="F222" s="17">
        <v>1E-3</v>
      </c>
      <c r="G222" s="17"/>
    </row>
    <row r="223" spans="1:7" x14ac:dyDescent="0.25">
      <c r="A223" s="13" t="s">
        <v>905</v>
      </c>
      <c r="B223" s="36" t="s">
        <v>906</v>
      </c>
      <c r="C223" s="36" t="s">
        <v>400</v>
      </c>
      <c r="D223" s="15">
        <v>2264</v>
      </c>
      <c r="E223" s="16">
        <v>4.57</v>
      </c>
      <c r="F223" s="17">
        <v>1E-3</v>
      </c>
      <c r="G223" s="17"/>
    </row>
    <row r="224" spans="1:7" x14ac:dyDescent="0.25">
      <c r="A224" s="13" t="s">
        <v>907</v>
      </c>
      <c r="B224" s="36" t="s">
        <v>908</v>
      </c>
      <c r="C224" s="36" t="s">
        <v>431</v>
      </c>
      <c r="D224" s="15">
        <v>165</v>
      </c>
      <c r="E224" s="16">
        <v>4.57</v>
      </c>
      <c r="F224" s="17">
        <v>1E-3</v>
      </c>
      <c r="G224" s="17"/>
    </row>
    <row r="225" spans="1:7" x14ac:dyDescent="0.25">
      <c r="A225" s="13" t="s">
        <v>909</v>
      </c>
      <c r="B225" s="36" t="s">
        <v>910</v>
      </c>
      <c r="C225" s="36" t="s">
        <v>381</v>
      </c>
      <c r="D225" s="15">
        <v>66</v>
      </c>
      <c r="E225" s="16">
        <v>4.47</v>
      </c>
      <c r="F225" s="17">
        <v>8.9999999999999998E-4</v>
      </c>
      <c r="G225" s="17"/>
    </row>
    <row r="226" spans="1:7" x14ac:dyDescent="0.25">
      <c r="A226" s="13" t="s">
        <v>911</v>
      </c>
      <c r="B226" s="36" t="s">
        <v>912</v>
      </c>
      <c r="C226" s="36" t="s">
        <v>417</v>
      </c>
      <c r="D226" s="15">
        <v>97</v>
      </c>
      <c r="E226" s="16">
        <v>4.32</v>
      </c>
      <c r="F226" s="17">
        <v>8.9999999999999998E-4</v>
      </c>
      <c r="G226" s="17"/>
    </row>
    <row r="227" spans="1:7" x14ac:dyDescent="0.25">
      <c r="A227" s="13" t="s">
        <v>913</v>
      </c>
      <c r="B227" s="36" t="s">
        <v>914</v>
      </c>
      <c r="C227" s="36" t="s">
        <v>751</v>
      </c>
      <c r="D227" s="15">
        <v>505</v>
      </c>
      <c r="E227" s="16">
        <v>4.29</v>
      </c>
      <c r="F227" s="17">
        <v>8.9999999999999998E-4</v>
      </c>
      <c r="G227" s="17"/>
    </row>
    <row r="228" spans="1:7" x14ac:dyDescent="0.25">
      <c r="A228" s="13" t="s">
        <v>577</v>
      </c>
      <c r="B228" s="36" t="s">
        <v>578</v>
      </c>
      <c r="C228" s="36" t="s">
        <v>436</v>
      </c>
      <c r="D228" s="15">
        <v>300</v>
      </c>
      <c r="E228" s="16">
        <v>4.2699999999999996</v>
      </c>
      <c r="F228" s="17">
        <v>8.9999999999999998E-4</v>
      </c>
      <c r="G228" s="17"/>
    </row>
    <row r="229" spans="1:7" x14ac:dyDescent="0.25">
      <c r="A229" s="13" t="s">
        <v>915</v>
      </c>
      <c r="B229" s="36" t="s">
        <v>916</v>
      </c>
      <c r="C229" s="36" t="s">
        <v>378</v>
      </c>
      <c r="D229" s="15">
        <v>2429</v>
      </c>
      <c r="E229" s="16">
        <v>4.1500000000000004</v>
      </c>
      <c r="F229" s="17">
        <v>8.9999999999999998E-4</v>
      </c>
      <c r="G229" s="17"/>
    </row>
    <row r="230" spans="1:7" x14ac:dyDescent="0.25">
      <c r="A230" s="13" t="s">
        <v>917</v>
      </c>
      <c r="B230" s="36" t="s">
        <v>918</v>
      </c>
      <c r="C230" s="36" t="s">
        <v>381</v>
      </c>
      <c r="D230" s="15">
        <v>111</v>
      </c>
      <c r="E230" s="16">
        <v>4.1399999999999997</v>
      </c>
      <c r="F230" s="17">
        <v>8.9999999999999998E-4</v>
      </c>
      <c r="G230" s="17"/>
    </row>
    <row r="231" spans="1:7" x14ac:dyDescent="0.25">
      <c r="A231" s="13" t="s">
        <v>919</v>
      </c>
      <c r="B231" s="36" t="s">
        <v>920</v>
      </c>
      <c r="C231" s="36" t="s">
        <v>436</v>
      </c>
      <c r="D231" s="15">
        <v>31587</v>
      </c>
      <c r="E231" s="16">
        <v>4.09</v>
      </c>
      <c r="F231" s="17">
        <v>8.9999999999999998E-4</v>
      </c>
      <c r="G231" s="17"/>
    </row>
    <row r="232" spans="1:7" x14ac:dyDescent="0.25">
      <c r="A232" s="13" t="s">
        <v>555</v>
      </c>
      <c r="B232" s="36" t="s">
        <v>556</v>
      </c>
      <c r="C232" s="36" t="s">
        <v>441</v>
      </c>
      <c r="D232" s="15">
        <v>368</v>
      </c>
      <c r="E232" s="16">
        <v>4.09</v>
      </c>
      <c r="F232" s="17">
        <v>8.9999999999999998E-4</v>
      </c>
      <c r="G232" s="17"/>
    </row>
    <row r="233" spans="1:7" x14ac:dyDescent="0.25">
      <c r="A233" s="13" t="s">
        <v>921</v>
      </c>
      <c r="B233" s="36" t="s">
        <v>922</v>
      </c>
      <c r="C233" s="36" t="s">
        <v>475</v>
      </c>
      <c r="D233" s="15">
        <v>1452</v>
      </c>
      <c r="E233" s="16">
        <v>3.8</v>
      </c>
      <c r="F233" s="17">
        <v>8.0000000000000004E-4</v>
      </c>
      <c r="G233" s="17"/>
    </row>
    <row r="234" spans="1:7" x14ac:dyDescent="0.25">
      <c r="A234" s="13" t="s">
        <v>923</v>
      </c>
      <c r="B234" s="36" t="s">
        <v>924</v>
      </c>
      <c r="C234" s="36" t="s">
        <v>422</v>
      </c>
      <c r="D234" s="15">
        <v>141</v>
      </c>
      <c r="E234" s="16">
        <v>3.75</v>
      </c>
      <c r="F234" s="17">
        <v>8.0000000000000004E-4</v>
      </c>
      <c r="G234" s="17"/>
    </row>
    <row r="235" spans="1:7" x14ac:dyDescent="0.25">
      <c r="A235" s="13" t="s">
        <v>925</v>
      </c>
      <c r="B235" s="36" t="s">
        <v>926</v>
      </c>
      <c r="C235" s="36" t="s">
        <v>417</v>
      </c>
      <c r="D235" s="15">
        <v>135</v>
      </c>
      <c r="E235" s="16">
        <v>3.7</v>
      </c>
      <c r="F235" s="17">
        <v>8.0000000000000004E-4</v>
      </c>
      <c r="G235" s="17"/>
    </row>
    <row r="236" spans="1:7" x14ac:dyDescent="0.25">
      <c r="A236" s="13" t="s">
        <v>927</v>
      </c>
      <c r="B236" s="36" t="s">
        <v>928</v>
      </c>
      <c r="C236" s="36" t="s">
        <v>431</v>
      </c>
      <c r="D236" s="15">
        <v>431</v>
      </c>
      <c r="E236" s="16">
        <v>3.7</v>
      </c>
      <c r="F236" s="17">
        <v>8.0000000000000004E-4</v>
      </c>
      <c r="G236" s="17"/>
    </row>
    <row r="237" spans="1:7" x14ac:dyDescent="0.25">
      <c r="A237" s="13" t="s">
        <v>521</v>
      </c>
      <c r="B237" s="36" t="s">
        <v>522</v>
      </c>
      <c r="C237" s="36" t="s">
        <v>384</v>
      </c>
      <c r="D237" s="15">
        <v>179</v>
      </c>
      <c r="E237" s="16">
        <v>3.64</v>
      </c>
      <c r="F237" s="17">
        <v>8.0000000000000004E-4</v>
      </c>
      <c r="G237" s="17"/>
    </row>
    <row r="238" spans="1:7" x14ac:dyDescent="0.25">
      <c r="A238" s="13" t="s">
        <v>929</v>
      </c>
      <c r="B238" s="36" t="s">
        <v>930</v>
      </c>
      <c r="C238" s="36" t="s">
        <v>431</v>
      </c>
      <c r="D238" s="15">
        <v>312</v>
      </c>
      <c r="E238" s="16">
        <v>3.63</v>
      </c>
      <c r="F238" s="17">
        <v>8.0000000000000004E-4</v>
      </c>
      <c r="G238" s="17"/>
    </row>
    <row r="239" spans="1:7" x14ac:dyDescent="0.25">
      <c r="A239" s="13" t="s">
        <v>931</v>
      </c>
      <c r="B239" s="36" t="s">
        <v>932</v>
      </c>
      <c r="C239" s="36" t="s">
        <v>417</v>
      </c>
      <c r="D239" s="15">
        <v>4414</v>
      </c>
      <c r="E239" s="16">
        <v>3.62</v>
      </c>
      <c r="F239" s="17">
        <v>8.0000000000000004E-4</v>
      </c>
      <c r="G239" s="17"/>
    </row>
    <row r="240" spans="1:7" x14ac:dyDescent="0.25">
      <c r="A240" s="13" t="s">
        <v>933</v>
      </c>
      <c r="B240" s="36" t="s">
        <v>934</v>
      </c>
      <c r="C240" s="36" t="s">
        <v>403</v>
      </c>
      <c r="D240" s="15">
        <v>132</v>
      </c>
      <c r="E240" s="16">
        <v>3.58</v>
      </c>
      <c r="F240" s="17">
        <v>8.0000000000000004E-4</v>
      </c>
      <c r="G240" s="17"/>
    </row>
    <row r="241" spans="1:7" x14ac:dyDescent="0.25">
      <c r="A241" s="13" t="s">
        <v>935</v>
      </c>
      <c r="B241" s="36" t="s">
        <v>936</v>
      </c>
      <c r="C241" s="36" t="s">
        <v>381</v>
      </c>
      <c r="D241" s="15">
        <v>111</v>
      </c>
      <c r="E241" s="16">
        <v>3.55</v>
      </c>
      <c r="F241" s="17">
        <v>6.9999999999999999E-4</v>
      </c>
      <c r="G241" s="17"/>
    </row>
    <row r="242" spans="1:7" x14ac:dyDescent="0.25">
      <c r="A242" s="13" t="s">
        <v>937</v>
      </c>
      <c r="B242" s="36" t="s">
        <v>938</v>
      </c>
      <c r="C242" s="36" t="s">
        <v>939</v>
      </c>
      <c r="D242" s="15">
        <v>110</v>
      </c>
      <c r="E242" s="16">
        <v>3.55</v>
      </c>
      <c r="F242" s="17">
        <v>6.9999999999999999E-4</v>
      </c>
      <c r="G242" s="17"/>
    </row>
    <row r="243" spans="1:7" x14ac:dyDescent="0.25">
      <c r="A243" s="13" t="s">
        <v>940</v>
      </c>
      <c r="B243" s="36" t="s">
        <v>941</v>
      </c>
      <c r="C243" s="36" t="s">
        <v>417</v>
      </c>
      <c r="D243" s="15">
        <v>3171</v>
      </c>
      <c r="E243" s="16">
        <v>3.54</v>
      </c>
      <c r="F243" s="17">
        <v>6.9999999999999999E-4</v>
      </c>
      <c r="G243" s="17"/>
    </row>
    <row r="244" spans="1:7" x14ac:dyDescent="0.25">
      <c r="A244" s="13" t="s">
        <v>565</v>
      </c>
      <c r="B244" s="36" t="s">
        <v>566</v>
      </c>
      <c r="C244" s="36" t="s">
        <v>475</v>
      </c>
      <c r="D244" s="15">
        <v>3704</v>
      </c>
      <c r="E244" s="16">
        <v>3.46</v>
      </c>
      <c r="F244" s="17">
        <v>6.9999999999999999E-4</v>
      </c>
      <c r="G244" s="17"/>
    </row>
    <row r="245" spans="1:7" x14ac:dyDescent="0.25">
      <c r="A245" s="13" t="s">
        <v>942</v>
      </c>
      <c r="B245" s="36" t="s">
        <v>943</v>
      </c>
      <c r="C245" s="36" t="s">
        <v>583</v>
      </c>
      <c r="D245" s="15">
        <v>605</v>
      </c>
      <c r="E245" s="16">
        <v>3.42</v>
      </c>
      <c r="F245" s="17">
        <v>6.9999999999999999E-4</v>
      </c>
      <c r="G245" s="17"/>
    </row>
    <row r="246" spans="1:7" x14ac:dyDescent="0.25">
      <c r="A246" s="13" t="s">
        <v>944</v>
      </c>
      <c r="B246" s="36" t="s">
        <v>945</v>
      </c>
      <c r="C246" s="36" t="s">
        <v>450</v>
      </c>
      <c r="D246" s="15">
        <v>288</v>
      </c>
      <c r="E246" s="16">
        <v>3.34</v>
      </c>
      <c r="F246" s="17">
        <v>6.9999999999999999E-4</v>
      </c>
      <c r="G246" s="17"/>
    </row>
    <row r="247" spans="1:7" x14ac:dyDescent="0.25">
      <c r="A247" s="13" t="s">
        <v>946</v>
      </c>
      <c r="B247" s="36" t="s">
        <v>947</v>
      </c>
      <c r="C247" s="36" t="s">
        <v>417</v>
      </c>
      <c r="D247" s="15">
        <v>2000</v>
      </c>
      <c r="E247" s="16">
        <v>3.33</v>
      </c>
      <c r="F247" s="17">
        <v>6.9999999999999999E-4</v>
      </c>
      <c r="G247" s="17"/>
    </row>
    <row r="248" spans="1:7" x14ac:dyDescent="0.25">
      <c r="A248" s="13" t="s">
        <v>948</v>
      </c>
      <c r="B248" s="36" t="s">
        <v>949</v>
      </c>
      <c r="C248" s="36" t="s">
        <v>417</v>
      </c>
      <c r="D248" s="15">
        <v>520</v>
      </c>
      <c r="E248" s="16">
        <v>3.22</v>
      </c>
      <c r="F248" s="17">
        <v>6.9999999999999999E-4</v>
      </c>
      <c r="G248" s="17"/>
    </row>
    <row r="249" spans="1:7" x14ac:dyDescent="0.25">
      <c r="A249" s="13" t="s">
        <v>950</v>
      </c>
      <c r="B249" s="36" t="s">
        <v>951</v>
      </c>
      <c r="C249" s="36" t="s">
        <v>952</v>
      </c>
      <c r="D249" s="15">
        <v>163</v>
      </c>
      <c r="E249" s="16">
        <v>3.08</v>
      </c>
      <c r="F249" s="17">
        <v>6.9999999999999999E-4</v>
      </c>
      <c r="G249" s="17"/>
    </row>
    <row r="250" spans="1:7" x14ac:dyDescent="0.25">
      <c r="A250" s="13" t="s">
        <v>953</v>
      </c>
      <c r="B250" s="36" t="s">
        <v>954</v>
      </c>
      <c r="C250" s="36" t="s">
        <v>411</v>
      </c>
      <c r="D250" s="15">
        <v>593</v>
      </c>
      <c r="E250" s="16">
        <v>2.93</v>
      </c>
      <c r="F250" s="17">
        <v>5.9999999999999995E-4</v>
      </c>
      <c r="G250" s="17"/>
    </row>
    <row r="251" spans="1:7" x14ac:dyDescent="0.25">
      <c r="A251" s="13" t="s">
        <v>955</v>
      </c>
      <c r="B251" s="36" t="s">
        <v>956</v>
      </c>
      <c r="C251" s="36" t="s">
        <v>467</v>
      </c>
      <c r="D251" s="15">
        <v>784</v>
      </c>
      <c r="E251" s="16">
        <v>2.93</v>
      </c>
      <c r="F251" s="17">
        <v>5.9999999999999995E-4</v>
      </c>
      <c r="G251" s="17"/>
    </row>
    <row r="252" spans="1:7" x14ac:dyDescent="0.25">
      <c r="A252" s="13" t="s">
        <v>957</v>
      </c>
      <c r="B252" s="36" t="s">
        <v>958</v>
      </c>
      <c r="C252" s="36" t="s">
        <v>417</v>
      </c>
      <c r="D252" s="15">
        <v>692</v>
      </c>
      <c r="E252" s="16">
        <v>2.27</v>
      </c>
      <c r="F252" s="17">
        <v>5.0000000000000001E-4</v>
      </c>
      <c r="G252" s="17"/>
    </row>
    <row r="253" spans="1:7" x14ac:dyDescent="0.25">
      <c r="A253" s="13" t="s">
        <v>959</v>
      </c>
      <c r="B253" s="36" t="s">
        <v>960</v>
      </c>
      <c r="C253" s="36" t="s">
        <v>417</v>
      </c>
      <c r="D253" s="15">
        <v>2818</v>
      </c>
      <c r="E253" s="16">
        <v>2.23</v>
      </c>
      <c r="F253" s="17">
        <v>5.0000000000000001E-4</v>
      </c>
      <c r="G253" s="17"/>
    </row>
    <row r="254" spans="1:7" x14ac:dyDescent="0.25">
      <c r="A254" s="13" t="s">
        <v>961</v>
      </c>
      <c r="B254" s="36" t="s">
        <v>962</v>
      </c>
      <c r="C254" s="36" t="s">
        <v>506</v>
      </c>
      <c r="D254" s="15">
        <v>95</v>
      </c>
      <c r="E254" s="16">
        <v>2.0099999999999998</v>
      </c>
      <c r="F254" s="17">
        <v>4.0000000000000002E-4</v>
      </c>
      <c r="G254" s="17"/>
    </row>
    <row r="255" spans="1:7" x14ac:dyDescent="0.25">
      <c r="A255" s="13" t="s">
        <v>963</v>
      </c>
      <c r="B255" s="36" t="s">
        <v>964</v>
      </c>
      <c r="C255" s="36" t="s">
        <v>552</v>
      </c>
      <c r="D255" s="15">
        <v>247</v>
      </c>
      <c r="E255" s="16">
        <v>1.87</v>
      </c>
      <c r="F255" s="17">
        <v>4.0000000000000002E-4</v>
      </c>
      <c r="G255" s="17"/>
    </row>
    <row r="256" spans="1:7" x14ac:dyDescent="0.25">
      <c r="A256" s="13" t="s">
        <v>965</v>
      </c>
      <c r="B256" s="36" t="s">
        <v>966</v>
      </c>
      <c r="C256" s="36" t="s">
        <v>378</v>
      </c>
      <c r="D256" s="15">
        <v>5790</v>
      </c>
      <c r="E256" s="16">
        <v>1.79</v>
      </c>
      <c r="F256" s="17">
        <v>4.0000000000000002E-4</v>
      </c>
      <c r="G256" s="17"/>
    </row>
    <row r="257" spans="1:7" x14ac:dyDescent="0.25">
      <c r="A257" s="13" t="s">
        <v>967</v>
      </c>
      <c r="B257" s="36" t="s">
        <v>968</v>
      </c>
      <c r="C257" s="36" t="s">
        <v>969</v>
      </c>
      <c r="D257" s="15">
        <v>172</v>
      </c>
      <c r="E257" s="16">
        <v>1.79</v>
      </c>
      <c r="F257" s="17">
        <v>4.0000000000000002E-4</v>
      </c>
      <c r="G257" s="17"/>
    </row>
    <row r="258" spans="1:7" x14ac:dyDescent="0.25">
      <c r="A258" s="14" t="s">
        <v>325</v>
      </c>
      <c r="B258" s="37"/>
      <c r="C258" s="37"/>
      <c r="D258" s="18"/>
      <c r="E258" s="19">
        <v>3239.13</v>
      </c>
      <c r="F258" s="20">
        <v>0.68369999999999997</v>
      </c>
      <c r="G258" s="21"/>
    </row>
    <row r="259" spans="1:7" x14ac:dyDescent="0.25">
      <c r="A259" s="14" t="s">
        <v>586</v>
      </c>
      <c r="B259" s="36"/>
      <c r="C259" s="36"/>
      <c r="D259" s="15"/>
      <c r="E259" s="16"/>
      <c r="F259" s="17"/>
      <c r="G259" s="17"/>
    </row>
    <row r="260" spans="1:7" x14ac:dyDescent="0.25">
      <c r="A260" s="14" t="s">
        <v>325</v>
      </c>
      <c r="B260" s="36"/>
      <c r="C260" s="36"/>
      <c r="D260" s="15"/>
      <c r="E260" s="22" t="s">
        <v>163</v>
      </c>
      <c r="F260" s="23" t="s">
        <v>163</v>
      </c>
      <c r="G260" s="17"/>
    </row>
    <row r="261" spans="1:7" x14ac:dyDescent="0.25">
      <c r="A261" s="25" t="s">
        <v>336</v>
      </c>
      <c r="B261" s="38"/>
      <c r="C261" s="38"/>
      <c r="D261" s="26"/>
      <c r="E261" s="27">
        <v>3239.13</v>
      </c>
      <c r="F261" s="28">
        <v>0.68369999999999997</v>
      </c>
      <c r="G261" s="21"/>
    </row>
    <row r="262" spans="1:7" x14ac:dyDescent="0.25">
      <c r="A262" s="14" t="s">
        <v>164</v>
      </c>
      <c r="B262" s="36"/>
      <c r="C262" s="36"/>
      <c r="D262" s="15"/>
      <c r="E262" s="16"/>
      <c r="F262" s="17"/>
      <c r="G262" s="17"/>
    </row>
    <row r="263" spans="1:7" x14ac:dyDescent="0.25">
      <c r="A263" s="14" t="s">
        <v>970</v>
      </c>
      <c r="B263" s="36"/>
      <c r="C263" s="36"/>
      <c r="D263" s="15"/>
      <c r="E263" s="16"/>
      <c r="F263" s="17"/>
      <c r="G263" s="17"/>
    </row>
    <row r="264" spans="1:7" x14ac:dyDescent="0.25">
      <c r="A264" s="14" t="s">
        <v>325</v>
      </c>
      <c r="B264" s="36"/>
      <c r="C264" s="36"/>
      <c r="D264" s="15"/>
      <c r="E264" s="22" t="s">
        <v>163</v>
      </c>
      <c r="F264" s="23" t="s">
        <v>163</v>
      </c>
      <c r="G264" s="17"/>
    </row>
    <row r="265" spans="1:7" x14ac:dyDescent="0.25">
      <c r="A265" s="13"/>
      <c r="B265" s="36"/>
      <c r="C265" s="36"/>
      <c r="D265" s="15"/>
      <c r="E265" s="16"/>
      <c r="F265" s="17"/>
      <c r="G265" s="17"/>
    </row>
    <row r="266" spans="1:7" x14ac:dyDescent="0.25">
      <c r="A266" s="14" t="s">
        <v>326</v>
      </c>
      <c r="B266" s="36"/>
      <c r="C266" s="36"/>
      <c r="D266" s="15"/>
      <c r="E266" s="16"/>
      <c r="F266" s="17"/>
      <c r="G266" s="17"/>
    </row>
    <row r="267" spans="1:7" x14ac:dyDescent="0.25">
      <c r="A267" s="13" t="s">
        <v>971</v>
      </c>
      <c r="B267" s="36" t="s">
        <v>972</v>
      </c>
      <c r="C267" s="36" t="s">
        <v>329</v>
      </c>
      <c r="D267" s="15">
        <v>1400000</v>
      </c>
      <c r="E267" s="16">
        <v>1377.05</v>
      </c>
      <c r="F267" s="17">
        <v>0.29070000000000001</v>
      </c>
      <c r="G267" s="17">
        <v>7.3063000000000003E-2</v>
      </c>
    </row>
    <row r="268" spans="1:7" x14ac:dyDescent="0.25">
      <c r="A268" s="14" t="s">
        <v>325</v>
      </c>
      <c r="B268" s="37"/>
      <c r="C268" s="37"/>
      <c r="D268" s="18"/>
      <c r="E268" s="19">
        <v>1377.05</v>
      </c>
      <c r="F268" s="20">
        <v>0.29070000000000001</v>
      </c>
      <c r="G268" s="21"/>
    </row>
    <row r="269" spans="1:7" x14ac:dyDescent="0.25">
      <c r="A269" s="13"/>
      <c r="B269" s="36"/>
      <c r="C269" s="36"/>
      <c r="D269" s="15"/>
      <c r="E269" s="16"/>
      <c r="F269" s="17"/>
      <c r="G269" s="17"/>
    </row>
    <row r="270" spans="1:7" x14ac:dyDescent="0.25">
      <c r="A270" s="13"/>
      <c r="B270" s="36"/>
      <c r="C270" s="36"/>
      <c r="D270" s="15"/>
      <c r="E270" s="16"/>
      <c r="F270" s="17"/>
      <c r="G270" s="17"/>
    </row>
    <row r="271" spans="1:7" x14ac:dyDescent="0.25">
      <c r="A271" s="14" t="s">
        <v>334</v>
      </c>
      <c r="B271" s="36"/>
      <c r="C271" s="36"/>
      <c r="D271" s="15"/>
      <c r="E271" s="16"/>
      <c r="F271" s="17"/>
      <c r="G271" s="17"/>
    </row>
    <row r="272" spans="1:7" x14ac:dyDescent="0.25">
      <c r="A272" s="14" t="s">
        <v>325</v>
      </c>
      <c r="B272" s="36"/>
      <c r="C272" s="36"/>
      <c r="D272" s="15"/>
      <c r="E272" s="22" t="s">
        <v>163</v>
      </c>
      <c r="F272" s="23" t="s">
        <v>163</v>
      </c>
      <c r="G272" s="17"/>
    </row>
    <row r="273" spans="1:7" x14ac:dyDescent="0.25">
      <c r="A273" s="13"/>
      <c r="B273" s="36"/>
      <c r="C273" s="36"/>
      <c r="D273" s="15"/>
      <c r="E273" s="16"/>
      <c r="F273" s="17"/>
      <c r="G273" s="17"/>
    </row>
    <row r="274" spans="1:7" x14ac:dyDescent="0.25">
      <c r="A274" s="14" t="s">
        <v>335</v>
      </c>
      <c r="B274" s="36"/>
      <c r="C274" s="36"/>
      <c r="D274" s="15"/>
      <c r="E274" s="16"/>
      <c r="F274" s="17"/>
      <c r="G274" s="17"/>
    </row>
    <row r="275" spans="1:7" x14ac:dyDescent="0.25">
      <c r="A275" s="14" t="s">
        <v>325</v>
      </c>
      <c r="B275" s="36"/>
      <c r="C275" s="36"/>
      <c r="D275" s="15"/>
      <c r="E275" s="22" t="s">
        <v>163</v>
      </c>
      <c r="F275" s="23" t="s">
        <v>163</v>
      </c>
      <c r="G275" s="17"/>
    </row>
    <row r="276" spans="1:7" x14ac:dyDescent="0.25">
      <c r="A276" s="13"/>
      <c r="B276" s="36"/>
      <c r="C276" s="36"/>
      <c r="D276" s="15"/>
      <c r="E276" s="16"/>
      <c r="F276" s="17"/>
      <c r="G276" s="17"/>
    </row>
    <row r="277" spans="1:7" x14ac:dyDescent="0.25">
      <c r="A277" s="25" t="s">
        <v>336</v>
      </c>
      <c r="B277" s="38"/>
      <c r="C277" s="38"/>
      <c r="D277" s="26"/>
      <c r="E277" s="29">
        <v>1377.05</v>
      </c>
      <c r="F277" s="30">
        <v>0.29070000000000001</v>
      </c>
      <c r="G277" s="21"/>
    </row>
    <row r="278" spans="1:7" x14ac:dyDescent="0.25">
      <c r="A278" s="13"/>
      <c r="B278" s="36"/>
      <c r="C278" s="36"/>
      <c r="D278" s="15"/>
      <c r="E278" s="16"/>
      <c r="F278" s="17"/>
      <c r="G278" s="17"/>
    </row>
    <row r="279" spans="1:7" x14ac:dyDescent="0.25">
      <c r="A279" s="13"/>
      <c r="B279" s="36"/>
      <c r="C279" s="36"/>
      <c r="D279" s="15"/>
      <c r="E279" s="16"/>
      <c r="F279" s="17"/>
      <c r="G279" s="17"/>
    </row>
    <row r="280" spans="1:7" x14ac:dyDescent="0.25">
      <c r="A280" s="14" t="s">
        <v>337</v>
      </c>
      <c r="B280" s="36"/>
      <c r="C280" s="36"/>
      <c r="D280" s="15"/>
      <c r="E280" s="16"/>
      <c r="F280" s="17"/>
      <c r="G280" s="17"/>
    </row>
    <row r="281" spans="1:7" x14ac:dyDescent="0.25">
      <c r="A281" s="13" t="s">
        <v>339</v>
      </c>
      <c r="B281" s="36"/>
      <c r="C281" s="36"/>
      <c r="D281" s="15"/>
      <c r="E281" s="16">
        <v>73.989999999999995</v>
      </c>
      <c r="F281" s="17">
        <v>1.5599999999999999E-2</v>
      </c>
      <c r="G281" s="17">
        <v>5.1214000000000003E-2</v>
      </c>
    </row>
    <row r="282" spans="1:7" x14ac:dyDescent="0.25">
      <c r="A282" s="14" t="s">
        <v>325</v>
      </c>
      <c r="B282" s="37"/>
      <c r="C282" s="37"/>
      <c r="D282" s="18"/>
      <c r="E282" s="19">
        <v>73.989999999999995</v>
      </c>
      <c r="F282" s="20">
        <v>1.5599999999999999E-2</v>
      </c>
      <c r="G282" s="21"/>
    </row>
    <row r="283" spans="1:7" x14ac:dyDescent="0.25">
      <c r="A283" s="13"/>
      <c r="B283" s="36"/>
      <c r="C283" s="36"/>
      <c r="D283" s="15"/>
      <c r="E283" s="16"/>
      <c r="F283" s="17"/>
      <c r="G283" s="17"/>
    </row>
    <row r="284" spans="1:7" x14ac:dyDescent="0.25">
      <c r="A284" s="25" t="s">
        <v>336</v>
      </c>
      <c r="B284" s="38"/>
      <c r="C284" s="38"/>
      <c r="D284" s="26"/>
      <c r="E284" s="29">
        <v>73.989999999999995</v>
      </c>
      <c r="F284" s="30">
        <v>1.5599999999999999E-2</v>
      </c>
      <c r="G284" s="21"/>
    </row>
    <row r="285" spans="1:7" x14ac:dyDescent="0.25">
      <c r="A285" s="13" t="s">
        <v>340</v>
      </c>
      <c r="B285" s="36"/>
      <c r="C285" s="36"/>
      <c r="D285" s="15"/>
      <c r="E285" s="16">
        <v>37.794826100000002</v>
      </c>
      <c r="F285" s="17">
        <v>7.979E-3</v>
      </c>
      <c r="G285" s="17"/>
    </row>
    <row r="286" spans="1:7" x14ac:dyDescent="0.25">
      <c r="A286" s="13" t="s">
        <v>341</v>
      </c>
      <c r="B286" s="36"/>
      <c r="C286" s="36"/>
      <c r="D286" s="15"/>
      <c r="E286" s="16">
        <v>8.6051739000000005</v>
      </c>
      <c r="F286" s="17">
        <v>2.0209999999999998E-3</v>
      </c>
      <c r="G286" s="17">
        <v>5.1214000000000003E-2</v>
      </c>
    </row>
    <row r="287" spans="1:7" x14ac:dyDescent="0.25">
      <c r="A287" s="33" t="s">
        <v>342</v>
      </c>
      <c r="B287" s="39"/>
      <c r="C287" s="39"/>
      <c r="D287" s="34"/>
      <c r="E287" s="27">
        <v>4736.57</v>
      </c>
      <c r="F287" s="28">
        <v>1</v>
      </c>
      <c r="G287" s="28"/>
    </row>
    <row r="288" spans="1:7" x14ac:dyDescent="0.25">
      <c r="A288" s="70" t="s">
        <v>343</v>
      </c>
      <c r="B288" s="71"/>
      <c r="C288" s="71"/>
      <c r="D288" s="71"/>
      <c r="E288" s="71"/>
      <c r="F288" s="71"/>
      <c r="G288" s="72"/>
    </row>
    <row r="289" spans="1:3" x14ac:dyDescent="0.25">
      <c r="A289" s="1" t="s">
        <v>344</v>
      </c>
    </row>
    <row r="292" spans="1:3" x14ac:dyDescent="0.25">
      <c r="A292" s="1" t="s">
        <v>346</v>
      </c>
    </row>
    <row r="293" spans="1:3" x14ac:dyDescent="0.25">
      <c r="A293" s="56" t="s">
        <v>347</v>
      </c>
      <c r="B293" s="3" t="s">
        <v>163</v>
      </c>
    </row>
    <row r="294" spans="1:3" x14ac:dyDescent="0.25">
      <c r="A294" t="s">
        <v>348</v>
      </c>
    </row>
    <row r="295" spans="1:3" x14ac:dyDescent="0.25">
      <c r="A295" t="s">
        <v>590</v>
      </c>
      <c r="B295" t="s">
        <v>350</v>
      </c>
      <c r="C295" t="s">
        <v>350</v>
      </c>
    </row>
    <row r="296" spans="1:3" x14ac:dyDescent="0.25">
      <c r="B296" s="58">
        <v>46265</v>
      </c>
      <c r="C296" s="58">
        <v>46295</v>
      </c>
    </row>
    <row r="297" spans="1:3" x14ac:dyDescent="0.25">
      <c r="A297" t="s">
        <v>973</v>
      </c>
      <c r="B297">
        <v>10.9239</v>
      </c>
      <c r="C297">
        <v>10.392099999999999</v>
      </c>
    </row>
    <row r="298" spans="1:3" x14ac:dyDescent="0.25">
      <c r="A298" t="s">
        <v>973</v>
      </c>
      <c r="B298">
        <v>10.923999999999999</v>
      </c>
      <c r="C298">
        <v>10.392200000000001</v>
      </c>
    </row>
    <row r="299" spans="1:3" x14ac:dyDescent="0.25">
      <c r="A299" t="s">
        <v>973</v>
      </c>
      <c r="B299">
        <v>10.923999999999999</v>
      </c>
      <c r="C299">
        <v>10.392300000000001</v>
      </c>
    </row>
    <row r="300" spans="1:3" x14ac:dyDescent="0.25">
      <c r="A300" t="s">
        <v>974</v>
      </c>
      <c r="B300">
        <v>10.893800000000001</v>
      </c>
      <c r="C300">
        <v>10.357200000000001</v>
      </c>
    </row>
    <row r="301" spans="1:3" x14ac:dyDescent="0.25">
      <c r="A301" t="s">
        <v>974</v>
      </c>
      <c r="B301">
        <v>10.893800000000001</v>
      </c>
      <c r="C301">
        <v>10.357200000000001</v>
      </c>
    </row>
    <row r="302" spans="1:3" x14ac:dyDescent="0.25">
      <c r="A302" t="s">
        <v>974</v>
      </c>
      <c r="B302">
        <v>10.8939</v>
      </c>
      <c r="C302">
        <v>10.357200000000001</v>
      </c>
    </row>
    <row r="304" spans="1:3" x14ac:dyDescent="0.25">
      <c r="A304" t="s">
        <v>352</v>
      </c>
      <c r="B304" s="3" t="s">
        <v>163</v>
      </c>
    </row>
    <row r="305" spans="1:4" x14ac:dyDescent="0.25">
      <c r="A305" t="s">
        <v>353</v>
      </c>
      <c r="B305" s="3" t="s">
        <v>163</v>
      </c>
    </row>
    <row r="306" spans="1:4" ht="29.1" customHeight="1" x14ac:dyDescent="0.25">
      <c r="A306" s="56" t="s">
        <v>354</v>
      </c>
      <c r="B306" s="3" t="s">
        <v>163</v>
      </c>
    </row>
    <row r="307" spans="1:4" ht="29.1" customHeight="1" x14ac:dyDescent="0.25">
      <c r="A307" s="56" t="s">
        <v>355</v>
      </c>
      <c r="B307" s="3" t="s">
        <v>163</v>
      </c>
    </row>
    <row r="308" spans="1:4" x14ac:dyDescent="0.25">
      <c r="A308" t="s">
        <v>595</v>
      </c>
      <c r="B308" s="57">
        <v>0.58750000000000002</v>
      </c>
    </row>
    <row r="309" spans="1:4" ht="43.5" customHeight="1" x14ac:dyDescent="0.25">
      <c r="A309" s="56" t="s">
        <v>357</v>
      </c>
      <c r="B309" s="3" t="s">
        <v>163</v>
      </c>
    </row>
    <row r="310" spans="1:4" x14ac:dyDescent="0.25">
      <c r="B310" s="3"/>
    </row>
    <row r="311" spans="1:4" ht="29.1" customHeight="1" x14ac:dyDescent="0.25">
      <c r="A311" s="56" t="s">
        <v>358</v>
      </c>
      <c r="B311" s="3" t="s">
        <v>163</v>
      </c>
    </row>
    <row r="312" spans="1:4" ht="29.1" customHeight="1" x14ac:dyDescent="0.25">
      <c r="A312" s="56" t="s">
        <v>359</v>
      </c>
      <c r="B312" t="s">
        <v>163</v>
      </c>
    </row>
    <row r="313" spans="1:4" ht="29.1" customHeight="1" x14ac:dyDescent="0.25">
      <c r="A313" s="56" t="s">
        <v>360</v>
      </c>
      <c r="B313" s="3" t="s">
        <v>163</v>
      </c>
    </row>
    <row r="314" spans="1:4" ht="29.1" customHeight="1" x14ac:dyDescent="0.25">
      <c r="A314" s="56" t="s">
        <v>361</v>
      </c>
      <c r="B314" s="3" t="s">
        <v>163</v>
      </c>
    </row>
    <row r="316" spans="1:4" ht="69.95" customHeight="1" x14ac:dyDescent="0.25">
      <c r="A316" s="125" t="s">
        <v>371</v>
      </c>
      <c r="B316" s="125" t="s">
        <v>372</v>
      </c>
      <c r="C316" s="125" t="s">
        <v>5</v>
      </c>
      <c r="D316" s="125" t="s">
        <v>6</v>
      </c>
    </row>
    <row r="317" spans="1:4" ht="69.95" customHeight="1" x14ac:dyDescent="0.25">
      <c r="A317" s="125" t="s">
        <v>975</v>
      </c>
      <c r="B317" s="125"/>
      <c r="C317" s="125" t="s">
        <v>13</v>
      </c>
      <c r="D317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228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976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977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1218490</v>
      </c>
      <c r="E8" s="16">
        <v>16104.78</v>
      </c>
      <c r="F8" s="17">
        <v>4.1599999999999998E-2</v>
      </c>
      <c r="G8" s="17"/>
    </row>
    <row r="9" spans="1:7" x14ac:dyDescent="0.25">
      <c r="A9" s="13" t="s">
        <v>434</v>
      </c>
      <c r="B9" s="36" t="s">
        <v>435</v>
      </c>
      <c r="C9" s="36" t="s">
        <v>436</v>
      </c>
      <c r="D9" s="15">
        <v>673607</v>
      </c>
      <c r="E9" s="16">
        <v>11835.27</v>
      </c>
      <c r="F9" s="17">
        <v>3.0499999999999999E-2</v>
      </c>
      <c r="G9" s="17"/>
    </row>
    <row r="10" spans="1:7" x14ac:dyDescent="0.25">
      <c r="A10" s="13" t="s">
        <v>376</v>
      </c>
      <c r="B10" s="36" t="s">
        <v>377</v>
      </c>
      <c r="C10" s="36" t="s">
        <v>378</v>
      </c>
      <c r="D10" s="15">
        <v>1667382</v>
      </c>
      <c r="E10" s="16">
        <v>11816.74</v>
      </c>
      <c r="F10" s="17">
        <v>3.0499999999999999E-2</v>
      </c>
      <c r="G10" s="17"/>
    </row>
    <row r="11" spans="1:7" x14ac:dyDescent="0.25">
      <c r="A11" s="13" t="s">
        <v>501</v>
      </c>
      <c r="B11" s="36" t="s">
        <v>502</v>
      </c>
      <c r="C11" s="36" t="s">
        <v>503</v>
      </c>
      <c r="D11" s="15">
        <v>890965</v>
      </c>
      <c r="E11" s="16">
        <v>10575.75</v>
      </c>
      <c r="F11" s="17">
        <v>2.7300000000000001E-2</v>
      </c>
      <c r="G11" s="17"/>
    </row>
    <row r="12" spans="1:7" x14ac:dyDescent="0.25">
      <c r="A12" s="13" t="s">
        <v>393</v>
      </c>
      <c r="B12" s="36" t="s">
        <v>394</v>
      </c>
      <c r="C12" s="36" t="s">
        <v>378</v>
      </c>
      <c r="D12" s="15">
        <v>1066853</v>
      </c>
      <c r="E12" s="16">
        <v>10236.450000000001</v>
      </c>
      <c r="F12" s="17">
        <v>2.64E-2</v>
      </c>
      <c r="G12" s="17"/>
    </row>
    <row r="13" spans="1:7" x14ac:dyDescent="0.25">
      <c r="A13" s="13" t="s">
        <v>610</v>
      </c>
      <c r="B13" s="36" t="s">
        <v>611</v>
      </c>
      <c r="C13" s="36" t="s">
        <v>431</v>
      </c>
      <c r="D13" s="15">
        <v>451425</v>
      </c>
      <c r="E13" s="16">
        <v>8200.59</v>
      </c>
      <c r="F13" s="17">
        <v>2.12E-2</v>
      </c>
      <c r="G13" s="17"/>
    </row>
    <row r="14" spans="1:7" x14ac:dyDescent="0.25">
      <c r="A14" s="13" t="s">
        <v>536</v>
      </c>
      <c r="B14" s="36" t="s">
        <v>537</v>
      </c>
      <c r="C14" s="36" t="s">
        <v>475</v>
      </c>
      <c r="D14" s="15">
        <v>2337397</v>
      </c>
      <c r="E14" s="16">
        <v>7543.95</v>
      </c>
      <c r="F14" s="17">
        <v>1.95E-2</v>
      </c>
      <c r="G14" s="17"/>
    </row>
    <row r="15" spans="1:7" x14ac:dyDescent="0.25">
      <c r="A15" s="13" t="s">
        <v>499</v>
      </c>
      <c r="B15" s="36" t="s">
        <v>500</v>
      </c>
      <c r="C15" s="36" t="s">
        <v>411</v>
      </c>
      <c r="D15" s="15">
        <v>455195</v>
      </c>
      <c r="E15" s="16">
        <v>6937.17</v>
      </c>
      <c r="F15" s="17">
        <v>1.7899999999999999E-2</v>
      </c>
      <c r="G15" s="17"/>
    </row>
    <row r="16" spans="1:7" x14ac:dyDescent="0.25">
      <c r="A16" s="13" t="s">
        <v>456</v>
      </c>
      <c r="B16" s="36" t="s">
        <v>457</v>
      </c>
      <c r="C16" s="36" t="s">
        <v>411</v>
      </c>
      <c r="D16" s="15">
        <v>631794</v>
      </c>
      <c r="E16" s="16">
        <v>6280.66</v>
      </c>
      <c r="F16" s="17">
        <v>1.6199999999999999E-2</v>
      </c>
      <c r="G16" s="17"/>
    </row>
    <row r="17" spans="1:7" x14ac:dyDescent="0.25">
      <c r="A17" s="13" t="s">
        <v>398</v>
      </c>
      <c r="B17" s="36" t="s">
        <v>399</v>
      </c>
      <c r="C17" s="36" t="s">
        <v>400</v>
      </c>
      <c r="D17" s="15">
        <v>166441</v>
      </c>
      <c r="E17" s="16">
        <v>6258.18</v>
      </c>
      <c r="F17" s="17">
        <v>1.6199999999999999E-2</v>
      </c>
      <c r="G17" s="17"/>
    </row>
    <row r="18" spans="1:7" x14ac:dyDescent="0.25">
      <c r="A18" s="13" t="s">
        <v>511</v>
      </c>
      <c r="B18" s="36" t="s">
        <v>512</v>
      </c>
      <c r="C18" s="36" t="s">
        <v>472</v>
      </c>
      <c r="D18" s="15">
        <v>134608</v>
      </c>
      <c r="E18" s="16">
        <v>6174.47</v>
      </c>
      <c r="F18" s="17">
        <v>1.5900000000000001E-2</v>
      </c>
      <c r="G18" s="17"/>
    </row>
    <row r="19" spans="1:7" x14ac:dyDescent="0.25">
      <c r="A19" s="13" t="s">
        <v>418</v>
      </c>
      <c r="B19" s="36" t="s">
        <v>419</v>
      </c>
      <c r="C19" s="36" t="s">
        <v>378</v>
      </c>
      <c r="D19" s="15">
        <v>1399108</v>
      </c>
      <c r="E19" s="16">
        <v>5834.28</v>
      </c>
      <c r="F19" s="17">
        <v>1.5100000000000001E-2</v>
      </c>
      <c r="G19" s="17"/>
    </row>
    <row r="20" spans="1:7" x14ac:dyDescent="0.25">
      <c r="A20" s="13" t="s">
        <v>423</v>
      </c>
      <c r="B20" s="36" t="s">
        <v>424</v>
      </c>
      <c r="C20" s="36" t="s">
        <v>384</v>
      </c>
      <c r="D20" s="15">
        <v>182455</v>
      </c>
      <c r="E20" s="16">
        <v>5382.42</v>
      </c>
      <c r="F20" s="17">
        <v>1.3899999999999999E-2</v>
      </c>
      <c r="G20" s="17"/>
    </row>
    <row r="21" spans="1:7" x14ac:dyDescent="0.25">
      <c r="A21" s="13" t="s">
        <v>601</v>
      </c>
      <c r="B21" s="36" t="s">
        <v>602</v>
      </c>
      <c r="C21" s="36" t="s">
        <v>603</v>
      </c>
      <c r="D21" s="15">
        <v>1918133</v>
      </c>
      <c r="E21" s="16">
        <v>5039.8900000000003</v>
      </c>
      <c r="F21" s="17">
        <v>1.2999999999999999E-2</v>
      </c>
      <c r="G21" s="17"/>
    </row>
    <row r="22" spans="1:7" x14ac:dyDescent="0.25">
      <c r="A22" s="13" t="s">
        <v>432</v>
      </c>
      <c r="B22" s="36" t="s">
        <v>433</v>
      </c>
      <c r="C22" s="36" t="s">
        <v>387</v>
      </c>
      <c r="D22" s="15">
        <v>2722015</v>
      </c>
      <c r="E22" s="16">
        <v>5006.0600000000004</v>
      </c>
      <c r="F22" s="17">
        <v>1.29E-2</v>
      </c>
      <c r="G22" s="17"/>
    </row>
    <row r="23" spans="1:7" x14ac:dyDescent="0.25">
      <c r="A23" s="13" t="s">
        <v>599</v>
      </c>
      <c r="B23" s="36" t="s">
        <v>600</v>
      </c>
      <c r="C23" s="36" t="s">
        <v>417</v>
      </c>
      <c r="D23" s="15">
        <v>512420</v>
      </c>
      <c r="E23" s="16">
        <v>4916.16</v>
      </c>
      <c r="F23" s="17">
        <v>1.2699999999999999E-2</v>
      </c>
      <c r="G23" s="17"/>
    </row>
    <row r="24" spans="1:7" x14ac:dyDescent="0.25">
      <c r="A24" s="13" t="s">
        <v>978</v>
      </c>
      <c r="B24" s="36" t="s">
        <v>979</v>
      </c>
      <c r="C24" s="36" t="s">
        <v>422</v>
      </c>
      <c r="D24" s="15">
        <v>42704</v>
      </c>
      <c r="E24" s="16">
        <v>4448.4799999999996</v>
      </c>
      <c r="F24" s="17">
        <v>1.15E-2</v>
      </c>
      <c r="G24" s="17"/>
    </row>
    <row r="25" spans="1:7" x14ac:dyDescent="0.25">
      <c r="A25" s="13" t="s">
        <v>608</v>
      </c>
      <c r="B25" s="36" t="s">
        <v>609</v>
      </c>
      <c r="C25" s="36" t="s">
        <v>411</v>
      </c>
      <c r="D25" s="15">
        <v>209600</v>
      </c>
      <c r="E25" s="16">
        <v>4298.0600000000004</v>
      </c>
      <c r="F25" s="17">
        <v>1.11E-2</v>
      </c>
      <c r="G25" s="17"/>
    </row>
    <row r="26" spans="1:7" x14ac:dyDescent="0.25">
      <c r="A26" s="13" t="s">
        <v>721</v>
      </c>
      <c r="B26" s="36" t="s">
        <v>722</v>
      </c>
      <c r="C26" s="36" t="s">
        <v>498</v>
      </c>
      <c r="D26" s="15">
        <v>2200000</v>
      </c>
      <c r="E26" s="16">
        <v>3992.78</v>
      </c>
      <c r="F26" s="17">
        <v>1.03E-2</v>
      </c>
      <c r="G26" s="17"/>
    </row>
    <row r="27" spans="1:7" x14ac:dyDescent="0.25">
      <c r="A27" s="13" t="s">
        <v>584</v>
      </c>
      <c r="B27" s="36" t="s">
        <v>585</v>
      </c>
      <c r="C27" s="36" t="s">
        <v>431</v>
      </c>
      <c r="D27" s="15">
        <v>190550</v>
      </c>
      <c r="E27" s="16">
        <v>3772.89</v>
      </c>
      <c r="F27" s="17">
        <v>9.7000000000000003E-3</v>
      </c>
      <c r="G27" s="17"/>
    </row>
    <row r="28" spans="1:7" x14ac:dyDescent="0.25">
      <c r="A28" s="13" t="s">
        <v>980</v>
      </c>
      <c r="B28" s="36" t="s">
        <v>981</v>
      </c>
      <c r="C28" s="36" t="s">
        <v>390</v>
      </c>
      <c r="D28" s="15">
        <v>3386731</v>
      </c>
      <c r="E28" s="16">
        <v>3673.93</v>
      </c>
      <c r="F28" s="17">
        <v>9.4999999999999998E-3</v>
      </c>
      <c r="G28" s="17"/>
    </row>
    <row r="29" spans="1:7" x14ac:dyDescent="0.25">
      <c r="A29" s="13" t="s">
        <v>982</v>
      </c>
      <c r="B29" s="36" t="s">
        <v>983</v>
      </c>
      <c r="C29" s="36" t="s">
        <v>390</v>
      </c>
      <c r="D29" s="15">
        <v>1083594</v>
      </c>
      <c r="E29" s="16">
        <v>3641.2</v>
      </c>
      <c r="F29" s="17">
        <v>9.4000000000000004E-3</v>
      </c>
      <c r="G29" s="17"/>
    </row>
    <row r="30" spans="1:7" x14ac:dyDescent="0.25">
      <c r="A30" s="13" t="s">
        <v>673</v>
      </c>
      <c r="B30" s="36" t="s">
        <v>674</v>
      </c>
      <c r="C30" s="36" t="s">
        <v>431</v>
      </c>
      <c r="D30" s="15">
        <v>150436</v>
      </c>
      <c r="E30" s="16">
        <v>3512.23</v>
      </c>
      <c r="F30" s="17">
        <v>9.1000000000000004E-3</v>
      </c>
      <c r="G30" s="17"/>
    </row>
    <row r="31" spans="1:7" x14ac:dyDescent="0.25">
      <c r="A31" s="13" t="s">
        <v>395</v>
      </c>
      <c r="B31" s="36" t="s">
        <v>396</v>
      </c>
      <c r="C31" s="36" t="s">
        <v>397</v>
      </c>
      <c r="D31" s="15">
        <v>1085101</v>
      </c>
      <c r="E31" s="16">
        <v>3472.32</v>
      </c>
      <c r="F31" s="17">
        <v>8.9999999999999993E-3</v>
      </c>
      <c r="G31" s="17"/>
    </row>
    <row r="32" spans="1:7" x14ac:dyDescent="0.25">
      <c r="A32" s="13" t="s">
        <v>643</v>
      </c>
      <c r="B32" s="36" t="s">
        <v>644</v>
      </c>
      <c r="C32" s="36" t="s">
        <v>583</v>
      </c>
      <c r="D32" s="15">
        <v>361101</v>
      </c>
      <c r="E32" s="16">
        <v>3400.85</v>
      </c>
      <c r="F32" s="17">
        <v>8.8000000000000005E-3</v>
      </c>
      <c r="G32" s="17"/>
    </row>
    <row r="33" spans="1:7" x14ac:dyDescent="0.25">
      <c r="A33" s="13" t="s">
        <v>670</v>
      </c>
      <c r="B33" s="36" t="s">
        <v>671</v>
      </c>
      <c r="C33" s="36" t="s">
        <v>672</v>
      </c>
      <c r="D33" s="15">
        <v>68078</v>
      </c>
      <c r="E33" s="16">
        <v>3393.01</v>
      </c>
      <c r="F33" s="17">
        <v>8.8000000000000005E-3</v>
      </c>
      <c r="G33" s="17"/>
    </row>
    <row r="34" spans="1:7" x14ac:dyDescent="0.25">
      <c r="A34" s="13" t="s">
        <v>406</v>
      </c>
      <c r="B34" s="36" t="s">
        <v>407</v>
      </c>
      <c r="C34" s="36" t="s">
        <v>408</v>
      </c>
      <c r="D34" s="15">
        <v>17091</v>
      </c>
      <c r="E34" s="16">
        <v>3366.93</v>
      </c>
      <c r="F34" s="17">
        <v>8.6999999999999994E-3</v>
      </c>
      <c r="G34" s="17"/>
    </row>
    <row r="35" spans="1:7" x14ac:dyDescent="0.25">
      <c r="A35" s="13" t="s">
        <v>385</v>
      </c>
      <c r="B35" s="36" t="s">
        <v>386</v>
      </c>
      <c r="C35" s="36" t="s">
        <v>387</v>
      </c>
      <c r="D35" s="15">
        <v>100000</v>
      </c>
      <c r="E35" s="16">
        <v>3300.4</v>
      </c>
      <c r="F35" s="17">
        <v>8.5000000000000006E-3</v>
      </c>
      <c r="G35" s="17"/>
    </row>
    <row r="36" spans="1:7" x14ac:dyDescent="0.25">
      <c r="A36" s="13" t="s">
        <v>788</v>
      </c>
      <c r="B36" s="36" t="s">
        <v>789</v>
      </c>
      <c r="C36" s="36" t="s">
        <v>397</v>
      </c>
      <c r="D36" s="15">
        <v>83694</v>
      </c>
      <c r="E36" s="16">
        <v>3181.54</v>
      </c>
      <c r="F36" s="17">
        <v>8.2000000000000007E-3</v>
      </c>
      <c r="G36" s="17"/>
    </row>
    <row r="37" spans="1:7" x14ac:dyDescent="0.25">
      <c r="A37" s="13" t="s">
        <v>437</v>
      </c>
      <c r="B37" s="36" t="s">
        <v>438</v>
      </c>
      <c r="C37" s="36" t="s">
        <v>378</v>
      </c>
      <c r="D37" s="15">
        <v>246155</v>
      </c>
      <c r="E37" s="16">
        <v>3017.86</v>
      </c>
      <c r="F37" s="17">
        <v>7.7999999999999996E-3</v>
      </c>
      <c r="G37" s="17"/>
    </row>
    <row r="38" spans="1:7" x14ac:dyDescent="0.25">
      <c r="A38" s="13" t="s">
        <v>622</v>
      </c>
      <c r="B38" s="36" t="s">
        <v>623</v>
      </c>
      <c r="C38" s="36" t="s">
        <v>381</v>
      </c>
      <c r="D38" s="15">
        <v>71413</v>
      </c>
      <c r="E38" s="16">
        <v>3000.06</v>
      </c>
      <c r="F38" s="17">
        <v>7.7000000000000002E-3</v>
      </c>
      <c r="G38" s="17"/>
    </row>
    <row r="39" spans="1:7" x14ac:dyDescent="0.25">
      <c r="A39" s="13" t="s">
        <v>778</v>
      </c>
      <c r="B39" s="36" t="s">
        <v>779</v>
      </c>
      <c r="C39" s="36" t="s">
        <v>397</v>
      </c>
      <c r="D39" s="15">
        <v>1301000</v>
      </c>
      <c r="E39" s="16">
        <v>2963.03</v>
      </c>
      <c r="F39" s="17">
        <v>7.6E-3</v>
      </c>
      <c r="G39" s="17"/>
    </row>
    <row r="40" spans="1:7" x14ac:dyDescent="0.25">
      <c r="A40" s="13" t="s">
        <v>442</v>
      </c>
      <c r="B40" s="36" t="s">
        <v>443</v>
      </c>
      <c r="C40" s="36" t="s">
        <v>384</v>
      </c>
      <c r="D40" s="15">
        <v>70738</v>
      </c>
      <c r="E40" s="16">
        <v>2904.5</v>
      </c>
      <c r="F40" s="17">
        <v>7.4999999999999997E-3</v>
      </c>
      <c r="G40" s="17"/>
    </row>
    <row r="41" spans="1:7" x14ac:dyDescent="0.25">
      <c r="A41" s="13" t="s">
        <v>925</v>
      </c>
      <c r="B41" s="36" t="s">
        <v>926</v>
      </c>
      <c r="C41" s="36" t="s">
        <v>417</v>
      </c>
      <c r="D41" s="15">
        <v>104614</v>
      </c>
      <c r="E41" s="16">
        <v>2863.39</v>
      </c>
      <c r="F41" s="17">
        <v>7.4000000000000003E-3</v>
      </c>
      <c r="G41" s="17"/>
    </row>
    <row r="42" spans="1:7" x14ac:dyDescent="0.25">
      <c r="A42" s="13" t="s">
        <v>648</v>
      </c>
      <c r="B42" s="36" t="s">
        <v>649</v>
      </c>
      <c r="C42" s="36" t="s">
        <v>467</v>
      </c>
      <c r="D42" s="15">
        <v>26080</v>
      </c>
      <c r="E42" s="16">
        <v>2857.32</v>
      </c>
      <c r="F42" s="17">
        <v>7.4000000000000003E-3</v>
      </c>
      <c r="G42" s="17"/>
    </row>
    <row r="43" spans="1:7" x14ac:dyDescent="0.25">
      <c r="A43" s="13" t="s">
        <v>683</v>
      </c>
      <c r="B43" s="36" t="s">
        <v>684</v>
      </c>
      <c r="C43" s="36" t="s">
        <v>381</v>
      </c>
      <c r="D43" s="15">
        <v>16327</v>
      </c>
      <c r="E43" s="16">
        <v>2838.29</v>
      </c>
      <c r="F43" s="17">
        <v>7.3000000000000001E-3</v>
      </c>
      <c r="G43" s="17"/>
    </row>
    <row r="44" spans="1:7" x14ac:dyDescent="0.25">
      <c r="A44" s="13" t="s">
        <v>733</v>
      </c>
      <c r="B44" s="36" t="s">
        <v>734</v>
      </c>
      <c r="C44" s="36" t="s">
        <v>422</v>
      </c>
      <c r="D44" s="15">
        <v>2247</v>
      </c>
      <c r="E44" s="16">
        <v>2815.04</v>
      </c>
      <c r="F44" s="17">
        <v>7.3000000000000001E-3</v>
      </c>
      <c r="G44" s="17"/>
    </row>
    <row r="45" spans="1:7" x14ac:dyDescent="0.25">
      <c r="A45" s="13" t="s">
        <v>446</v>
      </c>
      <c r="B45" s="36" t="s">
        <v>447</v>
      </c>
      <c r="C45" s="36" t="s">
        <v>417</v>
      </c>
      <c r="D45" s="15">
        <v>280720</v>
      </c>
      <c r="E45" s="16">
        <v>2758.64</v>
      </c>
      <c r="F45" s="17">
        <v>7.1000000000000004E-3</v>
      </c>
      <c r="G45" s="17"/>
    </row>
    <row r="46" spans="1:7" x14ac:dyDescent="0.25">
      <c r="A46" s="13" t="s">
        <v>692</v>
      </c>
      <c r="B46" s="36" t="s">
        <v>693</v>
      </c>
      <c r="C46" s="36" t="s">
        <v>384</v>
      </c>
      <c r="D46" s="15">
        <v>37311</v>
      </c>
      <c r="E46" s="16">
        <v>2667.74</v>
      </c>
      <c r="F46" s="17">
        <v>6.8999999999999999E-3</v>
      </c>
      <c r="G46" s="17"/>
    </row>
    <row r="47" spans="1:7" x14ac:dyDescent="0.25">
      <c r="A47" s="13" t="s">
        <v>666</v>
      </c>
      <c r="B47" s="36" t="s">
        <v>667</v>
      </c>
      <c r="C47" s="36" t="s">
        <v>467</v>
      </c>
      <c r="D47" s="15">
        <v>87007</v>
      </c>
      <c r="E47" s="16">
        <v>2664.07</v>
      </c>
      <c r="F47" s="17">
        <v>6.8999999999999999E-3</v>
      </c>
      <c r="G47" s="17"/>
    </row>
    <row r="48" spans="1:7" x14ac:dyDescent="0.25">
      <c r="A48" s="13" t="s">
        <v>796</v>
      </c>
      <c r="B48" s="36" t="s">
        <v>797</v>
      </c>
      <c r="C48" s="36" t="s">
        <v>422</v>
      </c>
      <c r="D48" s="15">
        <v>644783</v>
      </c>
      <c r="E48" s="16">
        <v>2660.37</v>
      </c>
      <c r="F48" s="17">
        <v>6.8999999999999999E-3</v>
      </c>
      <c r="G48" s="17"/>
    </row>
    <row r="49" spans="1:7" x14ac:dyDescent="0.25">
      <c r="A49" s="13" t="s">
        <v>984</v>
      </c>
      <c r="B49" s="36" t="s">
        <v>985</v>
      </c>
      <c r="C49" s="36" t="s">
        <v>431</v>
      </c>
      <c r="D49" s="15">
        <v>12450</v>
      </c>
      <c r="E49" s="16">
        <v>2658.08</v>
      </c>
      <c r="F49" s="17">
        <v>6.8999999999999999E-3</v>
      </c>
      <c r="G49" s="17"/>
    </row>
    <row r="50" spans="1:7" x14ac:dyDescent="0.25">
      <c r="A50" s="13" t="s">
        <v>448</v>
      </c>
      <c r="B50" s="36" t="s">
        <v>449</v>
      </c>
      <c r="C50" s="36" t="s">
        <v>450</v>
      </c>
      <c r="D50" s="15">
        <v>59139</v>
      </c>
      <c r="E50" s="16">
        <v>2582.0100000000002</v>
      </c>
      <c r="F50" s="17">
        <v>6.7000000000000002E-3</v>
      </c>
      <c r="G50" s="17"/>
    </row>
    <row r="51" spans="1:7" x14ac:dyDescent="0.25">
      <c r="A51" s="13" t="s">
        <v>458</v>
      </c>
      <c r="B51" s="36" t="s">
        <v>459</v>
      </c>
      <c r="C51" s="36" t="s">
        <v>422</v>
      </c>
      <c r="D51" s="15">
        <v>66109</v>
      </c>
      <c r="E51" s="16">
        <v>2576.33</v>
      </c>
      <c r="F51" s="17">
        <v>6.6E-3</v>
      </c>
      <c r="G51" s="17"/>
    </row>
    <row r="52" spans="1:7" x14ac:dyDescent="0.25">
      <c r="A52" s="13" t="s">
        <v>641</v>
      </c>
      <c r="B52" s="36" t="s">
        <v>642</v>
      </c>
      <c r="C52" s="36" t="s">
        <v>397</v>
      </c>
      <c r="D52" s="15">
        <v>798059</v>
      </c>
      <c r="E52" s="16">
        <v>2553.79</v>
      </c>
      <c r="F52" s="17">
        <v>6.6E-3</v>
      </c>
      <c r="G52" s="17"/>
    </row>
    <row r="53" spans="1:7" x14ac:dyDescent="0.25">
      <c r="A53" s="13" t="s">
        <v>986</v>
      </c>
      <c r="B53" s="36" t="s">
        <v>987</v>
      </c>
      <c r="C53" s="36" t="s">
        <v>414</v>
      </c>
      <c r="D53" s="15">
        <v>100000</v>
      </c>
      <c r="E53" s="16">
        <v>2518.6</v>
      </c>
      <c r="F53" s="17">
        <v>6.4999999999999997E-3</v>
      </c>
      <c r="G53" s="17"/>
    </row>
    <row r="54" spans="1:7" x14ac:dyDescent="0.25">
      <c r="A54" s="13" t="s">
        <v>525</v>
      </c>
      <c r="B54" s="36" t="s">
        <v>526</v>
      </c>
      <c r="C54" s="36" t="s">
        <v>483</v>
      </c>
      <c r="D54" s="15">
        <v>316479</v>
      </c>
      <c r="E54" s="16">
        <v>2436.89</v>
      </c>
      <c r="F54" s="17">
        <v>6.3E-3</v>
      </c>
      <c r="G54" s="17"/>
    </row>
    <row r="55" spans="1:7" x14ac:dyDescent="0.25">
      <c r="A55" s="13" t="s">
        <v>988</v>
      </c>
      <c r="B55" s="36" t="s">
        <v>989</v>
      </c>
      <c r="C55" s="36" t="s">
        <v>378</v>
      </c>
      <c r="D55" s="15">
        <v>600000</v>
      </c>
      <c r="E55" s="16">
        <v>2420.1</v>
      </c>
      <c r="F55" s="17">
        <v>6.1999999999999998E-3</v>
      </c>
      <c r="G55" s="17"/>
    </row>
    <row r="56" spans="1:7" x14ac:dyDescent="0.25">
      <c r="A56" s="13" t="s">
        <v>382</v>
      </c>
      <c r="B56" s="36" t="s">
        <v>383</v>
      </c>
      <c r="C56" s="36" t="s">
        <v>384</v>
      </c>
      <c r="D56" s="15">
        <v>161460</v>
      </c>
      <c r="E56" s="16">
        <v>2300.81</v>
      </c>
      <c r="F56" s="17">
        <v>5.8999999999999999E-3</v>
      </c>
      <c r="G56" s="17"/>
    </row>
    <row r="57" spans="1:7" x14ac:dyDescent="0.25">
      <c r="A57" s="13" t="s">
        <v>990</v>
      </c>
      <c r="B57" s="36" t="s">
        <v>991</v>
      </c>
      <c r="C57" s="36" t="s">
        <v>408</v>
      </c>
      <c r="D57" s="15">
        <v>27845</v>
      </c>
      <c r="E57" s="16">
        <v>2295.8200000000002</v>
      </c>
      <c r="F57" s="17">
        <v>5.8999999999999999E-3</v>
      </c>
      <c r="G57" s="17"/>
    </row>
    <row r="58" spans="1:7" x14ac:dyDescent="0.25">
      <c r="A58" s="13" t="s">
        <v>889</v>
      </c>
      <c r="B58" s="36" t="s">
        <v>890</v>
      </c>
      <c r="C58" s="36" t="s">
        <v>381</v>
      </c>
      <c r="D58" s="15">
        <v>257475</v>
      </c>
      <c r="E58" s="16">
        <v>2240.29</v>
      </c>
      <c r="F58" s="17">
        <v>5.7999999999999996E-3</v>
      </c>
      <c r="G58" s="17"/>
    </row>
    <row r="59" spans="1:7" x14ac:dyDescent="0.25">
      <c r="A59" s="13" t="s">
        <v>802</v>
      </c>
      <c r="B59" s="36" t="s">
        <v>803</v>
      </c>
      <c r="C59" s="36" t="s">
        <v>450</v>
      </c>
      <c r="D59" s="15">
        <v>500000</v>
      </c>
      <c r="E59" s="16">
        <v>2160</v>
      </c>
      <c r="F59" s="17">
        <v>5.5999999999999999E-3</v>
      </c>
      <c r="G59" s="17"/>
    </row>
    <row r="60" spans="1:7" x14ac:dyDescent="0.25">
      <c r="A60" s="13" t="s">
        <v>468</v>
      </c>
      <c r="B60" s="36" t="s">
        <v>469</v>
      </c>
      <c r="C60" s="36" t="s">
        <v>381</v>
      </c>
      <c r="D60" s="15">
        <v>233034</v>
      </c>
      <c r="E60" s="16">
        <v>1990.58</v>
      </c>
      <c r="F60" s="17">
        <v>5.1000000000000004E-3</v>
      </c>
      <c r="G60" s="17"/>
    </row>
    <row r="61" spans="1:7" x14ac:dyDescent="0.25">
      <c r="A61" s="13" t="s">
        <v>992</v>
      </c>
      <c r="B61" s="36" t="s">
        <v>993</v>
      </c>
      <c r="C61" s="36" t="s">
        <v>422</v>
      </c>
      <c r="D61" s="15">
        <v>148000</v>
      </c>
      <c r="E61" s="16">
        <v>1985.86</v>
      </c>
      <c r="F61" s="17">
        <v>5.1000000000000004E-3</v>
      </c>
      <c r="G61" s="17"/>
    </row>
    <row r="62" spans="1:7" x14ac:dyDescent="0.25">
      <c r="A62" s="13" t="s">
        <v>994</v>
      </c>
      <c r="B62" s="36" t="s">
        <v>995</v>
      </c>
      <c r="C62" s="36" t="s">
        <v>387</v>
      </c>
      <c r="D62" s="15">
        <v>112048</v>
      </c>
      <c r="E62" s="16">
        <v>1975.46</v>
      </c>
      <c r="F62" s="17">
        <v>5.1000000000000004E-3</v>
      </c>
      <c r="G62" s="17"/>
    </row>
    <row r="63" spans="1:7" x14ac:dyDescent="0.25">
      <c r="A63" s="13" t="s">
        <v>548</v>
      </c>
      <c r="B63" s="36" t="s">
        <v>549</v>
      </c>
      <c r="C63" s="36" t="s">
        <v>431</v>
      </c>
      <c r="D63" s="15">
        <v>21259</v>
      </c>
      <c r="E63" s="16">
        <v>1975.28</v>
      </c>
      <c r="F63" s="17">
        <v>5.1000000000000004E-3</v>
      </c>
      <c r="G63" s="17"/>
    </row>
    <row r="64" spans="1:7" x14ac:dyDescent="0.25">
      <c r="A64" s="13" t="s">
        <v>919</v>
      </c>
      <c r="B64" s="36" t="s">
        <v>920</v>
      </c>
      <c r="C64" s="36" t="s">
        <v>436</v>
      </c>
      <c r="D64" s="15">
        <v>15000000</v>
      </c>
      <c r="E64" s="16">
        <v>1942.5</v>
      </c>
      <c r="F64" s="17">
        <v>5.0000000000000001E-3</v>
      </c>
      <c r="G64" s="17"/>
    </row>
    <row r="65" spans="1:7" x14ac:dyDescent="0.25">
      <c r="A65" s="13" t="s">
        <v>996</v>
      </c>
      <c r="B65" s="36" t="s">
        <v>997</v>
      </c>
      <c r="C65" s="36" t="s">
        <v>397</v>
      </c>
      <c r="D65" s="15">
        <v>112783</v>
      </c>
      <c r="E65" s="16">
        <v>1927.35</v>
      </c>
      <c r="F65" s="17">
        <v>5.0000000000000001E-3</v>
      </c>
      <c r="G65" s="17"/>
    </row>
    <row r="66" spans="1:7" x14ac:dyDescent="0.25">
      <c r="A66" s="13" t="s">
        <v>473</v>
      </c>
      <c r="B66" s="36" t="s">
        <v>474</v>
      </c>
      <c r="C66" s="36" t="s">
        <v>475</v>
      </c>
      <c r="D66" s="15">
        <v>368929</v>
      </c>
      <c r="E66" s="16">
        <v>1825.09</v>
      </c>
      <c r="F66" s="17">
        <v>4.7000000000000002E-3</v>
      </c>
      <c r="G66" s="17"/>
    </row>
    <row r="67" spans="1:7" x14ac:dyDescent="0.25">
      <c r="A67" s="13" t="s">
        <v>705</v>
      </c>
      <c r="B67" s="36" t="s">
        <v>706</v>
      </c>
      <c r="C67" s="36" t="s">
        <v>707</v>
      </c>
      <c r="D67" s="15">
        <v>800000</v>
      </c>
      <c r="E67" s="16">
        <v>1806.4</v>
      </c>
      <c r="F67" s="17">
        <v>4.7000000000000002E-3</v>
      </c>
      <c r="G67" s="17"/>
    </row>
    <row r="68" spans="1:7" x14ac:dyDescent="0.25">
      <c r="A68" s="13" t="s">
        <v>538</v>
      </c>
      <c r="B68" s="36" t="s">
        <v>539</v>
      </c>
      <c r="C68" s="36" t="s">
        <v>498</v>
      </c>
      <c r="D68" s="15">
        <v>969122</v>
      </c>
      <c r="E68" s="16">
        <v>1786.09</v>
      </c>
      <c r="F68" s="17">
        <v>4.5999999999999999E-3</v>
      </c>
      <c r="G68" s="17"/>
    </row>
    <row r="69" spans="1:7" x14ac:dyDescent="0.25">
      <c r="A69" s="13" t="s">
        <v>716</v>
      </c>
      <c r="B69" s="36" t="s">
        <v>717</v>
      </c>
      <c r="C69" s="36" t="s">
        <v>483</v>
      </c>
      <c r="D69" s="15">
        <v>21719</v>
      </c>
      <c r="E69" s="16">
        <v>1773.46</v>
      </c>
      <c r="F69" s="17">
        <v>4.5999999999999999E-3</v>
      </c>
      <c r="G69" s="17"/>
    </row>
    <row r="70" spans="1:7" x14ac:dyDescent="0.25">
      <c r="A70" s="13" t="s">
        <v>628</v>
      </c>
      <c r="B70" s="36" t="s">
        <v>629</v>
      </c>
      <c r="C70" s="36" t="s">
        <v>431</v>
      </c>
      <c r="D70" s="15">
        <v>87027</v>
      </c>
      <c r="E70" s="16">
        <v>1766.82</v>
      </c>
      <c r="F70" s="17">
        <v>4.5999999999999999E-3</v>
      </c>
      <c r="G70" s="17"/>
    </row>
    <row r="71" spans="1:7" x14ac:dyDescent="0.25">
      <c r="A71" s="13" t="s">
        <v>420</v>
      </c>
      <c r="B71" s="36" t="s">
        <v>421</v>
      </c>
      <c r="C71" s="36" t="s">
        <v>422</v>
      </c>
      <c r="D71" s="15">
        <v>141000</v>
      </c>
      <c r="E71" s="16">
        <v>1649.7</v>
      </c>
      <c r="F71" s="17">
        <v>4.3E-3</v>
      </c>
      <c r="G71" s="17"/>
    </row>
    <row r="72" spans="1:7" x14ac:dyDescent="0.25">
      <c r="A72" s="13" t="s">
        <v>581</v>
      </c>
      <c r="B72" s="36" t="s">
        <v>582</v>
      </c>
      <c r="C72" s="36" t="s">
        <v>583</v>
      </c>
      <c r="D72" s="15">
        <v>479533</v>
      </c>
      <c r="E72" s="16">
        <v>1634.97</v>
      </c>
      <c r="F72" s="17">
        <v>4.1999999999999997E-3</v>
      </c>
      <c r="G72" s="17"/>
    </row>
    <row r="73" spans="1:7" x14ac:dyDescent="0.25">
      <c r="A73" s="13" t="s">
        <v>620</v>
      </c>
      <c r="B73" s="36" t="s">
        <v>621</v>
      </c>
      <c r="C73" s="36" t="s">
        <v>603</v>
      </c>
      <c r="D73" s="15">
        <v>84210</v>
      </c>
      <c r="E73" s="16">
        <v>1582.39</v>
      </c>
      <c r="F73" s="17">
        <v>4.1000000000000003E-3</v>
      </c>
      <c r="G73" s="17"/>
    </row>
    <row r="74" spans="1:7" x14ac:dyDescent="0.25">
      <c r="A74" s="13" t="s">
        <v>998</v>
      </c>
      <c r="B74" s="36" t="s">
        <v>999</v>
      </c>
      <c r="C74" s="36" t="s">
        <v>422</v>
      </c>
      <c r="D74" s="15">
        <v>65982</v>
      </c>
      <c r="E74" s="16">
        <v>1544.64</v>
      </c>
      <c r="F74" s="17">
        <v>4.0000000000000001E-3</v>
      </c>
      <c r="G74" s="17"/>
    </row>
    <row r="75" spans="1:7" x14ac:dyDescent="0.25">
      <c r="A75" s="13" t="s">
        <v>929</v>
      </c>
      <c r="B75" s="36" t="s">
        <v>930</v>
      </c>
      <c r="C75" s="36" t="s">
        <v>431</v>
      </c>
      <c r="D75" s="15">
        <v>131004</v>
      </c>
      <c r="E75" s="16">
        <v>1522.27</v>
      </c>
      <c r="F75" s="17">
        <v>3.8999999999999998E-3</v>
      </c>
      <c r="G75" s="17"/>
    </row>
    <row r="76" spans="1:7" x14ac:dyDescent="0.25">
      <c r="A76" s="13" t="s">
        <v>388</v>
      </c>
      <c r="B76" s="36" t="s">
        <v>389</v>
      </c>
      <c r="C76" s="36" t="s">
        <v>390</v>
      </c>
      <c r="D76" s="15">
        <v>78546</v>
      </c>
      <c r="E76" s="16">
        <v>1519.87</v>
      </c>
      <c r="F76" s="17">
        <v>3.8999999999999998E-3</v>
      </c>
      <c r="G76" s="17"/>
    </row>
    <row r="77" spans="1:7" x14ac:dyDescent="0.25">
      <c r="A77" s="13" t="s">
        <v>1000</v>
      </c>
      <c r="B77" s="36" t="s">
        <v>1001</v>
      </c>
      <c r="C77" s="36" t="s">
        <v>387</v>
      </c>
      <c r="D77" s="15">
        <v>293397</v>
      </c>
      <c r="E77" s="16">
        <v>1514.08</v>
      </c>
      <c r="F77" s="17">
        <v>3.8999999999999998E-3</v>
      </c>
      <c r="G77" s="17"/>
    </row>
    <row r="78" spans="1:7" x14ac:dyDescent="0.25">
      <c r="A78" s="13" t="s">
        <v>1002</v>
      </c>
      <c r="B78" s="36" t="s">
        <v>1003</v>
      </c>
      <c r="C78" s="36" t="s">
        <v>483</v>
      </c>
      <c r="D78" s="15">
        <v>198676</v>
      </c>
      <c r="E78" s="16">
        <v>1482.92</v>
      </c>
      <c r="F78" s="17">
        <v>3.8E-3</v>
      </c>
      <c r="G78" s="17"/>
    </row>
    <row r="79" spans="1:7" x14ac:dyDescent="0.25">
      <c r="A79" s="13" t="s">
        <v>492</v>
      </c>
      <c r="B79" s="36" t="s">
        <v>493</v>
      </c>
      <c r="C79" s="36" t="s">
        <v>408</v>
      </c>
      <c r="D79" s="15">
        <v>85502</v>
      </c>
      <c r="E79" s="16">
        <v>1452.94</v>
      </c>
      <c r="F79" s="17">
        <v>3.7000000000000002E-3</v>
      </c>
      <c r="G79" s="17"/>
    </row>
    <row r="80" spans="1:7" x14ac:dyDescent="0.25">
      <c r="A80" s="13" t="s">
        <v>401</v>
      </c>
      <c r="B80" s="36" t="s">
        <v>402</v>
      </c>
      <c r="C80" s="36" t="s">
        <v>403</v>
      </c>
      <c r="D80" s="15">
        <v>940459</v>
      </c>
      <c r="E80" s="16">
        <v>1450.09</v>
      </c>
      <c r="F80" s="17">
        <v>3.7000000000000002E-3</v>
      </c>
      <c r="G80" s="17"/>
    </row>
    <row r="81" spans="1:7" x14ac:dyDescent="0.25">
      <c r="A81" s="13" t="s">
        <v>379</v>
      </c>
      <c r="B81" s="36" t="s">
        <v>380</v>
      </c>
      <c r="C81" s="36" t="s">
        <v>381</v>
      </c>
      <c r="D81" s="15">
        <v>348506</v>
      </c>
      <c r="E81" s="16">
        <v>1448.04</v>
      </c>
      <c r="F81" s="17">
        <v>3.7000000000000002E-3</v>
      </c>
      <c r="G81" s="17"/>
    </row>
    <row r="82" spans="1:7" x14ac:dyDescent="0.25">
      <c r="A82" s="13" t="s">
        <v>681</v>
      </c>
      <c r="B82" s="36" t="s">
        <v>682</v>
      </c>
      <c r="C82" s="36" t="s">
        <v>417</v>
      </c>
      <c r="D82" s="15">
        <v>376867</v>
      </c>
      <c r="E82" s="16">
        <v>1434.36</v>
      </c>
      <c r="F82" s="17">
        <v>3.7000000000000002E-3</v>
      </c>
      <c r="G82" s="17"/>
    </row>
    <row r="83" spans="1:7" x14ac:dyDescent="0.25">
      <c r="A83" s="13" t="s">
        <v>496</v>
      </c>
      <c r="B83" s="36" t="s">
        <v>497</v>
      </c>
      <c r="C83" s="36" t="s">
        <v>498</v>
      </c>
      <c r="D83" s="15">
        <v>113175</v>
      </c>
      <c r="E83" s="16">
        <v>1418.54</v>
      </c>
      <c r="F83" s="17">
        <v>3.7000000000000002E-3</v>
      </c>
      <c r="G83" s="17"/>
    </row>
    <row r="84" spans="1:7" x14ac:dyDescent="0.25">
      <c r="A84" s="13" t="s">
        <v>1004</v>
      </c>
      <c r="B84" s="36" t="s">
        <v>1005</v>
      </c>
      <c r="C84" s="36" t="s">
        <v>417</v>
      </c>
      <c r="D84" s="15">
        <v>313474</v>
      </c>
      <c r="E84" s="16">
        <v>1366.75</v>
      </c>
      <c r="F84" s="17">
        <v>3.5000000000000001E-3</v>
      </c>
      <c r="G84" s="17"/>
    </row>
    <row r="85" spans="1:7" x14ac:dyDescent="0.25">
      <c r="A85" s="13" t="s">
        <v>1006</v>
      </c>
      <c r="B85" s="36" t="s">
        <v>1007</v>
      </c>
      <c r="C85" s="36" t="s">
        <v>422</v>
      </c>
      <c r="D85" s="15">
        <v>60400</v>
      </c>
      <c r="E85" s="16">
        <v>1363.83</v>
      </c>
      <c r="F85" s="17">
        <v>3.5000000000000001E-3</v>
      </c>
      <c r="G85" s="17"/>
    </row>
    <row r="86" spans="1:7" x14ac:dyDescent="0.25">
      <c r="A86" s="13" t="s">
        <v>1008</v>
      </c>
      <c r="B86" s="36" t="s">
        <v>1009</v>
      </c>
      <c r="C86" s="36" t="s">
        <v>422</v>
      </c>
      <c r="D86" s="15">
        <v>40661</v>
      </c>
      <c r="E86" s="16">
        <v>1327.34</v>
      </c>
      <c r="F86" s="17">
        <v>3.3999999999999998E-3</v>
      </c>
      <c r="G86" s="17"/>
    </row>
    <row r="87" spans="1:7" x14ac:dyDescent="0.25">
      <c r="A87" s="13" t="s">
        <v>534</v>
      </c>
      <c r="B87" s="36" t="s">
        <v>535</v>
      </c>
      <c r="C87" s="36" t="s">
        <v>417</v>
      </c>
      <c r="D87" s="15">
        <v>407945</v>
      </c>
      <c r="E87" s="16">
        <v>1325.21</v>
      </c>
      <c r="F87" s="17">
        <v>3.3999999999999998E-3</v>
      </c>
      <c r="G87" s="17"/>
    </row>
    <row r="88" spans="1:7" x14ac:dyDescent="0.25">
      <c r="A88" s="13" t="s">
        <v>1010</v>
      </c>
      <c r="B88" s="36" t="s">
        <v>1011</v>
      </c>
      <c r="C88" s="36" t="s">
        <v>647</v>
      </c>
      <c r="D88" s="15">
        <v>128584</v>
      </c>
      <c r="E88" s="16">
        <v>1310.91</v>
      </c>
      <c r="F88" s="17">
        <v>3.3999999999999998E-3</v>
      </c>
      <c r="G88" s="17"/>
    </row>
    <row r="89" spans="1:7" x14ac:dyDescent="0.25">
      <c r="A89" s="13" t="s">
        <v>523</v>
      </c>
      <c r="B89" s="36" t="s">
        <v>524</v>
      </c>
      <c r="C89" s="36" t="s">
        <v>417</v>
      </c>
      <c r="D89" s="15">
        <v>100000</v>
      </c>
      <c r="E89" s="16">
        <v>1272</v>
      </c>
      <c r="F89" s="17">
        <v>3.3E-3</v>
      </c>
      <c r="G89" s="17"/>
    </row>
    <row r="90" spans="1:7" x14ac:dyDescent="0.25">
      <c r="A90" s="13" t="s">
        <v>563</v>
      </c>
      <c r="B90" s="36" t="s">
        <v>564</v>
      </c>
      <c r="C90" s="36" t="s">
        <v>397</v>
      </c>
      <c r="D90" s="15">
        <v>42953</v>
      </c>
      <c r="E90" s="16">
        <v>1245.55</v>
      </c>
      <c r="F90" s="17">
        <v>3.2000000000000002E-3</v>
      </c>
      <c r="G90" s="17"/>
    </row>
    <row r="91" spans="1:7" x14ac:dyDescent="0.25">
      <c r="A91" s="13" t="s">
        <v>1012</v>
      </c>
      <c r="B91" s="36" t="s">
        <v>1013</v>
      </c>
      <c r="C91" s="36" t="s">
        <v>408</v>
      </c>
      <c r="D91" s="15">
        <v>147950</v>
      </c>
      <c r="E91" s="16">
        <v>1241.45</v>
      </c>
      <c r="F91" s="17">
        <v>3.2000000000000002E-3</v>
      </c>
      <c r="G91" s="17"/>
    </row>
    <row r="92" spans="1:7" x14ac:dyDescent="0.25">
      <c r="A92" s="13" t="s">
        <v>1014</v>
      </c>
      <c r="B92" s="36" t="s">
        <v>1015</v>
      </c>
      <c r="C92" s="36" t="s">
        <v>751</v>
      </c>
      <c r="D92" s="15">
        <v>277767</v>
      </c>
      <c r="E92" s="16">
        <v>1198.1500000000001</v>
      </c>
      <c r="F92" s="17">
        <v>3.0999999999999999E-3</v>
      </c>
      <c r="G92" s="17"/>
    </row>
    <row r="93" spans="1:7" x14ac:dyDescent="0.25">
      <c r="A93" s="13" t="s">
        <v>1016</v>
      </c>
      <c r="B93" s="36" t="s">
        <v>1017</v>
      </c>
      <c r="C93" s="36" t="s">
        <v>1018</v>
      </c>
      <c r="D93" s="15">
        <v>569264</v>
      </c>
      <c r="E93" s="16">
        <v>1190.96</v>
      </c>
      <c r="F93" s="17">
        <v>3.0999999999999999E-3</v>
      </c>
      <c r="G93" s="17"/>
    </row>
    <row r="94" spans="1:7" x14ac:dyDescent="0.25">
      <c r="A94" s="13" t="s">
        <v>555</v>
      </c>
      <c r="B94" s="36" t="s">
        <v>556</v>
      </c>
      <c r="C94" s="36" t="s">
        <v>441</v>
      </c>
      <c r="D94" s="15">
        <v>100083</v>
      </c>
      <c r="E94" s="16">
        <v>1111.02</v>
      </c>
      <c r="F94" s="17">
        <v>2.8999999999999998E-3</v>
      </c>
      <c r="G94" s="17"/>
    </row>
    <row r="95" spans="1:7" x14ac:dyDescent="0.25">
      <c r="A95" s="13" t="s">
        <v>1019</v>
      </c>
      <c r="B95" s="36" t="s">
        <v>1020</v>
      </c>
      <c r="C95" s="36" t="s">
        <v>441</v>
      </c>
      <c r="D95" s="15">
        <v>24445</v>
      </c>
      <c r="E95" s="16">
        <v>1047.93</v>
      </c>
      <c r="F95" s="17">
        <v>2.7000000000000001E-3</v>
      </c>
      <c r="G95" s="17"/>
    </row>
    <row r="96" spans="1:7" x14ac:dyDescent="0.25">
      <c r="A96" s="13" t="s">
        <v>1021</v>
      </c>
      <c r="B96" s="36" t="s">
        <v>1022</v>
      </c>
      <c r="C96" s="36" t="s">
        <v>381</v>
      </c>
      <c r="D96" s="15">
        <v>118680</v>
      </c>
      <c r="E96" s="16">
        <v>1016.79</v>
      </c>
      <c r="F96" s="17">
        <v>2.5999999999999999E-3</v>
      </c>
      <c r="G96" s="17"/>
    </row>
    <row r="97" spans="1:7" x14ac:dyDescent="0.25">
      <c r="A97" s="13" t="s">
        <v>1023</v>
      </c>
      <c r="B97" s="36" t="s">
        <v>1024</v>
      </c>
      <c r="C97" s="36" t="s">
        <v>417</v>
      </c>
      <c r="D97" s="15">
        <v>1129856</v>
      </c>
      <c r="E97" s="16">
        <v>965.8</v>
      </c>
      <c r="F97" s="17">
        <v>2.5000000000000001E-3</v>
      </c>
      <c r="G97" s="17"/>
    </row>
    <row r="98" spans="1:7" x14ac:dyDescent="0.25">
      <c r="A98" s="13" t="s">
        <v>1025</v>
      </c>
      <c r="B98" s="36" t="s">
        <v>1026</v>
      </c>
      <c r="C98" s="36" t="s">
        <v>422</v>
      </c>
      <c r="D98" s="15">
        <v>162537</v>
      </c>
      <c r="E98" s="16">
        <v>826.09</v>
      </c>
      <c r="F98" s="17">
        <v>2.0999999999999999E-3</v>
      </c>
      <c r="G98" s="17"/>
    </row>
    <row r="99" spans="1:7" x14ac:dyDescent="0.25">
      <c r="A99" s="13" t="s">
        <v>1027</v>
      </c>
      <c r="B99" s="36" t="s">
        <v>1028</v>
      </c>
      <c r="C99" s="36" t="s">
        <v>417</v>
      </c>
      <c r="D99" s="15">
        <v>55467</v>
      </c>
      <c r="E99" s="16">
        <v>768.88</v>
      </c>
      <c r="F99" s="17">
        <v>2E-3</v>
      </c>
      <c r="G99" s="17"/>
    </row>
    <row r="100" spans="1:7" x14ac:dyDescent="0.25">
      <c r="A100" s="14" t="s">
        <v>325</v>
      </c>
      <c r="B100" s="37"/>
      <c r="C100" s="37"/>
      <c r="D100" s="18"/>
      <c r="E100" s="19">
        <f>SUM(E8:E99)</f>
        <v>295338.83000000019</v>
      </c>
      <c r="F100" s="20">
        <f>SUM(F8:F99)</f>
        <v>0.76230000000000031</v>
      </c>
      <c r="G100" s="21"/>
    </row>
    <row r="101" spans="1:7" x14ac:dyDescent="0.25">
      <c r="A101" s="14" t="s">
        <v>586</v>
      </c>
      <c r="B101" s="36"/>
      <c r="C101" s="36"/>
      <c r="D101" s="15"/>
      <c r="E101" s="16"/>
      <c r="F101" s="17"/>
      <c r="G101" s="17"/>
    </row>
    <row r="102" spans="1:7" x14ac:dyDescent="0.25">
      <c r="A102" s="14" t="s">
        <v>325</v>
      </c>
      <c r="B102" s="36"/>
      <c r="C102" s="36"/>
      <c r="D102" s="15"/>
      <c r="E102" s="22" t="s">
        <v>163</v>
      </c>
      <c r="F102" s="23" t="s">
        <v>163</v>
      </c>
      <c r="G102" s="17"/>
    </row>
    <row r="103" spans="1:7" x14ac:dyDescent="0.25">
      <c r="A103" s="25" t="s">
        <v>336</v>
      </c>
      <c r="B103" s="38"/>
      <c r="C103" s="38"/>
      <c r="D103" s="26"/>
      <c r="E103" s="27">
        <f>E100</f>
        <v>295338.83000000019</v>
      </c>
      <c r="F103" s="28">
        <f>F100</f>
        <v>0.76230000000000031</v>
      </c>
      <c r="G103" s="21"/>
    </row>
    <row r="104" spans="1:7" x14ac:dyDescent="0.25">
      <c r="A104" s="13"/>
      <c r="B104" s="36"/>
      <c r="C104" s="36"/>
      <c r="D104" s="15"/>
      <c r="E104" s="16"/>
      <c r="F104" s="17"/>
      <c r="G104" s="17"/>
    </row>
    <row r="105" spans="1:7" x14ac:dyDescent="0.25">
      <c r="A105" s="14" t="s">
        <v>1029</v>
      </c>
      <c r="B105" s="36"/>
      <c r="C105" s="36"/>
      <c r="D105" s="15"/>
      <c r="E105" s="16"/>
      <c r="F105" s="17"/>
      <c r="G105" s="17"/>
    </row>
    <row r="106" spans="1:7" x14ac:dyDescent="0.25">
      <c r="A106" s="14" t="s">
        <v>1030</v>
      </c>
      <c r="B106" s="36"/>
      <c r="C106" s="36"/>
      <c r="D106" s="15"/>
      <c r="E106" s="16"/>
      <c r="F106" s="17"/>
      <c r="G106" s="17"/>
    </row>
    <row r="107" spans="1:7" x14ac:dyDescent="0.25">
      <c r="A107" s="13" t="s">
        <v>1031</v>
      </c>
      <c r="B107" s="36"/>
      <c r="C107" s="36" t="s">
        <v>441</v>
      </c>
      <c r="D107" s="15">
        <v>118575</v>
      </c>
      <c r="E107" s="16">
        <v>1312.63</v>
      </c>
      <c r="F107" s="17">
        <v>3.3869999999999998E-3</v>
      </c>
      <c r="G107" s="17"/>
    </row>
    <row r="108" spans="1:7" x14ac:dyDescent="0.25">
      <c r="A108" s="13" t="s">
        <v>1032</v>
      </c>
      <c r="B108" s="36"/>
      <c r="C108" s="36" t="s">
        <v>384</v>
      </c>
      <c r="D108" s="15">
        <v>12000</v>
      </c>
      <c r="E108" s="16">
        <v>171.76</v>
      </c>
      <c r="F108" s="17">
        <v>4.4299999999999998E-4</v>
      </c>
      <c r="G108" s="17"/>
    </row>
    <row r="109" spans="1:7" x14ac:dyDescent="0.25">
      <c r="A109" s="14" t="s">
        <v>325</v>
      </c>
      <c r="B109" s="37"/>
      <c r="C109" s="37"/>
      <c r="D109" s="18"/>
      <c r="E109" s="19">
        <v>1484.39</v>
      </c>
      <c r="F109" s="20">
        <v>3.8300000000000001E-3</v>
      </c>
      <c r="G109" s="21"/>
    </row>
    <row r="110" spans="1:7" x14ac:dyDescent="0.25">
      <c r="A110" s="13"/>
      <c r="B110" s="36"/>
      <c r="C110" s="36"/>
      <c r="D110" s="15"/>
      <c r="E110" s="16"/>
      <c r="F110" s="17"/>
      <c r="G110" s="17"/>
    </row>
    <row r="111" spans="1:7" x14ac:dyDescent="0.25">
      <c r="A111" s="13"/>
      <c r="B111" s="36"/>
      <c r="C111" s="36"/>
      <c r="D111" s="15"/>
      <c r="E111" s="16"/>
      <c r="F111" s="17"/>
      <c r="G111" s="17"/>
    </row>
    <row r="112" spans="1:7" x14ac:dyDescent="0.25">
      <c r="A112" s="13"/>
      <c r="B112" s="36"/>
      <c r="C112" s="36"/>
      <c r="D112" s="15"/>
      <c r="E112" s="16"/>
      <c r="F112" s="17"/>
      <c r="G112" s="17"/>
    </row>
    <row r="113" spans="1:7" x14ac:dyDescent="0.25">
      <c r="A113" s="25" t="s">
        <v>336</v>
      </c>
      <c r="B113" s="38"/>
      <c r="C113" s="38"/>
      <c r="D113" s="26"/>
      <c r="E113" s="29">
        <v>1484.39</v>
      </c>
      <c r="F113" s="30">
        <v>3.8300000000000001E-3</v>
      </c>
      <c r="G113" s="21"/>
    </row>
    <row r="114" spans="1:7" x14ac:dyDescent="0.25">
      <c r="A114" s="13"/>
      <c r="B114" s="36"/>
      <c r="C114" s="36"/>
      <c r="D114" s="15"/>
      <c r="E114" s="16"/>
      <c r="F114" s="17"/>
      <c r="G114" s="17"/>
    </row>
    <row r="115" spans="1:7" x14ac:dyDescent="0.25">
      <c r="A115" s="14" t="s">
        <v>164</v>
      </c>
      <c r="B115" s="36"/>
      <c r="C115" s="36"/>
      <c r="D115" s="15"/>
      <c r="E115" s="16"/>
      <c r="F115" s="17"/>
      <c r="G115" s="17"/>
    </row>
    <row r="116" spans="1:7" x14ac:dyDescent="0.25">
      <c r="A116" s="14" t="s">
        <v>165</v>
      </c>
      <c r="B116" s="36"/>
      <c r="C116" s="36"/>
      <c r="D116" s="15"/>
      <c r="E116" s="16"/>
      <c r="F116" s="17"/>
      <c r="G116" s="17"/>
    </row>
    <row r="117" spans="1:7" x14ac:dyDescent="0.25">
      <c r="A117" s="13" t="s">
        <v>1033</v>
      </c>
      <c r="B117" s="36" t="s">
        <v>1034</v>
      </c>
      <c r="C117" s="36" t="s">
        <v>175</v>
      </c>
      <c r="D117" s="15">
        <v>7500000</v>
      </c>
      <c r="E117" s="16">
        <v>7478.75</v>
      </c>
      <c r="F117" s="17">
        <v>1.9300000000000001E-2</v>
      </c>
      <c r="G117" s="17">
        <v>8.1199999999999994E-2</v>
      </c>
    </row>
    <row r="118" spans="1:7" x14ac:dyDescent="0.25">
      <c r="A118" s="13" t="s">
        <v>1035</v>
      </c>
      <c r="B118" s="36" t="s">
        <v>1036</v>
      </c>
      <c r="C118" s="36" t="s">
        <v>168</v>
      </c>
      <c r="D118" s="15">
        <v>7500000</v>
      </c>
      <c r="E118" s="16">
        <v>7473.26</v>
      </c>
      <c r="F118" s="17">
        <v>1.9300000000000001E-2</v>
      </c>
      <c r="G118" s="17">
        <v>8.0249000000000001E-2</v>
      </c>
    </row>
    <row r="119" spans="1:7" x14ac:dyDescent="0.25">
      <c r="A119" s="13" t="s">
        <v>1037</v>
      </c>
      <c r="B119" s="36" t="s">
        <v>1038</v>
      </c>
      <c r="C119" s="36" t="s">
        <v>168</v>
      </c>
      <c r="D119" s="15">
        <v>5000000</v>
      </c>
      <c r="E119" s="16">
        <v>4894</v>
      </c>
      <c r="F119" s="17">
        <v>1.26E-2</v>
      </c>
      <c r="G119" s="17">
        <v>8.4039000000000003E-2</v>
      </c>
    </row>
    <row r="120" spans="1:7" x14ac:dyDescent="0.25">
      <c r="A120" s="13" t="s">
        <v>1039</v>
      </c>
      <c r="B120" s="36" t="s">
        <v>1040</v>
      </c>
      <c r="C120" s="36" t="s">
        <v>175</v>
      </c>
      <c r="D120" s="15">
        <v>2500000</v>
      </c>
      <c r="E120" s="16">
        <v>2504.2399999999998</v>
      </c>
      <c r="F120" s="17">
        <v>6.4999999999999997E-3</v>
      </c>
      <c r="G120" s="17">
        <v>7.9398999999999997E-2</v>
      </c>
    </row>
    <row r="121" spans="1:7" x14ac:dyDescent="0.25">
      <c r="A121" s="13" t="s">
        <v>1041</v>
      </c>
      <c r="B121" s="36" t="s">
        <v>1042</v>
      </c>
      <c r="C121" s="36" t="s">
        <v>168</v>
      </c>
      <c r="D121" s="15">
        <v>2500000</v>
      </c>
      <c r="E121" s="16">
        <v>2486.13</v>
      </c>
      <c r="F121" s="17">
        <v>6.4000000000000003E-3</v>
      </c>
      <c r="G121" s="17">
        <v>7.7899999999999997E-2</v>
      </c>
    </row>
    <row r="122" spans="1:7" x14ac:dyDescent="0.25">
      <c r="A122" s="13" t="s">
        <v>1043</v>
      </c>
      <c r="B122" s="36" t="s">
        <v>1044</v>
      </c>
      <c r="C122" s="36" t="s">
        <v>168</v>
      </c>
      <c r="D122" s="15">
        <v>2500000</v>
      </c>
      <c r="E122" s="16">
        <v>2482.46</v>
      </c>
      <c r="F122" s="17">
        <v>6.4000000000000003E-3</v>
      </c>
      <c r="G122" s="17">
        <v>8.1500000000000003E-2</v>
      </c>
    </row>
    <row r="123" spans="1:7" x14ac:dyDescent="0.25">
      <c r="A123" s="13" t="s">
        <v>1045</v>
      </c>
      <c r="B123" s="36" t="s">
        <v>1046</v>
      </c>
      <c r="C123" s="36" t="s">
        <v>168</v>
      </c>
      <c r="D123" s="15">
        <v>2500000</v>
      </c>
      <c r="E123" s="16">
        <v>2468.4499999999998</v>
      </c>
      <c r="F123" s="17">
        <v>6.4000000000000003E-3</v>
      </c>
      <c r="G123" s="17">
        <v>8.1500000000000003E-2</v>
      </c>
    </row>
    <row r="124" spans="1:7" x14ac:dyDescent="0.25">
      <c r="A124" s="14" t="s">
        <v>325</v>
      </c>
      <c r="B124" s="37"/>
      <c r="C124" s="37"/>
      <c r="D124" s="18"/>
      <c r="E124" s="19">
        <v>29787.29</v>
      </c>
      <c r="F124" s="20">
        <v>7.6899999999999996E-2</v>
      </c>
      <c r="G124" s="21"/>
    </row>
    <row r="125" spans="1:7" x14ac:dyDescent="0.25">
      <c r="A125" s="13"/>
      <c r="B125" s="36"/>
      <c r="C125" s="36"/>
      <c r="D125" s="15"/>
      <c r="E125" s="16"/>
      <c r="F125" s="17"/>
      <c r="G125" s="17"/>
    </row>
    <row r="126" spans="1:7" x14ac:dyDescent="0.25">
      <c r="A126" s="14" t="s">
        <v>326</v>
      </c>
      <c r="B126" s="36"/>
      <c r="C126" s="36"/>
      <c r="D126" s="15"/>
      <c r="E126" s="16"/>
      <c r="F126" s="17"/>
      <c r="G126" s="17"/>
    </row>
    <row r="127" spans="1:7" x14ac:dyDescent="0.25">
      <c r="A127" s="13" t="s">
        <v>330</v>
      </c>
      <c r="B127" s="36" t="s">
        <v>331</v>
      </c>
      <c r="C127" s="36" t="s">
        <v>329</v>
      </c>
      <c r="D127" s="15">
        <v>2000000</v>
      </c>
      <c r="E127" s="16">
        <v>2020.82</v>
      </c>
      <c r="F127" s="17">
        <v>5.1999999999999998E-3</v>
      </c>
      <c r="G127" s="17">
        <v>6.7573999999999995E-2</v>
      </c>
    </row>
    <row r="128" spans="1:7" x14ac:dyDescent="0.25">
      <c r="A128" s="14" t="s">
        <v>325</v>
      </c>
      <c r="B128" s="37"/>
      <c r="C128" s="37"/>
      <c r="D128" s="18"/>
      <c r="E128" s="19">
        <v>2020.82</v>
      </c>
      <c r="F128" s="20">
        <v>5.1999999999999998E-3</v>
      </c>
      <c r="G128" s="21"/>
    </row>
    <row r="129" spans="1:16383" x14ac:dyDescent="0.25">
      <c r="A129" s="13"/>
      <c r="B129" s="36"/>
      <c r="C129" s="36"/>
      <c r="D129" s="15"/>
      <c r="E129" s="16"/>
      <c r="F129" s="17"/>
      <c r="G129" s="17"/>
    </row>
    <row r="130" spans="1:16383" x14ac:dyDescent="0.25">
      <c r="A130" s="14" t="s">
        <v>334</v>
      </c>
      <c r="B130" s="36"/>
      <c r="C130" s="36"/>
      <c r="D130" s="15"/>
      <c r="E130" s="16"/>
      <c r="F130" s="17"/>
      <c r="G130" s="17"/>
    </row>
    <row r="131" spans="1:16383" x14ac:dyDescent="0.25">
      <c r="A131" s="14" t="s">
        <v>325</v>
      </c>
      <c r="B131" s="36"/>
      <c r="C131" s="36"/>
      <c r="D131" s="15"/>
      <c r="E131" s="22" t="s">
        <v>163</v>
      </c>
      <c r="F131" s="23" t="s">
        <v>163</v>
      </c>
      <c r="G131" s="17"/>
    </row>
    <row r="132" spans="1:16383" x14ac:dyDescent="0.25">
      <c r="A132" s="13"/>
      <c r="B132" s="36"/>
      <c r="C132" s="36"/>
      <c r="D132" s="15"/>
      <c r="E132" s="16"/>
      <c r="F132" s="17"/>
      <c r="G132" s="17"/>
    </row>
    <row r="133" spans="1:16383" x14ac:dyDescent="0.25">
      <c r="A133" s="14" t="s">
        <v>335</v>
      </c>
      <c r="B133" s="36"/>
      <c r="C133" s="36"/>
      <c r="D133" s="15"/>
      <c r="E133" s="16"/>
      <c r="F133" s="17"/>
      <c r="G133" s="17"/>
    </row>
    <row r="134" spans="1:16383" x14ac:dyDescent="0.25">
      <c r="A134" s="14" t="s">
        <v>325</v>
      </c>
      <c r="B134" s="36"/>
      <c r="C134" s="36"/>
      <c r="D134" s="15"/>
      <c r="E134" s="22" t="s">
        <v>163</v>
      </c>
      <c r="F134" s="23" t="s">
        <v>163</v>
      </c>
      <c r="G134" s="17"/>
    </row>
    <row r="135" spans="1:16383" x14ac:dyDescent="0.25">
      <c r="A135" s="13"/>
      <c r="B135" s="36"/>
      <c r="C135" s="36"/>
      <c r="D135" s="15"/>
      <c r="E135" s="16"/>
      <c r="F135" s="17"/>
      <c r="G135" s="17"/>
    </row>
    <row r="136" spans="1:16383" x14ac:dyDescent="0.25">
      <c r="A136" s="25" t="s">
        <v>336</v>
      </c>
      <c r="B136" s="38"/>
      <c r="C136" s="38"/>
      <c r="D136" s="26"/>
      <c r="E136" s="29">
        <v>31808.11</v>
      </c>
      <c r="F136" s="30">
        <v>8.2100000000000006E-2</v>
      </c>
      <c r="G136" s="21"/>
    </row>
    <row r="137" spans="1:16383" x14ac:dyDescent="0.25">
      <c r="A137" s="13"/>
      <c r="B137" s="36"/>
      <c r="C137" s="36"/>
      <c r="D137" s="15"/>
      <c r="E137" s="16"/>
      <c r="F137" s="17"/>
      <c r="G137" s="17"/>
    </row>
    <row r="138" spans="1:16383" x14ac:dyDescent="0.25">
      <c r="A138" s="96" t="s">
        <v>1047</v>
      </c>
      <c r="B138" s="97"/>
      <c r="C138" s="97"/>
      <c r="D138" s="98"/>
      <c r="E138" s="99"/>
      <c r="F138" s="100"/>
      <c r="G138" s="101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  <c r="DH138" s="102"/>
      <c r="DI138" s="102"/>
      <c r="DJ138" s="102"/>
      <c r="DK138" s="102"/>
      <c r="DL138" s="102"/>
      <c r="DM138" s="102"/>
      <c r="DN138" s="102"/>
      <c r="DO138" s="102"/>
      <c r="DP138" s="102"/>
      <c r="DQ138" s="102"/>
      <c r="DR138" s="102"/>
      <c r="DS138" s="102"/>
      <c r="DT138" s="102"/>
      <c r="DU138" s="102"/>
      <c r="DV138" s="102"/>
      <c r="DW138" s="102"/>
      <c r="DX138" s="102"/>
      <c r="DY138" s="102"/>
      <c r="DZ138" s="102"/>
      <c r="EA138" s="102"/>
      <c r="EB138" s="102"/>
      <c r="EC138" s="102"/>
      <c r="ED138" s="102"/>
      <c r="EE138" s="102"/>
      <c r="EF138" s="102"/>
      <c r="EG138" s="102"/>
      <c r="EH138" s="102"/>
      <c r="EI138" s="102"/>
      <c r="EJ138" s="102"/>
      <c r="EK138" s="102"/>
      <c r="EL138" s="102"/>
      <c r="EM138" s="102"/>
      <c r="EN138" s="102"/>
      <c r="EO138" s="102"/>
      <c r="EP138" s="102"/>
      <c r="EQ138" s="102"/>
      <c r="ER138" s="102"/>
      <c r="ES138" s="102"/>
      <c r="ET138" s="102"/>
      <c r="EU138" s="102"/>
      <c r="EV138" s="102"/>
      <c r="EW138" s="102"/>
      <c r="EX138" s="102"/>
      <c r="EY138" s="102"/>
      <c r="EZ138" s="102"/>
      <c r="FA138" s="102"/>
      <c r="FB138" s="102"/>
      <c r="FC138" s="102"/>
      <c r="FD138" s="102"/>
      <c r="FE138" s="102"/>
      <c r="FF138" s="102"/>
      <c r="FG138" s="102"/>
      <c r="FH138" s="102"/>
      <c r="FI138" s="102"/>
      <c r="FJ138" s="102"/>
      <c r="FK138" s="102"/>
      <c r="FL138" s="102"/>
      <c r="FM138" s="102"/>
      <c r="FN138" s="102"/>
      <c r="FO138" s="102"/>
      <c r="FP138" s="102"/>
      <c r="FQ138" s="102"/>
      <c r="FR138" s="102"/>
      <c r="FS138" s="102"/>
      <c r="FT138" s="102"/>
      <c r="FU138" s="102"/>
      <c r="FV138" s="102"/>
      <c r="FW138" s="102"/>
      <c r="FX138" s="102"/>
      <c r="FY138" s="102"/>
      <c r="FZ138" s="102"/>
      <c r="GA138" s="102"/>
      <c r="GB138" s="102"/>
      <c r="GC138" s="102"/>
      <c r="GD138" s="102"/>
      <c r="GE138" s="102"/>
      <c r="GF138" s="102"/>
      <c r="GG138" s="102"/>
      <c r="GH138" s="102"/>
      <c r="GI138" s="102"/>
      <c r="GJ138" s="102"/>
      <c r="GK138" s="102"/>
      <c r="GL138" s="102"/>
      <c r="GM138" s="102"/>
      <c r="GN138" s="102"/>
      <c r="GO138" s="102"/>
      <c r="GP138" s="102"/>
      <c r="GQ138" s="102"/>
      <c r="GR138" s="102"/>
      <c r="GS138" s="102"/>
      <c r="GT138" s="102"/>
      <c r="GU138" s="102"/>
      <c r="GV138" s="102"/>
      <c r="GW138" s="102"/>
      <c r="GX138" s="102"/>
      <c r="GY138" s="102"/>
      <c r="GZ138" s="102"/>
      <c r="HA138" s="102"/>
      <c r="HB138" s="102"/>
      <c r="HC138" s="102"/>
      <c r="HD138" s="102"/>
      <c r="HE138" s="102"/>
      <c r="HF138" s="102"/>
      <c r="HG138" s="102"/>
      <c r="HH138" s="102"/>
      <c r="HI138" s="102"/>
      <c r="HJ138" s="102"/>
      <c r="HK138" s="102"/>
      <c r="HL138" s="102"/>
      <c r="HM138" s="102"/>
      <c r="HN138" s="102"/>
      <c r="HO138" s="102"/>
      <c r="HP138" s="102"/>
      <c r="HQ138" s="102"/>
      <c r="HR138" s="102"/>
      <c r="HS138" s="102"/>
      <c r="HT138" s="102"/>
      <c r="HU138" s="102"/>
      <c r="HV138" s="102"/>
      <c r="HW138" s="102"/>
      <c r="HX138" s="102"/>
      <c r="HY138" s="102"/>
      <c r="HZ138" s="102"/>
      <c r="IA138" s="102"/>
      <c r="IB138" s="102"/>
      <c r="IC138" s="102"/>
      <c r="ID138" s="102"/>
      <c r="IE138" s="102"/>
      <c r="IF138" s="102"/>
      <c r="IG138" s="102"/>
      <c r="IH138" s="102"/>
      <c r="II138" s="102"/>
      <c r="IJ138" s="102"/>
      <c r="IK138" s="102"/>
      <c r="IL138" s="102"/>
      <c r="IM138" s="102"/>
      <c r="IN138" s="102"/>
      <c r="IO138" s="102"/>
      <c r="IP138" s="102"/>
      <c r="IQ138" s="102"/>
      <c r="IR138" s="102"/>
      <c r="IS138" s="102"/>
      <c r="IT138" s="102"/>
      <c r="IU138" s="102"/>
      <c r="IV138" s="102"/>
      <c r="IW138" s="102"/>
      <c r="IX138" s="102"/>
      <c r="IY138" s="102"/>
      <c r="IZ138" s="102"/>
      <c r="JA138" s="102"/>
      <c r="JB138" s="102"/>
      <c r="JC138" s="102"/>
      <c r="JD138" s="102"/>
      <c r="JE138" s="102"/>
      <c r="JF138" s="102"/>
      <c r="JG138" s="102"/>
      <c r="JH138" s="102"/>
      <c r="JI138" s="102"/>
      <c r="JJ138" s="102"/>
      <c r="JK138" s="102"/>
      <c r="JL138" s="102"/>
      <c r="JM138" s="102"/>
      <c r="JN138" s="102"/>
      <c r="JO138" s="102"/>
      <c r="JP138" s="102"/>
      <c r="JQ138" s="102"/>
      <c r="JR138" s="102"/>
      <c r="JS138" s="102"/>
      <c r="JT138" s="102"/>
      <c r="JU138" s="102"/>
      <c r="JV138" s="102"/>
      <c r="JW138" s="102"/>
      <c r="JX138" s="102"/>
      <c r="JY138" s="102"/>
      <c r="JZ138" s="102"/>
      <c r="KA138" s="102"/>
      <c r="KB138" s="102"/>
      <c r="KC138" s="102"/>
      <c r="KD138" s="102"/>
      <c r="KE138" s="102"/>
      <c r="KF138" s="102"/>
      <c r="KG138" s="102"/>
      <c r="KH138" s="102"/>
      <c r="KI138" s="102"/>
      <c r="KJ138" s="102"/>
      <c r="KK138" s="102"/>
      <c r="KL138" s="102"/>
      <c r="KM138" s="102"/>
      <c r="KN138" s="102"/>
      <c r="KO138" s="102"/>
      <c r="KP138" s="102"/>
      <c r="KQ138" s="102"/>
      <c r="KR138" s="102"/>
      <c r="KS138" s="102"/>
      <c r="KT138" s="102"/>
      <c r="KU138" s="102"/>
      <c r="KV138" s="102"/>
      <c r="KW138" s="102"/>
      <c r="KX138" s="102"/>
      <c r="KY138" s="102"/>
      <c r="KZ138" s="102"/>
      <c r="LA138" s="102"/>
      <c r="LB138" s="102"/>
      <c r="LC138" s="102"/>
      <c r="LD138" s="102"/>
      <c r="LE138" s="102"/>
      <c r="LF138" s="102"/>
      <c r="LG138" s="102"/>
      <c r="LH138" s="102"/>
      <c r="LI138" s="102"/>
      <c r="LJ138" s="102"/>
      <c r="LK138" s="102"/>
      <c r="LL138" s="102"/>
      <c r="LM138" s="102"/>
      <c r="LN138" s="102"/>
      <c r="LO138" s="102"/>
      <c r="LP138" s="102"/>
      <c r="LQ138" s="102"/>
      <c r="LR138" s="102"/>
      <c r="LS138" s="102"/>
      <c r="LT138" s="102"/>
      <c r="LU138" s="102"/>
      <c r="LV138" s="102"/>
      <c r="LW138" s="102"/>
      <c r="LX138" s="102"/>
      <c r="LY138" s="102"/>
      <c r="LZ138" s="102"/>
      <c r="MA138" s="102"/>
      <c r="MB138" s="102"/>
      <c r="MC138" s="102"/>
      <c r="MD138" s="102"/>
      <c r="ME138" s="102"/>
      <c r="MF138" s="102"/>
      <c r="MG138" s="102"/>
      <c r="MH138" s="102"/>
      <c r="MI138" s="102"/>
      <c r="MJ138" s="102"/>
      <c r="MK138" s="102"/>
      <c r="ML138" s="102"/>
      <c r="MM138" s="102"/>
      <c r="MN138" s="102"/>
      <c r="MO138" s="102"/>
      <c r="MP138" s="102"/>
      <c r="MQ138" s="102"/>
      <c r="MR138" s="102"/>
      <c r="MS138" s="102"/>
      <c r="MT138" s="102"/>
      <c r="MU138" s="102"/>
      <c r="MV138" s="102"/>
      <c r="MW138" s="102"/>
      <c r="MX138" s="102"/>
      <c r="MY138" s="102"/>
      <c r="MZ138" s="102"/>
      <c r="NA138" s="102"/>
      <c r="NB138" s="102"/>
      <c r="NC138" s="102"/>
      <c r="ND138" s="102"/>
      <c r="NE138" s="102"/>
      <c r="NF138" s="102"/>
      <c r="NG138" s="102"/>
      <c r="NH138" s="102"/>
      <c r="NI138" s="102"/>
      <c r="NJ138" s="102"/>
      <c r="NK138" s="102"/>
      <c r="NL138" s="102"/>
      <c r="NM138" s="102"/>
      <c r="NN138" s="102"/>
      <c r="NO138" s="102"/>
      <c r="NP138" s="102"/>
      <c r="NQ138" s="102"/>
      <c r="NR138" s="102"/>
      <c r="NS138" s="102"/>
      <c r="NT138" s="102"/>
      <c r="NU138" s="102"/>
      <c r="NV138" s="102"/>
      <c r="NW138" s="102"/>
      <c r="NX138" s="102"/>
      <c r="NY138" s="102"/>
      <c r="NZ138" s="102"/>
      <c r="OA138" s="102"/>
      <c r="OB138" s="102"/>
      <c r="OC138" s="102"/>
      <c r="OD138" s="102"/>
      <c r="OE138" s="102"/>
      <c r="OF138" s="102"/>
      <c r="OG138" s="102"/>
      <c r="OH138" s="102"/>
      <c r="OI138" s="102"/>
      <c r="OJ138" s="102"/>
      <c r="OK138" s="102"/>
      <c r="OL138" s="102"/>
      <c r="OM138" s="102"/>
      <c r="ON138" s="102"/>
      <c r="OO138" s="102"/>
      <c r="OP138" s="102"/>
      <c r="OQ138" s="102"/>
      <c r="OR138" s="102"/>
      <c r="OS138" s="102"/>
      <c r="OT138" s="102"/>
      <c r="OU138" s="102"/>
      <c r="OV138" s="102"/>
      <c r="OW138" s="102"/>
      <c r="OX138" s="102"/>
      <c r="OY138" s="102"/>
      <c r="OZ138" s="102"/>
      <c r="PA138" s="102"/>
      <c r="PB138" s="102"/>
      <c r="PC138" s="102"/>
      <c r="PD138" s="102"/>
      <c r="PE138" s="102"/>
      <c r="PF138" s="102"/>
      <c r="PG138" s="102"/>
      <c r="PH138" s="102"/>
      <c r="PI138" s="102"/>
      <c r="PJ138" s="102"/>
      <c r="PK138" s="102"/>
      <c r="PL138" s="102"/>
      <c r="PM138" s="102"/>
      <c r="PN138" s="102"/>
      <c r="PO138" s="102"/>
      <c r="PP138" s="102"/>
      <c r="PQ138" s="102"/>
      <c r="PR138" s="102"/>
      <c r="PS138" s="102"/>
      <c r="PT138" s="102"/>
      <c r="PU138" s="102"/>
      <c r="PV138" s="102"/>
      <c r="PW138" s="102"/>
      <c r="PX138" s="102"/>
      <c r="PY138" s="102"/>
      <c r="PZ138" s="102"/>
      <c r="QA138" s="102"/>
      <c r="QB138" s="102"/>
      <c r="QC138" s="102"/>
      <c r="QD138" s="102"/>
      <c r="QE138" s="102"/>
      <c r="QF138" s="102"/>
      <c r="QG138" s="102"/>
      <c r="QH138" s="102"/>
      <c r="QI138" s="102"/>
      <c r="QJ138" s="102"/>
      <c r="QK138" s="102"/>
      <c r="QL138" s="102"/>
      <c r="QM138" s="102"/>
      <c r="QN138" s="102"/>
      <c r="QO138" s="102"/>
      <c r="QP138" s="102"/>
      <c r="QQ138" s="102"/>
      <c r="QR138" s="102"/>
      <c r="QS138" s="102"/>
      <c r="QT138" s="102"/>
      <c r="QU138" s="102"/>
      <c r="QV138" s="102"/>
      <c r="QW138" s="102"/>
      <c r="QX138" s="102"/>
      <c r="QY138" s="102"/>
      <c r="QZ138" s="102"/>
      <c r="RA138" s="102"/>
      <c r="RB138" s="102"/>
      <c r="RC138" s="102"/>
      <c r="RD138" s="102"/>
      <c r="RE138" s="102"/>
      <c r="RF138" s="102"/>
      <c r="RG138" s="102"/>
      <c r="RH138" s="102"/>
      <c r="RI138" s="102"/>
      <c r="RJ138" s="102"/>
      <c r="RK138" s="102"/>
      <c r="RL138" s="102"/>
      <c r="RM138" s="102"/>
      <c r="RN138" s="102"/>
      <c r="RO138" s="102"/>
      <c r="RP138" s="102"/>
      <c r="RQ138" s="102"/>
      <c r="RR138" s="102"/>
      <c r="RS138" s="102"/>
      <c r="RT138" s="102"/>
      <c r="RU138" s="102"/>
      <c r="RV138" s="102"/>
      <c r="RW138" s="102"/>
      <c r="RX138" s="102"/>
      <c r="RY138" s="102"/>
      <c r="RZ138" s="102"/>
      <c r="SA138" s="102"/>
      <c r="SB138" s="102"/>
      <c r="SC138" s="102"/>
      <c r="SD138" s="102"/>
      <c r="SE138" s="102"/>
      <c r="SF138" s="102"/>
      <c r="SG138" s="102"/>
      <c r="SH138" s="102"/>
      <c r="SI138" s="102"/>
      <c r="SJ138" s="102"/>
      <c r="SK138" s="102"/>
      <c r="SL138" s="102"/>
      <c r="SM138" s="102"/>
      <c r="SN138" s="102"/>
      <c r="SO138" s="102"/>
      <c r="SP138" s="102"/>
      <c r="SQ138" s="102"/>
      <c r="SR138" s="102"/>
      <c r="SS138" s="102"/>
      <c r="ST138" s="102"/>
      <c r="SU138" s="102"/>
      <c r="SV138" s="102"/>
      <c r="SW138" s="102"/>
      <c r="SX138" s="102"/>
      <c r="SY138" s="102"/>
      <c r="SZ138" s="102"/>
      <c r="TA138" s="102"/>
      <c r="TB138" s="102"/>
      <c r="TC138" s="102"/>
      <c r="TD138" s="102"/>
      <c r="TE138" s="102"/>
      <c r="TF138" s="102"/>
      <c r="TG138" s="102"/>
      <c r="TH138" s="102"/>
      <c r="TI138" s="102"/>
      <c r="TJ138" s="102"/>
      <c r="TK138" s="102"/>
      <c r="TL138" s="102"/>
      <c r="TM138" s="102"/>
      <c r="TN138" s="102"/>
      <c r="TO138" s="102"/>
      <c r="TP138" s="102"/>
      <c r="TQ138" s="102"/>
      <c r="TR138" s="102"/>
      <c r="TS138" s="102"/>
      <c r="TT138" s="102"/>
      <c r="TU138" s="102"/>
      <c r="TV138" s="102"/>
      <c r="TW138" s="102"/>
      <c r="TX138" s="102"/>
      <c r="TY138" s="102"/>
      <c r="TZ138" s="102"/>
      <c r="UA138" s="102"/>
      <c r="UB138" s="102"/>
      <c r="UC138" s="102"/>
      <c r="UD138" s="102"/>
      <c r="UE138" s="102"/>
      <c r="UF138" s="102"/>
      <c r="UG138" s="102"/>
      <c r="UH138" s="102"/>
      <c r="UI138" s="102"/>
      <c r="UJ138" s="102"/>
      <c r="UK138" s="102"/>
      <c r="UL138" s="102"/>
      <c r="UM138" s="102"/>
      <c r="UN138" s="102"/>
      <c r="UO138" s="102"/>
      <c r="UP138" s="102"/>
      <c r="UQ138" s="102"/>
      <c r="UR138" s="102"/>
      <c r="US138" s="102"/>
      <c r="UT138" s="102"/>
      <c r="UU138" s="102"/>
      <c r="UV138" s="102"/>
      <c r="UW138" s="102"/>
      <c r="UX138" s="102"/>
      <c r="UY138" s="102"/>
      <c r="UZ138" s="102"/>
      <c r="VA138" s="102"/>
      <c r="VB138" s="102"/>
      <c r="VC138" s="102"/>
      <c r="VD138" s="102"/>
      <c r="VE138" s="102"/>
      <c r="VF138" s="102"/>
      <c r="VG138" s="102"/>
      <c r="VH138" s="102"/>
      <c r="VI138" s="102"/>
      <c r="VJ138" s="102"/>
      <c r="VK138" s="102"/>
      <c r="VL138" s="102"/>
      <c r="VM138" s="102"/>
      <c r="VN138" s="102"/>
      <c r="VO138" s="102"/>
      <c r="VP138" s="102"/>
      <c r="VQ138" s="102"/>
      <c r="VR138" s="102"/>
      <c r="VS138" s="102"/>
      <c r="VT138" s="102"/>
      <c r="VU138" s="102"/>
      <c r="VV138" s="102"/>
      <c r="VW138" s="102"/>
      <c r="VX138" s="102"/>
      <c r="VY138" s="102"/>
      <c r="VZ138" s="102"/>
      <c r="WA138" s="102"/>
      <c r="WB138" s="102"/>
      <c r="WC138" s="102"/>
      <c r="WD138" s="102"/>
      <c r="WE138" s="102"/>
      <c r="WF138" s="102"/>
      <c r="WG138" s="102"/>
      <c r="WH138" s="102"/>
      <c r="WI138" s="102"/>
      <c r="WJ138" s="102"/>
      <c r="WK138" s="102"/>
      <c r="WL138" s="102"/>
      <c r="WM138" s="102"/>
      <c r="WN138" s="102"/>
      <c r="WO138" s="102"/>
      <c r="WP138" s="102"/>
      <c r="WQ138" s="102"/>
      <c r="WR138" s="102"/>
      <c r="WS138" s="102"/>
      <c r="WT138" s="102"/>
      <c r="WU138" s="102"/>
      <c r="WV138" s="102"/>
      <c r="WW138" s="102"/>
      <c r="WX138" s="102"/>
      <c r="WY138" s="102"/>
      <c r="WZ138" s="102"/>
      <c r="XA138" s="102"/>
      <c r="XB138" s="102"/>
      <c r="XC138" s="102"/>
      <c r="XD138" s="102"/>
      <c r="XE138" s="102"/>
      <c r="XF138" s="102"/>
      <c r="XG138" s="102"/>
      <c r="XH138" s="102"/>
      <c r="XI138" s="102"/>
      <c r="XJ138" s="102"/>
      <c r="XK138" s="102"/>
      <c r="XL138" s="102"/>
      <c r="XM138" s="102"/>
      <c r="XN138" s="102"/>
      <c r="XO138" s="102"/>
      <c r="XP138" s="102"/>
      <c r="XQ138" s="102"/>
      <c r="XR138" s="102"/>
      <c r="XS138" s="102"/>
      <c r="XT138" s="102"/>
      <c r="XU138" s="102"/>
      <c r="XV138" s="102"/>
      <c r="XW138" s="102"/>
      <c r="XX138" s="102"/>
      <c r="XY138" s="102"/>
      <c r="XZ138" s="102"/>
      <c r="YA138" s="102"/>
      <c r="YB138" s="102"/>
      <c r="YC138" s="102"/>
      <c r="YD138" s="102"/>
      <c r="YE138" s="102"/>
      <c r="YF138" s="102"/>
      <c r="YG138" s="102"/>
      <c r="YH138" s="102"/>
      <c r="YI138" s="102"/>
      <c r="YJ138" s="102"/>
      <c r="YK138" s="102"/>
      <c r="YL138" s="102"/>
      <c r="YM138" s="102"/>
      <c r="YN138" s="102"/>
      <c r="YO138" s="102"/>
      <c r="YP138" s="102"/>
      <c r="YQ138" s="102"/>
      <c r="YR138" s="102"/>
      <c r="YS138" s="102"/>
      <c r="YT138" s="102"/>
      <c r="YU138" s="102"/>
      <c r="YV138" s="102"/>
      <c r="YW138" s="102"/>
      <c r="YX138" s="102"/>
      <c r="YY138" s="102"/>
      <c r="YZ138" s="102"/>
      <c r="ZA138" s="102"/>
      <c r="ZB138" s="102"/>
      <c r="ZC138" s="102"/>
      <c r="ZD138" s="102"/>
      <c r="ZE138" s="102"/>
      <c r="ZF138" s="102"/>
      <c r="ZG138" s="102"/>
      <c r="ZH138" s="102"/>
      <c r="ZI138" s="102"/>
      <c r="ZJ138" s="102"/>
      <c r="ZK138" s="102"/>
      <c r="ZL138" s="102"/>
      <c r="ZM138" s="102"/>
      <c r="ZN138" s="102"/>
      <c r="ZO138" s="102"/>
      <c r="ZP138" s="102"/>
      <c r="ZQ138" s="102"/>
      <c r="ZR138" s="102"/>
      <c r="ZS138" s="102"/>
      <c r="ZT138" s="102"/>
      <c r="ZU138" s="102"/>
      <c r="ZV138" s="102"/>
      <c r="ZW138" s="102"/>
      <c r="ZX138" s="102"/>
      <c r="ZY138" s="102"/>
      <c r="ZZ138" s="102"/>
      <c r="AAA138" s="102"/>
      <c r="AAB138" s="102"/>
      <c r="AAC138" s="102"/>
      <c r="AAD138" s="102"/>
      <c r="AAE138" s="102"/>
      <c r="AAF138" s="102"/>
      <c r="AAG138" s="102"/>
      <c r="AAH138" s="102"/>
      <c r="AAI138" s="102"/>
      <c r="AAJ138" s="102"/>
      <c r="AAK138" s="102"/>
      <c r="AAL138" s="102"/>
      <c r="AAM138" s="102"/>
      <c r="AAN138" s="102"/>
      <c r="AAO138" s="102"/>
      <c r="AAP138" s="102"/>
      <c r="AAQ138" s="102"/>
      <c r="AAR138" s="102"/>
      <c r="AAS138" s="102"/>
      <c r="AAT138" s="102"/>
      <c r="AAU138" s="102"/>
      <c r="AAV138" s="102"/>
      <c r="AAW138" s="102"/>
      <c r="AAX138" s="102"/>
      <c r="AAY138" s="102"/>
      <c r="AAZ138" s="102"/>
      <c r="ABA138" s="102"/>
      <c r="ABB138" s="102"/>
      <c r="ABC138" s="102"/>
      <c r="ABD138" s="102"/>
      <c r="ABE138" s="102"/>
      <c r="ABF138" s="102"/>
      <c r="ABG138" s="102"/>
      <c r="ABH138" s="102"/>
      <c r="ABI138" s="102"/>
      <c r="ABJ138" s="102"/>
      <c r="ABK138" s="102"/>
      <c r="ABL138" s="102"/>
      <c r="ABM138" s="102"/>
      <c r="ABN138" s="102"/>
      <c r="ABO138" s="102"/>
      <c r="ABP138" s="102"/>
      <c r="ABQ138" s="102"/>
      <c r="ABR138" s="102"/>
      <c r="ABS138" s="102"/>
      <c r="ABT138" s="102"/>
      <c r="ABU138" s="102"/>
      <c r="ABV138" s="102"/>
      <c r="ABW138" s="102"/>
      <c r="ABX138" s="102"/>
      <c r="ABY138" s="102"/>
      <c r="ABZ138" s="102"/>
      <c r="ACA138" s="102"/>
      <c r="ACB138" s="102"/>
      <c r="ACC138" s="102"/>
      <c r="ACD138" s="102"/>
      <c r="ACE138" s="102"/>
      <c r="ACF138" s="102"/>
      <c r="ACG138" s="102"/>
      <c r="ACH138" s="102"/>
      <c r="ACI138" s="102"/>
      <c r="ACJ138" s="102"/>
      <c r="ACK138" s="102"/>
      <c r="ACL138" s="102"/>
      <c r="ACM138" s="102"/>
      <c r="ACN138" s="102"/>
      <c r="ACO138" s="102"/>
      <c r="ACP138" s="102"/>
      <c r="ACQ138" s="102"/>
      <c r="ACR138" s="102"/>
      <c r="ACS138" s="102"/>
      <c r="ACT138" s="102"/>
      <c r="ACU138" s="102"/>
      <c r="ACV138" s="102"/>
      <c r="ACW138" s="102"/>
      <c r="ACX138" s="102"/>
      <c r="ACY138" s="102"/>
      <c r="ACZ138" s="102"/>
      <c r="ADA138" s="102"/>
      <c r="ADB138" s="102"/>
      <c r="ADC138" s="102"/>
      <c r="ADD138" s="102"/>
      <c r="ADE138" s="102"/>
      <c r="ADF138" s="102"/>
      <c r="ADG138" s="102"/>
      <c r="ADH138" s="102"/>
      <c r="ADI138" s="102"/>
      <c r="ADJ138" s="102"/>
      <c r="ADK138" s="102"/>
      <c r="ADL138" s="102"/>
      <c r="ADM138" s="102"/>
      <c r="ADN138" s="102"/>
      <c r="ADO138" s="102"/>
      <c r="ADP138" s="102"/>
      <c r="ADQ138" s="102"/>
      <c r="ADR138" s="102"/>
      <c r="ADS138" s="102"/>
      <c r="ADT138" s="102"/>
      <c r="ADU138" s="102"/>
      <c r="ADV138" s="102"/>
      <c r="ADW138" s="102"/>
      <c r="ADX138" s="102"/>
      <c r="ADY138" s="102"/>
      <c r="ADZ138" s="102"/>
      <c r="AEA138" s="102"/>
      <c r="AEB138" s="102"/>
      <c r="AEC138" s="102"/>
      <c r="AED138" s="102"/>
      <c r="AEE138" s="102"/>
      <c r="AEF138" s="102"/>
      <c r="AEG138" s="102"/>
      <c r="AEH138" s="102"/>
      <c r="AEI138" s="102"/>
      <c r="AEJ138" s="102"/>
      <c r="AEK138" s="102"/>
      <c r="AEL138" s="102"/>
      <c r="AEM138" s="102"/>
      <c r="AEN138" s="102"/>
      <c r="AEO138" s="102"/>
      <c r="AEP138" s="102"/>
      <c r="AEQ138" s="102"/>
      <c r="AER138" s="102"/>
      <c r="AES138" s="102"/>
      <c r="AET138" s="102"/>
      <c r="AEU138" s="102"/>
      <c r="AEV138" s="102"/>
      <c r="AEW138" s="102"/>
      <c r="AEX138" s="102"/>
      <c r="AEY138" s="102"/>
      <c r="AEZ138" s="102"/>
      <c r="AFA138" s="102"/>
      <c r="AFB138" s="102"/>
      <c r="AFC138" s="102"/>
      <c r="AFD138" s="102"/>
      <c r="AFE138" s="102"/>
      <c r="AFF138" s="102"/>
      <c r="AFG138" s="102"/>
      <c r="AFH138" s="102"/>
      <c r="AFI138" s="102"/>
      <c r="AFJ138" s="102"/>
      <c r="AFK138" s="102"/>
      <c r="AFL138" s="102"/>
      <c r="AFM138" s="102"/>
      <c r="AFN138" s="102"/>
      <c r="AFO138" s="102"/>
      <c r="AFP138" s="102"/>
      <c r="AFQ138" s="102"/>
      <c r="AFR138" s="102"/>
      <c r="AFS138" s="102"/>
      <c r="AFT138" s="102"/>
      <c r="AFU138" s="102"/>
      <c r="AFV138" s="102"/>
      <c r="AFW138" s="102"/>
      <c r="AFX138" s="102"/>
      <c r="AFY138" s="102"/>
      <c r="AFZ138" s="102"/>
      <c r="AGA138" s="102"/>
      <c r="AGB138" s="102"/>
      <c r="AGC138" s="102"/>
      <c r="AGD138" s="102"/>
      <c r="AGE138" s="102"/>
      <c r="AGF138" s="102"/>
      <c r="AGG138" s="102"/>
      <c r="AGH138" s="102"/>
      <c r="AGI138" s="102"/>
      <c r="AGJ138" s="102"/>
      <c r="AGK138" s="102"/>
      <c r="AGL138" s="102"/>
      <c r="AGM138" s="102"/>
      <c r="AGN138" s="102"/>
      <c r="AGO138" s="102"/>
      <c r="AGP138" s="102"/>
      <c r="AGQ138" s="102"/>
      <c r="AGR138" s="102"/>
      <c r="AGS138" s="102"/>
      <c r="AGT138" s="102"/>
      <c r="AGU138" s="102"/>
      <c r="AGV138" s="102"/>
      <c r="AGW138" s="102"/>
      <c r="AGX138" s="102"/>
      <c r="AGY138" s="102"/>
      <c r="AGZ138" s="102"/>
      <c r="AHA138" s="102"/>
      <c r="AHB138" s="102"/>
      <c r="AHC138" s="102"/>
      <c r="AHD138" s="102"/>
      <c r="AHE138" s="102"/>
      <c r="AHF138" s="102"/>
      <c r="AHG138" s="102"/>
      <c r="AHH138" s="102"/>
      <c r="AHI138" s="102"/>
      <c r="AHJ138" s="102"/>
      <c r="AHK138" s="102"/>
      <c r="AHL138" s="102"/>
      <c r="AHM138" s="102"/>
      <c r="AHN138" s="102"/>
      <c r="AHO138" s="102"/>
      <c r="AHP138" s="102"/>
      <c r="AHQ138" s="102"/>
      <c r="AHR138" s="102"/>
      <c r="AHS138" s="102"/>
      <c r="AHT138" s="102"/>
      <c r="AHU138" s="102"/>
      <c r="AHV138" s="102"/>
      <c r="AHW138" s="102"/>
      <c r="AHX138" s="102"/>
      <c r="AHY138" s="102"/>
      <c r="AHZ138" s="102"/>
      <c r="AIA138" s="102"/>
      <c r="AIB138" s="102"/>
      <c r="AIC138" s="102"/>
      <c r="AID138" s="102"/>
      <c r="AIE138" s="102"/>
      <c r="AIF138" s="102"/>
      <c r="AIG138" s="102"/>
      <c r="AIH138" s="102"/>
      <c r="AII138" s="102"/>
      <c r="AIJ138" s="102"/>
      <c r="AIK138" s="102"/>
      <c r="AIL138" s="102"/>
      <c r="AIM138" s="102"/>
      <c r="AIN138" s="102"/>
      <c r="AIO138" s="102"/>
      <c r="AIP138" s="102"/>
      <c r="AIQ138" s="102"/>
      <c r="AIR138" s="102"/>
      <c r="AIS138" s="102"/>
      <c r="AIT138" s="102"/>
      <c r="AIU138" s="102"/>
      <c r="AIV138" s="102"/>
      <c r="AIW138" s="102"/>
      <c r="AIX138" s="102"/>
      <c r="AIY138" s="102"/>
      <c r="AIZ138" s="102"/>
      <c r="AJA138" s="102"/>
      <c r="AJB138" s="102"/>
      <c r="AJC138" s="102"/>
      <c r="AJD138" s="102"/>
      <c r="AJE138" s="102"/>
      <c r="AJF138" s="102"/>
      <c r="AJG138" s="102"/>
      <c r="AJH138" s="102"/>
      <c r="AJI138" s="102"/>
      <c r="AJJ138" s="102"/>
      <c r="AJK138" s="102"/>
      <c r="AJL138" s="102"/>
      <c r="AJM138" s="102"/>
      <c r="AJN138" s="102"/>
      <c r="AJO138" s="102"/>
      <c r="AJP138" s="102"/>
      <c r="AJQ138" s="102"/>
      <c r="AJR138" s="102"/>
      <c r="AJS138" s="102"/>
      <c r="AJT138" s="102"/>
      <c r="AJU138" s="102"/>
      <c r="AJV138" s="102"/>
      <c r="AJW138" s="102"/>
      <c r="AJX138" s="102"/>
      <c r="AJY138" s="102"/>
      <c r="AJZ138" s="102"/>
      <c r="AKA138" s="102"/>
      <c r="AKB138" s="102"/>
      <c r="AKC138" s="102"/>
      <c r="AKD138" s="102"/>
      <c r="AKE138" s="102"/>
      <c r="AKF138" s="102"/>
      <c r="AKG138" s="102"/>
      <c r="AKH138" s="102"/>
      <c r="AKI138" s="102"/>
      <c r="AKJ138" s="102"/>
      <c r="AKK138" s="102"/>
      <c r="AKL138" s="102"/>
      <c r="AKM138" s="102"/>
      <c r="AKN138" s="102"/>
      <c r="AKO138" s="102"/>
      <c r="AKP138" s="102"/>
      <c r="AKQ138" s="102"/>
      <c r="AKR138" s="102"/>
      <c r="AKS138" s="102"/>
      <c r="AKT138" s="102"/>
      <c r="AKU138" s="102"/>
      <c r="AKV138" s="102"/>
      <c r="AKW138" s="102"/>
      <c r="AKX138" s="102"/>
      <c r="AKY138" s="102"/>
      <c r="AKZ138" s="102"/>
      <c r="ALA138" s="102"/>
      <c r="ALB138" s="102"/>
      <c r="ALC138" s="102"/>
      <c r="ALD138" s="102"/>
      <c r="ALE138" s="102"/>
      <c r="ALF138" s="102"/>
      <c r="ALG138" s="102"/>
      <c r="ALH138" s="102"/>
      <c r="ALI138" s="102"/>
      <c r="ALJ138" s="102"/>
      <c r="ALK138" s="102"/>
      <c r="ALL138" s="102"/>
      <c r="ALM138" s="102"/>
      <c r="ALN138" s="102"/>
      <c r="ALO138" s="102"/>
      <c r="ALP138" s="102"/>
      <c r="ALQ138" s="102"/>
      <c r="ALR138" s="102"/>
      <c r="ALS138" s="102"/>
      <c r="ALT138" s="102"/>
      <c r="ALU138" s="102"/>
      <c r="ALV138" s="102"/>
      <c r="ALW138" s="102"/>
      <c r="ALX138" s="102"/>
      <c r="ALY138" s="102"/>
      <c r="ALZ138" s="102"/>
      <c r="AMA138" s="102"/>
      <c r="AMB138" s="102"/>
      <c r="AMC138" s="102"/>
      <c r="AMD138" s="102"/>
      <c r="AME138" s="102"/>
      <c r="AMF138" s="102"/>
      <c r="AMG138" s="102"/>
      <c r="AMH138" s="102"/>
      <c r="AMI138" s="102"/>
      <c r="AMJ138" s="102"/>
      <c r="AMK138" s="102"/>
      <c r="AML138" s="102"/>
      <c r="AMM138" s="102"/>
      <c r="AMN138" s="102"/>
      <c r="AMO138" s="102"/>
      <c r="AMP138" s="102"/>
      <c r="AMQ138" s="102"/>
      <c r="AMR138" s="102"/>
      <c r="AMS138" s="102"/>
      <c r="AMT138" s="102"/>
      <c r="AMU138" s="102"/>
      <c r="AMV138" s="102"/>
      <c r="AMW138" s="102"/>
      <c r="AMX138" s="102"/>
      <c r="AMY138" s="102"/>
      <c r="AMZ138" s="102"/>
      <c r="ANA138" s="102"/>
      <c r="ANB138" s="102"/>
      <c r="ANC138" s="102"/>
      <c r="AND138" s="102"/>
      <c r="ANE138" s="102"/>
      <c r="ANF138" s="102"/>
      <c r="ANG138" s="102"/>
      <c r="ANH138" s="102"/>
      <c r="ANI138" s="102"/>
      <c r="ANJ138" s="102"/>
      <c r="ANK138" s="102"/>
      <c r="ANL138" s="102"/>
      <c r="ANM138" s="102"/>
      <c r="ANN138" s="102"/>
      <c r="ANO138" s="102"/>
      <c r="ANP138" s="102"/>
      <c r="ANQ138" s="102"/>
      <c r="ANR138" s="102"/>
      <c r="ANS138" s="102"/>
      <c r="ANT138" s="102"/>
      <c r="ANU138" s="102"/>
      <c r="ANV138" s="102"/>
      <c r="ANW138" s="102"/>
      <c r="ANX138" s="102"/>
      <c r="ANY138" s="102"/>
      <c r="ANZ138" s="102"/>
      <c r="AOA138" s="102"/>
      <c r="AOB138" s="102"/>
      <c r="AOC138" s="102"/>
      <c r="AOD138" s="102"/>
      <c r="AOE138" s="102"/>
      <c r="AOF138" s="102"/>
      <c r="AOG138" s="102"/>
      <c r="AOH138" s="102"/>
      <c r="AOI138" s="102"/>
      <c r="AOJ138" s="102"/>
      <c r="AOK138" s="102"/>
      <c r="AOL138" s="102"/>
      <c r="AOM138" s="102"/>
      <c r="AON138" s="102"/>
      <c r="AOO138" s="102"/>
      <c r="AOP138" s="102"/>
      <c r="AOQ138" s="102"/>
      <c r="AOR138" s="102"/>
      <c r="AOS138" s="102"/>
      <c r="AOT138" s="102"/>
      <c r="AOU138" s="102"/>
      <c r="AOV138" s="102"/>
      <c r="AOW138" s="102"/>
      <c r="AOX138" s="102"/>
      <c r="AOY138" s="102"/>
      <c r="AOZ138" s="102"/>
      <c r="APA138" s="102"/>
      <c r="APB138" s="102"/>
      <c r="APC138" s="102"/>
      <c r="APD138" s="102"/>
      <c r="APE138" s="102"/>
      <c r="APF138" s="102"/>
      <c r="APG138" s="102"/>
      <c r="APH138" s="102"/>
      <c r="API138" s="102"/>
      <c r="APJ138" s="102"/>
      <c r="APK138" s="102"/>
      <c r="APL138" s="102"/>
      <c r="APM138" s="102"/>
      <c r="APN138" s="102"/>
      <c r="APO138" s="102"/>
      <c r="APP138" s="102"/>
      <c r="APQ138" s="102"/>
      <c r="APR138" s="102"/>
      <c r="APS138" s="102"/>
      <c r="APT138" s="102"/>
      <c r="APU138" s="102"/>
      <c r="APV138" s="102"/>
      <c r="APW138" s="102"/>
      <c r="APX138" s="102"/>
      <c r="APY138" s="102"/>
      <c r="APZ138" s="102"/>
      <c r="AQA138" s="102"/>
      <c r="AQB138" s="102"/>
      <c r="AQC138" s="102"/>
      <c r="AQD138" s="102"/>
      <c r="AQE138" s="102"/>
      <c r="AQF138" s="102"/>
      <c r="AQG138" s="102"/>
      <c r="AQH138" s="102"/>
      <c r="AQI138" s="102"/>
      <c r="AQJ138" s="102"/>
      <c r="AQK138" s="102"/>
      <c r="AQL138" s="102"/>
      <c r="AQM138" s="102"/>
      <c r="AQN138" s="102"/>
      <c r="AQO138" s="102"/>
      <c r="AQP138" s="102"/>
      <c r="AQQ138" s="102"/>
      <c r="AQR138" s="102"/>
      <c r="AQS138" s="102"/>
      <c r="AQT138" s="102"/>
      <c r="AQU138" s="102"/>
      <c r="AQV138" s="102"/>
      <c r="AQW138" s="102"/>
      <c r="AQX138" s="102"/>
      <c r="AQY138" s="102"/>
      <c r="AQZ138" s="102"/>
      <c r="ARA138" s="102"/>
      <c r="ARB138" s="102"/>
      <c r="ARC138" s="102"/>
      <c r="ARD138" s="102"/>
      <c r="ARE138" s="102"/>
      <c r="ARF138" s="102"/>
      <c r="ARG138" s="102"/>
      <c r="ARH138" s="102"/>
      <c r="ARI138" s="102"/>
      <c r="ARJ138" s="102"/>
      <c r="ARK138" s="102"/>
      <c r="ARL138" s="102"/>
      <c r="ARM138" s="102"/>
      <c r="ARN138" s="102"/>
      <c r="ARO138" s="102"/>
      <c r="ARP138" s="102"/>
      <c r="ARQ138" s="102"/>
      <c r="ARR138" s="102"/>
      <c r="ARS138" s="102"/>
      <c r="ART138" s="102"/>
      <c r="ARU138" s="102"/>
      <c r="ARV138" s="102"/>
      <c r="ARW138" s="102"/>
      <c r="ARX138" s="102"/>
      <c r="ARY138" s="102"/>
      <c r="ARZ138" s="102"/>
      <c r="ASA138" s="102"/>
      <c r="ASB138" s="102"/>
      <c r="ASC138" s="102"/>
      <c r="ASD138" s="102"/>
      <c r="ASE138" s="102"/>
      <c r="ASF138" s="102"/>
      <c r="ASG138" s="102"/>
      <c r="ASH138" s="102"/>
      <c r="ASI138" s="102"/>
      <c r="ASJ138" s="102"/>
      <c r="ASK138" s="102"/>
      <c r="ASL138" s="102"/>
      <c r="ASM138" s="102"/>
      <c r="ASN138" s="102"/>
      <c r="ASO138" s="102"/>
      <c r="ASP138" s="102"/>
      <c r="ASQ138" s="102"/>
      <c r="ASR138" s="102"/>
      <c r="ASS138" s="102"/>
      <c r="AST138" s="102"/>
      <c r="ASU138" s="102"/>
      <c r="ASV138" s="102"/>
      <c r="ASW138" s="102"/>
      <c r="ASX138" s="102"/>
      <c r="ASY138" s="102"/>
      <c r="ASZ138" s="102"/>
      <c r="ATA138" s="102"/>
      <c r="ATB138" s="102"/>
      <c r="ATC138" s="102"/>
      <c r="ATD138" s="102"/>
      <c r="ATE138" s="102"/>
      <c r="ATF138" s="102"/>
      <c r="ATG138" s="102"/>
      <c r="ATH138" s="102"/>
      <c r="ATI138" s="102"/>
      <c r="ATJ138" s="102"/>
      <c r="ATK138" s="102"/>
      <c r="ATL138" s="102"/>
      <c r="ATM138" s="102"/>
      <c r="ATN138" s="102"/>
      <c r="ATO138" s="102"/>
      <c r="ATP138" s="102"/>
      <c r="ATQ138" s="102"/>
      <c r="ATR138" s="102"/>
      <c r="ATS138" s="102"/>
      <c r="ATT138" s="102"/>
      <c r="ATU138" s="102"/>
      <c r="ATV138" s="102"/>
      <c r="ATW138" s="102"/>
      <c r="ATX138" s="102"/>
      <c r="ATY138" s="102"/>
      <c r="ATZ138" s="102"/>
      <c r="AUA138" s="102"/>
      <c r="AUB138" s="102"/>
      <c r="AUC138" s="102"/>
      <c r="AUD138" s="102"/>
      <c r="AUE138" s="102"/>
      <c r="AUF138" s="102"/>
      <c r="AUG138" s="102"/>
      <c r="AUH138" s="102"/>
      <c r="AUI138" s="102"/>
      <c r="AUJ138" s="102"/>
      <c r="AUK138" s="102"/>
      <c r="AUL138" s="102"/>
      <c r="AUM138" s="102"/>
      <c r="AUN138" s="102"/>
      <c r="AUO138" s="102"/>
      <c r="AUP138" s="102"/>
      <c r="AUQ138" s="102"/>
      <c r="AUR138" s="102"/>
      <c r="AUS138" s="102"/>
      <c r="AUT138" s="102"/>
      <c r="AUU138" s="102"/>
      <c r="AUV138" s="102"/>
      <c r="AUW138" s="102"/>
      <c r="AUX138" s="102"/>
      <c r="AUY138" s="102"/>
      <c r="AUZ138" s="102"/>
      <c r="AVA138" s="102"/>
      <c r="AVB138" s="102"/>
      <c r="AVC138" s="102"/>
      <c r="AVD138" s="102"/>
      <c r="AVE138" s="102"/>
      <c r="AVF138" s="102"/>
      <c r="AVG138" s="102"/>
      <c r="AVH138" s="102"/>
      <c r="AVI138" s="102"/>
      <c r="AVJ138" s="102"/>
      <c r="AVK138" s="102"/>
      <c r="AVL138" s="102"/>
      <c r="AVM138" s="102"/>
      <c r="AVN138" s="102"/>
      <c r="AVO138" s="102"/>
      <c r="AVP138" s="102"/>
      <c r="AVQ138" s="102"/>
      <c r="AVR138" s="102"/>
      <c r="AVS138" s="102"/>
      <c r="AVT138" s="102"/>
      <c r="AVU138" s="102"/>
      <c r="AVV138" s="102"/>
      <c r="AVW138" s="102"/>
      <c r="AVX138" s="102"/>
      <c r="AVY138" s="102"/>
      <c r="AVZ138" s="102"/>
      <c r="AWA138" s="102"/>
      <c r="AWB138" s="102"/>
      <c r="AWC138" s="102"/>
      <c r="AWD138" s="102"/>
      <c r="AWE138" s="102"/>
      <c r="AWF138" s="102"/>
      <c r="AWG138" s="102"/>
      <c r="AWH138" s="102"/>
      <c r="AWI138" s="102"/>
      <c r="AWJ138" s="102"/>
      <c r="AWK138" s="102"/>
      <c r="AWL138" s="102"/>
      <c r="AWM138" s="102"/>
      <c r="AWN138" s="102"/>
      <c r="AWO138" s="102"/>
      <c r="AWP138" s="102"/>
      <c r="AWQ138" s="102"/>
      <c r="AWR138" s="102"/>
      <c r="AWS138" s="102"/>
      <c r="AWT138" s="102"/>
      <c r="AWU138" s="102"/>
      <c r="AWV138" s="102"/>
      <c r="AWW138" s="102"/>
      <c r="AWX138" s="102"/>
      <c r="AWY138" s="102"/>
      <c r="AWZ138" s="102"/>
      <c r="AXA138" s="102"/>
      <c r="AXB138" s="102"/>
      <c r="AXC138" s="102"/>
      <c r="AXD138" s="102"/>
      <c r="AXE138" s="102"/>
      <c r="AXF138" s="102"/>
      <c r="AXG138" s="102"/>
      <c r="AXH138" s="102"/>
      <c r="AXI138" s="102"/>
      <c r="AXJ138" s="102"/>
      <c r="AXK138" s="102"/>
      <c r="AXL138" s="102"/>
      <c r="AXM138" s="102"/>
      <c r="AXN138" s="102"/>
      <c r="AXO138" s="102"/>
      <c r="AXP138" s="102"/>
      <c r="AXQ138" s="102"/>
      <c r="AXR138" s="102"/>
      <c r="AXS138" s="102"/>
      <c r="AXT138" s="102"/>
      <c r="AXU138" s="102"/>
      <c r="AXV138" s="102"/>
      <c r="AXW138" s="102"/>
      <c r="AXX138" s="102"/>
      <c r="AXY138" s="102"/>
      <c r="AXZ138" s="102"/>
      <c r="AYA138" s="102"/>
      <c r="AYB138" s="102"/>
      <c r="AYC138" s="102"/>
      <c r="AYD138" s="102"/>
      <c r="AYE138" s="102"/>
      <c r="AYF138" s="102"/>
      <c r="AYG138" s="102"/>
      <c r="AYH138" s="102"/>
      <c r="AYI138" s="102"/>
      <c r="AYJ138" s="102"/>
      <c r="AYK138" s="102"/>
      <c r="AYL138" s="102"/>
      <c r="AYM138" s="102"/>
      <c r="AYN138" s="102"/>
      <c r="AYO138" s="102"/>
      <c r="AYP138" s="102"/>
      <c r="AYQ138" s="102"/>
      <c r="AYR138" s="102"/>
      <c r="AYS138" s="102"/>
      <c r="AYT138" s="102"/>
      <c r="AYU138" s="102"/>
      <c r="AYV138" s="102"/>
      <c r="AYW138" s="102"/>
      <c r="AYX138" s="102"/>
      <c r="AYY138" s="102"/>
      <c r="AYZ138" s="102"/>
      <c r="AZA138" s="102"/>
      <c r="AZB138" s="102"/>
      <c r="AZC138" s="102"/>
      <c r="AZD138" s="102"/>
      <c r="AZE138" s="102"/>
      <c r="AZF138" s="102"/>
      <c r="AZG138" s="102"/>
      <c r="AZH138" s="102"/>
      <c r="AZI138" s="102"/>
      <c r="AZJ138" s="102"/>
      <c r="AZK138" s="102"/>
      <c r="AZL138" s="102"/>
      <c r="AZM138" s="102"/>
      <c r="AZN138" s="102"/>
      <c r="AZO138" s="102"/>
      <c r="AZP138" s="102"/>
      <c r="AZQ138" s="102"/>
      <c r="AZR138" s="102"/>
      <c r="AZS138" s="102"/>
      <c r="AZT138" s="102"/>
      <c r="AZU138" s="102"/>
      <c r="AZV138" s="102"/>
      <c r="AZW138" s="102"/>
      <c r="AZX138" s="102"/>
      <c r="AZY138" s="102"/>
      <c r="AZZ138" s="102"/>
      <c r="BAA138" s="102"/>
      <c r="BAB138" s="102"/>
      <c r="BAC138" s="102"/>
      <c r="BAD138" s="102"/>
      <c r="BAE138" s="102"/>
      <c r="BAF138" s="102"/>
      <c r="BAG138" s="102"/>
      <c r="BAH138" s="102"/>
      <c r="BAI138" s="102"/>
      <c r="BAJ138" s="102"/>
      <c r="BAK138" s="102"/>
      <c r="BAL138" s="102"/>
      <c r="BAM138" s="102"/>
      <c r="BAN138" s="102"/>
      <c r="BAO138" s="102"/>
      <c r="BAP138" s="102"/>
      <c r="BAQ138" s="102"/>
      <c r="BAR138" s="102"/>
      <c r="BAS138" s="102"/>
      <c r="BAT138" s="102"/>
      <c r="BAU138" s="102"/>
      <c r="BAV138" s="102"/>
      <c r="BAW138" s="102"/>
      <c r="BAX138" s="102"/>
      <c r="BAY138" s="102"/>
      <c r="BAZ138" s="102"/>
      <c r="BBA138" s="102"/>
      <c r="BBB138" s="102"/>
      <c r="BBC138" s="102"/>
      <c r="BBD138" s="102"/>
      <c r="BBE138" s="102"/>
      <c r="BBF138" s="102"/>
      <c r="BBG138" s="102"/>
      <c r="BBH138" s="102"/>
      <c r="BBI138" s="102"/>
      <c r="BBJ138" s="102"/>
      <c r="BBK138" s="102"/>
      <c r="BBL138" s="102"/>
      <c r="BBM138" s="102"/>
      <c r="BBN138" s="102"/>
      <c r="BBO138" s="102"/>
      <c r="BBP138" s="102"/>
      <c r="BBQ138" s="102"/>
      <c r="BBR138" s="102"/>
      <c r="BBS138" s="102"/>
      <c r="BBT138" s="102"/>
      <c r="BBU138" s="102"/>
      <c r="BBV138" s="102"/>
      <c r="BBW138" s="102"/>
      <c r="BBX138" s="102"/>
      <c r="BBY138" s="102"/>
      <c r="BBZ138" s="102"/>
      <c r="BCA138" s="102"/>
      <c r="BCB138" s="102"/>
      <c r="BCC138" s="102"/>
      <c r="BCD138" s="102"/>
      <c r="BCE138" s="102"/>
      <c r="BCF138" s="102"/>
      <c r="BCG138" s="102"/>
      <c r="BCH138" s="102"/>
      <c r="BCI138" s="102"/>
      <c r="BCJ138" s="102"/>
      <c r="BCK138" s="102"/>
      <c r="BCL138" s="102"/>
      <c r="BCM138" s="102"/>
      <c r="BCN138" s="102"/>
      <c r="BCO138" s="102"/>
      <c r="BCP138" s="102"/>
      <c r="BCQ138" s="102"/>
      <c r="BCR138" s="102"/>
      <c r="BCS138" s="102"/>
      <c r="BCT138" s="102"/>
      <c r="BCU138" s="102"/>
      <c r="BCV138" s="102"/>
      <c r="BCW138" s="102"/>
      <c r="BCX138" s="102"/>
      <c r="BCY138" s="102"/>
      <c r="BCZ138" s="102"/>
      <c r="BDA138" s="102"/>
      <c r="BDB138" s="102"/>
      <c r="BDC138" s="102"/>
      <c r="BDD138" s="102"/>
      <c r="BDE138" s="102"/>
      <c r="BDF138" s="102"/>
      <c r="BDG138" s="102"/>
      <c r="BDH138" s="102"/>
      <c r="BDI138" s="102"/>
      <c r="BDJ138" s="102"/>
      <c r="BDK138" s="102"/>
      <c r="BDL138" s="102"/>
      <c r="BDM138" s="102"/>
      <c r="BDN138" s="102"/>
      <c r="BDO138" s="102"/>
      <c r="BDP138" s="102"/>
      <c r="BDQ138" s="102"/>
      <c r="BDR138" s="102"/>
      <c r="BDS138" s="102"/>
      <c r="BDT138" s="102"/>
      <c r="BDU138" s="102"/>
      <c r="BDV138" s="102"/>
      <c r="BDW138" s="102"/>
      <c r="BDX138" s="102"/>
      <c r="BDY138" s="102"/>
      <c r="BDZ138" s="102"/>
      <c r="BEA138" s="102"/>
      <c r="BEB138" s="102"/>
      <c r="BEC138" s="102"/>
      <c r="BED138" s="102"/>
      <c r="BEE138" s="102"/>
      <c r="BEF138" s="102"/>
      <c r="BEG138" s="102"/>
      <c r="BEH138" s="102"/>
      <c r="BEI138" s="102"/>
      <c r="BEJ138" s="102"/>
      <c r="BEK138" s="102"/>
      <c r="BEL138" s="102"/>
      <c r="BEM138" s="102"/>
      <c r="BEN138" s="102"/>
      <c r="BEO138" s="102"/>
      <c r="BEP138" s="102"/>
      <c r="BEQ138" s="102"/>
      <c r="BER138" s="102"/>
      <c r="BES138" s="102"/>
      <c r="BET138" s="102"/>
      <c r="BEU138" s="102"/>
      <c r="BEV138" s="102"/>
      <c r="BEW138" s="102"/>
      <c r="BEX138" s="102"/>
      <c r="BEY138" s="102"/>
      <c r="BEZ138" s="102"/>
      <c r="BFA138" s="102"/>
      <c r="BFB138" s="102"/>
      <c r="BFC138" s="102"/>
      <c r="BFD138" s="102"/>
      <c r="BFE138" s="102"/>
      <c r="BFF138" s="102"/>
      <c r="BFG138" s="102"/>
      <c r="BFH138" s="102"/>
      <c r="BFI138" s="102"/>
      <c r="BFJ138" s="102"/>
      <c r="BFK138" s="102"/>
      <c r="BFL138" s="102"/>
      <c r="BFM138" s="102"/>
      <c r="BFN138" s="102"/>
      <c r="BFO138" s="102"/>
      <c r="BFP138" s="102"/>
      <c r="BFQ138" s="102"/>
      <c r="BFR138" s="102"/>
      <c r="BFS138" s="102"/>
      <c r="BFT138" s="102"/>
      <c r="BFU138" s="102"/>
      <c r="BFV138" s="102"/>
      <c r="BFW138" s="102"/>
      <c r="BFX138" s="102"/>
      <c r="BFY138" s="102"/>
      <c r="BFZ138" s="102"/>
      <c r="BGA138" s="102"/>
      <c r="BGB138" s="102"/>
      <c r="BGC138" s="102"/>
      <c r="BGD138" s="102"/>
      <c r="BGE138" s="102"/>
      <c r="BGF138" s="102"/>
      <c r="BGG138" s="102"/>
      <c r="BGH138" s="102"/>
      <c r="BGI138" s="102"/>
      <c r="BGJ138" s="102"/>
      <c r="BGK138" s="102"/>
      <c r="BGL138" s="102"/>
      <c r="BGM138" s="102"/>
      <c r="BGN138" s="102"/>
      <c r="BGO138" s="102"/>
      <c r="BGP138" s="102"/>
      <c r="BGQ138" s="102"/>
      <c r="BGR138" s="102"/>
      <c r="BGS138" s="102"/>
      <c r="BGT138" s="102"/>
      <c r="BGU138" s="102"/>
      <c r="BGV138" s="102"/>
      <c r="BGW138" s="102"/>
      <c r="BGX138" s="102"/>
      <c r="BGY138" s="102"/>
      <c r="BGZ138" s="102"/>
      <c r="BHA138" s="102"/>
      <c r="BHB138" s="102"/>
      <c r="BHC138" s="102"/>
      <c r="BHD138" s="102"/>
      <c r="BHE138" s="102"/>
      <c r="BHF138" s="102"/>
      <c r="BHG138" s="102"/>
      <c r="BHH138" s="102"/>
      <c r="BHI138" s="102"/>
      <c r="BHJ138" s="102"/>
      <c r="BHK138" s="102"/>
      <c r="BHL138" s="102"/>
      <c r="BHM138" s="102"/>
      <c r="BHN138" s="102"/>
      <c r="BHO138" s="102"/>
      <c r="BHP138" s="102"/>
      <c r="BHQ138" s="102"/>
      <c r="BHR138" s="102"/>
      <c r="BHS138" s="102"/>
      <c r="BHT138" s="102"/>
      <c r="BHU138" s="102"/>
      <c r="BHV138" s="102"/>
      <c r="BHW138" s="102"/>
      <c r="BHX138" s="102"/>
      <c r="BHY138" s="102"/>
      <c r="BHZ138" s="102"/>
      <c r="BIA138" s="102"/>
      <c r="BIB138" s="102"/>
      <c r="BIC138" s="102"/>
      <c r="BID138" s="102"/>
      <c r="BIE138" s="102"/>
      <c r="BIF138" s="102"/>
      <c r="BIG138" s="102"/>
      <c r="BIH138" s="102"/>
      <c r="BII138" s="102"/>
      <c r="BIJ138" s="102"/>
      <c r="BIK138" s="102"/>
      <c r="BIL138" s="102"/>
      <c r="BIM138" s="102"/>
      <c r="BIN138" s="102"/>
      <c r="BIO138" s="102"/>
      <c r="BIP138" s="102"/>
      <c r="BIQ138" s="102"/>
      <c r="BIR138" s="102"/>
      <c r="BIS138" s="102"/>
      <c r="BIT138" s="102"/>
      <c r="BIU138" s="102"/>
      <c r="BIV138" s="102"/>
      <c r="BIW138" s="102"/>
      <c r="BIX138" s="102"/>
      <c r="BIY138" s="102"/>
      <c r="BIZ138" s="102"/>
      <c r="BJA138" s="102"/>
      <c r="BJB138" s="102"/>
      <c r="BJC138" s="102"/>
      <c r="BJD138" s="102"/>
      <c r="BJE138" s="102"/>
      <c r="BJF138" s="102"/>
      <c r="BJG138" s="102"/>
      <c r="BJH138" s="102"/>
      <c r="BJI138" s="102"/>
      <c r="BJJ138" s="102"/>
      <c r="BJK138" s="102"/>
      <c r="BJL138" s="102"/>
      <c r="BJM138" s="102"/>
      <c r="BJN138" s="102"/>
      <c r="BJO138" s="102"/>
      <c r="BJP138" s="102"/>
      <c r="BJQ138" s="102"/>
      <c r="BJR138" s="102"/>
      <c r="BJS138" s="102"/>
      <c r="BJT138" s="102"/>
      <c r="BJU138" s="102"/>
      <c r="BJV138" s="102"/>
      <c r="BJW138" s="102"/>
      <c r="BJX138" s="102"/>
      <c r="BJY138" s="102"/>
      <c r="BJZ138" s="102"/>
      <c r="BKA138" s="102"/>
      <c r="BKB138" s="102"/>
      <c r="BKC138" s="102"/>
      <c r="BKD138" s="102"/>
      <c r="BKE138" s="102"/>
      <c r="BKF138" s="102"/>
      <c r="BKG138" s="102"/>
      <c r="BKH138" s="102"/>
      <c r="BKI138" s="102"/>
      <c r="BKJ138" s="102"/>
      <c r="BKK138" s="102"/>
      <c r="BKL138" s="102"/>
      <c r="BKM138" s="102"/>
      <c r="BKN138" s="102"/>
      <c r="BKO138" s="102"/>
      <c r="BKP138" s="102"/>
      <c r="BKQ138" s="102"/>
      <c r="BKR138" s="102"/>
      <c r="BKS138" s="102"/>
      <c r="BKT138" s="102"/>
      <c r="BKU138" s="102"/>
      <c r="BKV138" s="102"/>
      <c r="BKW138" s="102"/>
      <c r="BKX138" s="102"/>
      <c r="BKY138" s="102"/>
      <c r="BKZ138" s="102"/>
      <c r="BLA138" s="102"/>
      <c r="BLB138" s="102"/>
      <c r="BLC138" s="102"/>
      <c r="BLD138" s="102"/>
      <c r="BLE138" s="102"/>
      <c r="BLF138" s="102"/>
      <c r="BLG138" s="102"/>
      <c r="BLH138" s="102"/>
      <c r="BLI138" s="102"/>
      <c r="BLJ138" s="102"/>
      <c r="BLK138" s="102"/>
      <c r="BLL138" s="102"/>
      <c r="BLM138" s="102"/>
      <c r="BLN138" s="102"/>
      <c r="BLO138" s="102"/>
      <c r="BLP138" s="102"/>
      <c r="BLQ138" s="102"/>
      <c r="BLR138" s="102"/>
      <c r="BLS138" s="102"/>
      <c r="BLT138" s="102"/>
      <c r="BLU138" s="102"/>
      <c r="BLV138" s="102"/>
      <c r="BLW138" s="102"/>
      <c r="BLX138" s="102"/>
      <c r="BLY138" s="102"/>
      <c r="BLZ138" s="102"/>
      <c r="BMA138" s="102"/>
      <c r="BMB138" s="102"/>
      <c r="BMC138" s="102"/>
      <c r="BMD138" s="102"/>
      <c r="BME138" s="102"/>
      <c r="BMF138" s="102"/>
      <c r="BMG138" s="102"/>
      <c r="BMH138" s="102"/>
      <c r="BMI138" s="102"/>
      <c r="BMJ138" s="102"/>
      <c r="BMK138" s="102"/>
      <c r="BML138" s="102"/>
      <c r="BMM138" s="102"/>
      <c r="BMN138" s="102"/>
      <c r="BMO138" s="102"/>
      <c r="BMP138" s="102"/>
      <c r="BMQ138" s="102"/>
      <c r="BMR138" s="102"/>
      <c r="BMS138" s="102"/>
      <c r="BMT138" s="102"/>
      <c r="BMU138" s="102"/>
      <c r="BMV138" s="102"/>
      <c r="BMW138" s="102"/>
      <c r="BMX138" s="102"/>
      <c r="BMY138" s="102"/>
      <c r="BMZ138" s="102"/>
      <c r="BNA138" s="102"/>
      <c r="BNB138" s="102"/>
      <c r="BNC138" s="102"/>
      <c r="BND138" s="102"/>
      <c r="BNE138" s="102"/>
      <c r="BNF138" s="102"/>
      <c r="BNG138" s="102"/>
      <c r="BNH138" s="102"/>
      <c r="BNI138" s="102"/>
      <c r="BNJ138" s="102"/>
      <c r="BNK138" s="102"/>
      <c r="BNL138" s="102"/>
      <c r="BNM138" s="102"/>
      <c r="BNN138" s="102"/>
      <c r="BNO138" s="102"/>
      <c r="BNP138" s="102"/>
      <c r="BNQ138" s="102"/>
      <c r="BNR138" s="102"/>
      <c r="BNS138" s="102"/>
      <c r="BNT138" s="102"/>
      <c r="BNU138" s="102"/>
      <c r="BNV138" s="102"/>
      <c r="BNW138" s="102"/>
      <c r="BNX138" s="102"/>
      <c r="BNY138" s="102"/>
      <c r="BNZ138" s="102"/>
      <c r="BOA138" s="102"/>
      <c r="BOB138" s="102"/>
      <c r="BOC138" s="102"/>
      <c r="BOD138" s="102"/>
      <c r="BOE138" s="102"/>
      <c r="BOF138" s="102"/>
      <c r="BOG138" s="102"/>
      <c r="BOH138" s="102"/>
      <c r="BOI138" s="102"/>
      <c r="BOJ138" s="102"/>
      <c r="BOK138" s="102"/>
      <c r="BOL138" s="102"/>
      <c r="BOM138" s="102"/>
      <c r="BON138" s="102"/>
      <c r="BOO138" s="102"/>
      <c r="BOP138" s="102"/>
      <c r="BOQ138" s="102"/>
      <c r="BOR138" s="102"/>
      <c r="BOS138" s="102"/>
      <c r="BOT138" s="102"/>
      <c r="BOU138" s="102"/>
      <c r="BOV138" s="102"/>
      <c r="BOW138" s="102"/>
      <c r="BOX138" s="102"/>
      <c r="BOY138" s="102"/>
      <c r="BOZ138" s="102"/>
      <c r="BPA138" s="102"/>
      <c r="BPB138" s="102"/>
      <c r="BPC138" s="102"/>
      <c r="BPD138" s="102"/>
      <c r="BPE138" s="102"/>
      <c r="BPF138" s="102"/>
      <c r="BPG138" s="102"/>
      <c r="BPH138" s="102"/>
      <c r="BPI138" s="102"/>
      <c r="BPJ138" s="102"/>
      <c r="BPK138" s="102"/>
      <c r="BPL138" s="102"/>
      <c r="BPM138" s="102"/>
      <c r="BPN138" s="102"/>
      <c r="BPO138" s="102"/>
      <c r="BPP138" s="102"/>
      <c r="BPQ138" s="102"/>
      <c r="BPR138" s="102"/>
      <c r="BPS138" s="102"/>
      <c r="BPT138" s="102"/>
      <c r="BPU138" s="102"/>
      <c r="BPV138" s="102"/>
      <c r="BPW138" s="102"/>
      <c r="BPX138" s="102"/>
      <c r="BPY138" s="102"/>
      <c r="BPZ138" s="102"/>
      <c r="BQA138" s="102"/>
      <c r="BQB138" s="102"/>
      <c r="BQC138" s="102"/>
      <c r="BQD138" s="102"/>
      <c r="BQE138" s="102"/>
      <c r="BQF138" s="102"/>
      <c r="BQG138" s="102"/>
      <c r="BQH138" s="102"/>
      <c r="BQI138" s="102"/>
      <c r="BQJ138" s="102"/>
      <c r="BQK138" s="102"/>
      <c r="BQL138" s="102"/>
      <c r="BQM138" s="102"/>
      <c r="BQN138" s="102"/>
      <c r="BQO138" s="102"/>
      <c r="BQP138" s="102"/>
      <c r="BQQ138" s="102"/>
      <c r="BQR138" s="102"/>
      <c r="BQS138" s="102"/>
      <c r="BQT138" s="102"/>
      <c r="BQU138" s="102"/>
      <c r="BQV138" s="102"/>
      <c r="BQW138" s="102"/>
      <c r="BQX138" s="102"/>
      <c r="BQY138" s="102"/>
      <c r="BQZ138" s="102"/>
      <c r="BRA138" s="102"/>
      <c r="BRB138" s="102"/>
      <c r="BRC138" s="102"/>
      <c r="BRD138" s="102"/>
      <c r="BRE138" s="102"/>
      <c r="BRF138" s="102"/>
      <c r="BRG138" s="102"/>
      <c r="BRH138" s="102"/>
      <c r="BRI138" s="102"/>
      <c r="BRJ138" s="102"/>
      <c r="BRK138" s="102"/>
      <c r="BRL138" s="102"/>
      <c r="BRM138" s="102"/>
      <c r="BRN138" s="102"/>
      <c r="BRO138" s="102"/>
      <c r="BRP138" s="102"/>
      <c r="BRQ138" s="102"/>
      <c r="BRR138" s="102"/>
      <c r="BRS138" s="102"/>
      <c r="BRT138" s="102"/>
      <c r="BRU138" s="102"/>
      <c r="BRV138" s="102"/>
      <c r="BRW138" s="102"/>
      <c r="BRX138" s="102"/>
      <c r="BRY138" s="102"/>
      <c r="BRZ138" s="102"/>
      <c r="BSA138" s="102"/>
      <c r="BSB138" s="102"/>
      <c r="BSC138" s="102"/>
      <c r="BSD138" s="102"/>
      <c r="BSE138" s="102"/>
      <c r="BSF138" s="102"/>
      <c r="BSG138" s="102"/>
      <c r="BSH138" s="102"/>
      <c r="BSI138" s="102"/>
      <c r="BSJ138" s="102"/>
      <c r="BSK138" s="102"/>
      <c r="BSL138" s="102"/>
      <c r="BSM138" s="102"/>
      <c r="BSN138" s="102"/>
      <c r="BSO138" s="102"/>
      <c r="BSP138" s="102"/>
      <c r="BSQ138" s="102"/>
      <c r="BSR138" s="102"/>
      <c r="BSS138" s="102"/>
      <c r="BST138" s="102"/>
      <c r="BSU138" s="102"/>
      <c r="BSV138" s="102"/>
      <c r="BSW138" s="102"/>
      <c r="BSX138" s="102"/>
      <c r="BSY138" s="102"/>
      <c r="BSZ138" s="102"/>
      <c r="BTA138" s="102"/>
      <c r="BTB138" s="102"/>
      <c r="BTC138" s="102"/>
      <c r="BTD138" s="102"/>
      <c r="BTE138" s="102"/>
      <c r="BTF138" s="102"/>
      <c r="BTG138" s="102"/>
      <c r="BTH138" s="102"/>
      <c r="BTI138" s="102"/>
      <c r="BTJ138" s="102"/>
      <c r="BTK138" s="102"/>
      <c r="BTL138" s="102"/>
      <c r="BTM138" s="102"/>
      <c r="BTN138" s="102"/>
      <c r="BTO138" s="102"/>
      <c r="BTP138" s="102"/>
      <c r="BTQ138" s="102"/>
      <c r="BTR138" s="102"/>
      <c r="BTS138" s="102"/>
      <c r="BTT138" s="102"/>
      <c r="BTU138" s="102"/>
      <c r="BTV138" s="102"/>
      <c r="BTW138" s="102"/>
      <c r="BTX138" s="102"/>
      <c r="BTY138" s="102"/>
      <c r="BTZ138" s="102"/>
      <c r="BUA138" s="102"/>
      <c r="BUB138" s="102"/>
      <c r="BUC138" s="102"/>
      <c r="BUD138" s="102"/>
      <c r="BUE138" s="102"/>
      <c r="BUF138" s="102"/>
      <c r="BUG138" s="102"/>
      <c r="BUH138" s="102"/>
      <c r="BUI138" s="102"/>
      <c r="BUJ138" s="102"/>
      <c r="BUK138" s="102"/>
      <c r="BUL138" s="102"/>
      <c r="BUM138" s="102"/>
      <c r="BUN138" s="102"/>
      <c r="BUO138" s="102"/>
      <c r="BUP138" s="102"/>
      <c r="BUQ138" s="102"/>
      <c r="BUR138" s="102"/>
      <c r="BUS138" s="102"/>
      <c r="BUT138" s="102"/>
      <c r="BUU138" s="102"/>
      <c r="BUV138" s="102"/>
      <c r="BUW138" s="102"/>
      <c r="BUX138" s="102"/>
      <c r="BUY138" s="102"/>
      <c r="BUZ138" s="102"/>
      <c r="BVA138" s="102"/>
      <c r="BVB138" s="102"/>
      <c r="BVC138" s="102"/>
      <c r="BVD138" s="102"/>
      <c r="BVE138" s="102"/>
      <c r="BVF138" s="102"/>
      <c r="BVG138" s="102"/>
      <c r="BVH138" s="102"/>
      <c r="BVI138" s="102"/>
      <c r="BVJ138" s="102"/>
      <c r="BVK138" s="102"/>
      <c r="BVL138" s="102"/>
      <c r="BVM138" s="102"/>
      <c r="BVN138" s="102"/>
      <c r="BVO138" s="102"/>
      <c r="BVP138" s="102"/>
      <c r="BVQ138" s="102"/>
      <c r="BVR138" s="102"/>
      <c r="BVS138" s="102"/>
      <c r="BVT138" s="102"/>
      <c r="BVU138" s="102"/>
      <c r="BVV138" s="102"/>
      <c r="BVW138" s="102"/>
      <c r="BVX138" s="102"/>
      <c r="BVY138" s="102"/>
      <c r="BVZ138" s="102"/>
      <c r="BWA138" s="102"/>
      <c r="BWB138" s="102"/>
      <c r="BWC138" s="102"/>
      <c r="BWD138" s="102"/>
      <c r="BWE138" s="102"/>
      <c r="BWF138" s="102"/>
      <c r="BWG138" s="102"/>
      <c r="BWH138" s="102"/>
      <c r="BWI138" s="102"/>
      <c r="BWJ138" s="102"/>
      <c r="BWK138" s="102"/>
      <c r="BWL138" s="102"/>
      <c r="BWM138" s="102"/>
      <c r="BWN138" s="102"/>
      <c r="BWO138" s="102"/>
      <c r="BWP138" s="102"/>
      <c r="BWQ138" s="102"/>
      <c r="BWR138" s="102"/>
      <c r="BWS138" s="102"/>
      <c r="BWT138" s="102"/>
      <c r="BWU138" s="102"/>
      <c r="BWV138" s="102"/>
      <c r="BWW138" s="102"/>
      <c r="BWX138" s="102"/>
      <c r="BWY138" s="102"/>
      <c r="BWZ138" s="102"/>
      <c r="BXA138" s="102"/>
      <c r="BXB138" s="102"/>
      <c r="BXC138" s="102"/>
      <c r="BXD138" s="102"/>
      <c r="BXE138" s="102"/>
      <c r="BXF138" s="102"/>
      <c r="BXG138" s="102"/>
      <c r="BXH138" s="102"/>
      <c r="BXI138" s="102"/>
      <c r="BXJ138" s="102"/>
      <c r="BXK138" s="102"/>
      <c r="BXL138" s="102"/>
      <c r="BXM138" s="102"/>
      <c r="BXN138" s="102"/>
      <c r="BXO138" s="102"/>
      <c r="BXP138" s="102"/>
      <c r="BXQ138" s="102"/>
      <c r="BXR138" s="102"/>
      <c r="BXS138" s="102"/>
      <c r="BXT138" s="102"/>
      <c r="BXU138" s="102"/>
      <c r="BXV138" s="102"/>
      <c r="BXW138" s="102"/>
      <c r="BXX138" s="102"/>
      <c r="BXY138" s="102"/>
      <c r="BXZ138" s="102"/>
      <c r="BYA138" s="102"/>
      <c r="BYB138" s="102"/>
      <c r="BYC138" s="102"/>
      <c r="BYD138" s="102"/>
      <c r="BYE138" s="102"/>
      <c r="BYF138" s="102"/>
      <c r="BYG138" s="102"/>
      <c r="BYH138" s="102"/>
      <c r="BYI138" s="102"/>
      <c r="BYJ138" s="102"/>
      <c r="BYK138" s="102"/>
      <c r="BYL138" s="102"/>
      <c r="BYM138" s="102"/>
      <c r="BYN138" s="102"/>
      <c r="BYO138" s="102"/>
      <c r="BYP138" s="102"/>
      <c r="BYQ138" s="102"/>
      <c r="BYR138" s="102"/>
      <c r="BYS138" s="102"/>
      <c r="BYT138" s="102"/>
      <c r="BYU138" s="102"/>
      <c r="BYV138" s="102"/>
      <c r="BYW138" s="102"/>
      <c r="BYX138" s="102"/>
      <c r="BYY138" s="102"/>
      <c r="BYZ138" s="102"/>
      <c r="BZA138" s="102"/>
      <c r="BZB138" s="102"/>
      <c r="BZC138" s="102"/>
      <c r="BZD138" s="102"/>
      <c r="BZE138" s="102"/>
      <c r="BZF138" s="102"/>
      <c r="BZG138" s="102"/>
      <c r="BZH138" s="102"/>
      <c r="BZI138" s="102"/>
      <c r="BZJ138" s="102"/>
      <c r="BZK138" s="102"/>
      <c r="BZL138" s="102"/>
      <c r="BZM138" s="102"/>
      <c r="BZN138" s="102"/>
      <c r="BZO138" s="102"/>
      <c r="BZP138" s="102"/>
      <c r="BZQ138" s="102"/>
      <c r="BZR138" s="102"/>
      <c r="BZS138" s="102"/>
      <c r="BZT138" s="102"/>
      <c r="BZU138" s="102"/>
      <c r="BZV138" s="102"/>
      <c r="BZW138" s="102"/>
      <c r="BZX138" s="102"/>
      <c r="BZY138" s="102"/>
      <c r="BZZ138" s="102"/>
      <c r="CAA138" s="102"/>
      <c r="CAB138" s="102"/>
      <c r="CAC138" s="102"/>
      <c r="CAD138" s="102"/>
      <c r="CAE138" s="102"/>
      <c r="CAF138" s="102"/>
      <c r="CAG138" s="102"/>
      <c r="CAH138" s="102"/>
      <c r="CAI138" s="102"/>
      <c r="CAJ138" s="102"/>
      <c r="CAK138" s="102"/>
      <c r="CAL138" s="102"/>
      <c r="CAM138" s="102"/>
      <c r="CAN138" s="102"/>
      <c r="CAO138" s="102"/>
      <c r="CAP138" s="102"/>
      <c r="CAQ138" s="102"/>
      <c r="CAR138" s="102"/>
      <c r="CAS138" s="102"/>
      <c r="CAT138" s="102"/>
      <c r="CAU138" s="102"/>
      <c r="CAV138" s="102"/>
      <c r="CAW138" s="102"/>
      <c r="CAX138" s="102"/>
      <c r="CAY138" s="102"/>
      <c r="CAZ138" s="102"/>
      <c r="CBA138" s="102"/>
      <c r="CBB138" s="102"/>
      <c r="CBC138" s="102"/>
      <c r="CBD138" s="102"/>
      <c r="CBE138" s="102"/>
      <c r="CBF138" s="102"/>
      <c r="CBG138" s="102"/>
      <c r="CBH138" s="102"/>
      <c r="CBI138" s="102"/>
      <c r="CBJ138" s="102"/>
      <c r="CBK138" s="102"/>
      <c r="CBL138" s="102"/>
      <c r="CBM138" s="102"/>
      <c r="CBN138" s="102"/>
      <c r="CBO138" s="102"/>
      <c r="CBP138" s="102"/>
      <c r="CBQ138" s="102"/>
      <c r="CBR138" s="102"/>
      <c r="CBS138" s="102"/>
      <c r="CBT138" s="102"/>
      <c r="CBU138" s="102"/>
      <c r="CBV138" s="102"/>
      <c r="CBW138" s="102"/>
      <c r="CBX138" s="102"/>
      <c r="CBY138" s="102"/>
      <c r="CBZ138" s="102"/>
      <c r="CCA138" s="102"/>
      <c r="CCB138" s="102"/>
      <c r="CCC138" s="102"/>
      <c r="CCD138" s="102"/>
      <c r="CCE138" s="102"/>
      <c r="CCF138" s="102"/>
      <c r="CCG138" s="102"/>
      <c r="CCH138" s="102"/>
      <c r="CCI138" s="102"/>
      <c r="CCJ138" s="102"/>
      <c r="CCK138" s="102"/>
      <c r="CCL138" s="102"/>
      <c r="CCM138" s="102"/>
      <c r="CCN138" s="102"/>
      <c r="CCO138" s="102"/>
      <c r="CCP138" s="102"/>
      <c r="CCQ138" s="102"/>
      <c r="CCR138" s="102"/>
      <c r="CCS138" s="102"/>
      <c r="CCT138" s="102"/>
      <c r="CCU138" s="102"/>
      <c r="CCV138" s="102"/>
      <c r="CCW138" s="102"/>
      <c r="CCX138" s="102"/>
      <c r="CCY138" s="102"/>
      <c r="CCZ138" s="102"/>
      <c r="CDA138" s="102"/>
      <c r="CDB138" s="102"/>
      <c r="CDC138" s="102"/>
      <c r="CDD138" s="102"/>
      <c r="CDE138" s="102"/>
      <c r="CDF138" s="102"/>
      <c r="CDG138" s="102"/>
      <c r="CDH138" s="102"/>
      <c r="CDI138" s="102"/>
      <c r="CDJ138" s="102"/>
      <c r="CDK138" s="102"/>
      <c r="CDL138" s="102"/>
      <c r="CDM138" s="102"/>
      <c r="CDN138" s="102"/>
      <c r="CDO138" s="102"/>
      <c r="CDP138" s="102"/>
      <c r="CDQ138" s="102"/>
      <c r="CDR138" s="102"/>
      <c r="CDS138" s="102"/>
      <c r="CDT138" s="102"/>
      <c r="CDU138" s="102"/>
      <c r="CDV138" s="102"/>
      <c r="CDW138" s="102"/>
      <c r="CDX138" s="102"/>
      <c r="CDY138" s="102"/>
      <c r="CDZ138" s="102"/>
      <c r="CEA138" s="102"/>
      <c r="CEB138" s="102"/>
      <c r="CEC138" s="102"/>
      <c r="CED138" s="102"/>
      <c r="CEE138" s="102"/>
      <c r="CEF138" s="102"/>
      <c r="CEG138" s="102"/>
      <c r="CEH138" s="102"/>
      <c r="CEI138" s="102"/>
      <c r="CEJ138" s="102"/>
      <c r="CEK138" s="102"/>
      <c r="CEL138" s="102"/>
      <c r="CEM138" s="102"/>
      <c r="CEN138" s="102"/>
      <c r="CEO138" s="102"/>
      <c r="CEP138" s="102"/>
      <c r="CEQ138" s="102"/>
      <c r="CER138" s="102"/>
      <c r="CES138" s="102"/>
      <c r="CET138" s="102"/>
      <c r="CEU138" s="102"/>
      <c r="CEV138" s="102"/>
      <c r="CEW138" s="102"/>
      <c r="CEX138" s="102"/>
      <c r="CEY138" s="102"/>
      <c r="CEZ138" s="102"/>
      <c r="CFA138" s="102"/>
      <c r="CFB138" s="102"/>
      <c r="CFC138" s="102"/>
      <c r="CFD138" s="102"/>
      <c r="CFE138" s="102"/>
      <c r="CFF138" s="102"/>
      <c r="CFG138" s="102"/>
      <c r="CFH138" s="102"/>
      <c r="CFI138" s="102"/>
      <c r="CFJ138" s="102"/>
      <c r="CFK138" s="102"/>
      <c r="CFL138" s="102"/>
      <c r="CFM138" s="102"/>
      <c r="CFN138" s="102"/>
      <c r="CFO138" s="102"/>
      <c r="CFP138" s="102"/>
      <c r="CFQ138" s="102"/>
      <c r="CFR138" s="102"/>
      <c r="CFS138" s="102"/>
      <c r="CFT138" s="102"/>
      <c r="CFU138" s="102"/>
      <c r="CFV138" s="102"/>
      <c r="CFW138" s="102"/>
      <c r="CFX138" s="102"/>
      <c r="CFY138" s="102"/>
      <c r="CFZ138" s="102"/>
      <c r="CGA138" s="102"/>
      <c r="CGB138" s="102"/>
      <c r="CGC138" s="102"/>
      <c r="CGD138" s="102"/>
      <c r="CGE138" s="102"/>
      <c r="CGF138" s="102"/>
      <c r="CGG138" s="102"/>
      <c r="CGH138" s="102"/>
      <c r="CGI138" s="102"/>
      <c r="CGJ138" s="102"/>
      <c r="CGK138" s="102"/>
      <c r="CGL138" s="102"/>
      <c r="CGM138" s="102"/>
      <c r="CGN138" s="102"/>
      <c r="CGO138" s="102"/>
      <c r="CGP138" s="102"/>
      <c r="CGQ138" s="102"/>
      <c r="CGR138" s="102"/>
      <c r="CGS138" s="102"/>
      <c r="CGT138" s="102"/>
      <c r="CGU138" s="102"/>
      <c r="CGV138" s="102"/>
      <c r="CGW138" s="102"/>
      <c r="CGX138" s="102"/>
      <c r="CGY138" s="102"/>
      <c r="CGZ138" s="102"/>
      <c r="CHA138" s="102"/>
      <c r="CHB138" s="102"/>
      <c r="CHC138" s="102"/>
      <c r="CHD138" s="102"/>
      <c r="CHE138" s="102"/>
      <c r="CHF138" s="102"/>
      <c r="CHG138" s="102"/>
      <c r="CHH138" s="102"/>
      <c r="CHI138" s="102"/>
      <c r="CHJ138" s="102"/>
      <c r="CHK138" s="102"/>
      <c r="CHL138" s="102"/>
      <c r="CHM138" s="102"/>
      <c r="CHN138" s="102"/>
      <c r="CHO138" s="102"/>
      <c r="CHP138" s="102"/>
      <c r="CHQ138" s="102"/>
      <c r="CHR138" s="102"/>
      <c r="CHS138" s="102"/>
      <c r="CHT138" s="102"/>
      <c r="CHU138" s="102"/>
      <c r="CHV138" s="102"/>
      <c r="CHW138" s="102"/>
      <c r="CHX138" s="102"/>
      <c r="CHY138" s="102"/>
      <c r="CHZ138" s="102"/>
      <c r="CIA138" s="102"/>
      <c r="CIB138" s="102"/>
      <c r="CIC138" s="102"/>
      <c r="CID138" s="102"/>
      <c r="CIE138" s="102"/>
      <c r="CIF138" s="102"/>
      <c r="CIG138" s="102"/>
      <c r="CIH138" s="102"/>
      <c r="CII138" s="102"/>
      <c r="CIJ138" s="102"/>
      <c r="CIK138" s="102"/>
      <c r="CIL138" s="102"/>
      <c r="CIM138" s="102"/>
      <c r="CIN138" s="102"/>
      <c r="CIO138" s="102"/>
      <c r="CIP138" s="102"/>
      <c r="CIQ138" s="102"/>
      <c r="CIR138" s="102"/>
      <c r="CIS138" s="102"/>
      <c r="CIT138" s="102"/>
      <c r="CIU138" s="102"/>
      <c r="CIV138" s="102"/>
      <c r="CIW138" s="102"/>
      <c r="CIX138" s="102"/>
      <c r="CIY138" s="102"/>
      <c r="CIZ138" s="102"/>
      <c r="CJA138" s="102"/>
      <c r="CJB138" s="102"/>
      <c r="CJC138" s="102"/>
      <c r="CJD138" s="102"/>
      <c r="CJE138" s="102"/>
      <c r="CJF138" s="102"/>
      <c r="CJG138" s="102"/>
      <c r="CJH138" s="102"/>
      <c r="CJI138" s="102"/>
      <c r="CJJ138" s="102"/>
      <c r="CJK138" s="102"/>
      <c r="CJL138" s="102"/>
      <c r="CJM138" s="102"/>
      <c r="CJN138" s="102"/>
      <c r="CJO138" s="102"/>
      <c r="CJP138" s="102"/>
      <c r="CJQ138" s="102"/>
      <c r="CJR138" s="102"/>
      <c r="CJS138" s="102"/>
      <c r="CJT138" s="102"/>
      <c r="CJU138" s="102"/>
      <c r="CJV138" s="102"/>
      <c r="CJW138" s="102"/>
      <c r="CJX138" s="102"/>
      <c r="CJY138" s="102"/>
      <c r="CJZ138" s="102"/>
      <c r="CKA138" s="102"/>
      <c r="CKB138" s="102"/>
      <c r="CKC138" s="102"/>
      <c r="CKD138" s="102"/>
      <c r="CKE138" s="102"/>
      <c r="CKF138" s="102"/>
      <c r="CKG138" s="102"/>
      <c r="CKH138" s="102"/>
      <c r="CKI138" s="102"/>
      <c r="CKJ138" s="102"/>
      <c r="CKK138" s="102"/>
      <c r="CKL138" s="102"/>
      <c r="CKM138" s="102"/>
      <c r="CKN138" s="102"/>
      <c r="CKO138" s="102"/>
      <c r="CKP138" s="102"/>
      <c r="CKQ138" s="102"/>
      <c r="CKR138" s="102"/>
      <c r="CKS138" s="102"/>
      <c r="CKT138" s="102"/>
      <c r="CKU138" s="102"/>
      <c r="CKV138" s="102"/>
      <c r="CKW138" s="102"/>
      <c r="CKX138" s="102"/>
      <c r="CKY138" s="102"/>
      <c r="CKZ138" s="102"/>
      <c r="CLA138" s="102"/>
      <c r="CLB138" s="102"/>
      <c r="CLC138" s="102"/>
      <c r="CLD138" s="102"/>
      <c r="CLE138" s="102"/>
      <c r="CLF138" s="102"/>
      <c r="CLG138" s="102"/>
      <c r="CLH138" s="102"/>
      <c r="CLI138" s="102"/>
      <c r="CLJ138" s="102"/>
      <c r="CLK138" s="102"/>
      <c r="CLL138" s="102"/>
      <c r="CLM138" s="102"/>
      <c r="CLN138" s="102"/>
      <c r="CLO138" s="102"/>
      <c r="CLP138" s="102"/>
      <c r="CLQ138" s="102"/>
      <c r="CLR138" s="102"/>
      <c r="CLS138" s="102"/>
      <c r="CLT138" s="102"/>
      <c r="CLU138" s="102"/>
      <c r="CLV138" s="102"/>
      <c r="CLW138" s="102"/>
      <c r="CLX138" s="102"/>
      <c r="CLY138" s="102"/>
      <c r="CLZ138" s="102"/>
      <c r="CMA138" s="102"/>
      <c r="CMB138" s="102"/>
      <c r="CMC138" s="102"/>
      <c r="CMD138" s="102"/>
      <c r="CME138" s="102"/>
      <c r="CMF138" s="102"/>
      <c r="CMG138" s="102"/>
      <c r="CMH138" s="102"/>
      <c r="CMI138" s="102"/>
      <c r="CMJ138" s="102"/>
      <c r="CMK138" s="102"/>
      <c r="CML138" s="102"/>
      <c r="CMM138" s="102"/>
      <c r="CMN138" s="102"/>
      <c r="CMO138" s="102"/>
      <c r="CMP138" s="102"/>
      <c r="CMQ138" s="102"/>
      <c r="CMR138" s="102"/>
      <c r="CMS138" s="102"/>
      <c r="CMT138" s="102"/>
      <c r="CMU138" s="102"/>
      <c r="CMV138" s="102"/>
      <c r="CMW138" s="102"/>
      <c r="CMX138" s="102"/>
      <c r="CMY138" s="102"/>
      <c r="CMZ138" s="102"/>
      <c r="CNA138" s="102"/>
      <c r="CNB138" s="102"/>
      <c r="CNC138" s="102"/>
      <c r="CND138" s="102"/>
      <c r="CNE138" s="102"/>
      <c r="CNF138" s="102"/>
      <c r="CNG138" s="102"/>
      <c r="CNH138" s="102"/>
      <c r="CNI138" s="102"/>
      <c r="CNJ138" s="102"/>
      <c r="CNK138" s="102"/>
      <c r="CNL138" s="102"/>
      <c r="CNM138" s="102"/>
      <c r="CNN138" s="102"/>
      <c r="CNO138" s="102"/>
      <c r="CNP138" s="102"/>
      <c r="CNQ138" s="102"/>
      <c r="CNR138" s="102"/>
      <c r="CNS138" s="102"/>
      <c r="CNT138" s="102"/>
      <c r="CNU138" s="102"/>
      <c r="CNV138" s="102"/>
      <c r="CNW138" s="102"/>
      <c r="CNX138" s="102"/>
      <c r="CNY138" s="102"/>
      <c r="CNZ138" s="102"/>
      <c r="COA138" s="102"/>
      <c r="COB138" s="102"/>
      <c r="COC138" s="102"/>
      <c r="COD138" s="102"/>
      <c r="COE138" s="102"/>
      <c r="COF138" s="102"/>
      <c r="COG138" s="102"/>
      <c r="COH138" s="102"/>
      <c r="COI138" s="102"/>
      <c r="COJ138" s="102"/>
      <c r="COK138" s="102"/>
      <c r="COL138" s="102"/>
      <c r="COM138" s="102"/>
      <c r="CON138" s="102"/>
      <c r="COO138" s="102"/>
      <c r="COP138" s="102"/>
      <c r="COQ138" s="102"/>
      <c r="COR138" s="102"/>
      <c r="COS138" s="102"/>
      <c r="COT138" s="102"/>
      <c r="COU138" s="102"/>
      <c r="COV138" s="102"/>
      <c r="COW138" s="102"/>
      <c r="COX138" s="102"/>
      <c r="COY138" s="102"/>
      <c r="COZ138" s="102"/>
      <c r="CPA138" s="102"/>
      <c r="CPB138" s="102"/>
      <c r="CPC138" s="102"/>
      <c r="CPD138" s="102"/>
      <c r="CPE138" s="102"/>
      <c r="CPF138" s="102"/>
      <c r="CPG138" s="102"/>
      <c r="CPH138" s="102"/>
      <c r="CPI138" s="102"/>
      <c r="CPJ138" s="102"/>
      <c r="CPK138" s="102"/>
      <c r="CPL138" s="102"/>
      <c r="CPM138" s="102"/>
      <c r="CPN138" s="102"/>
      <c r="CPO138" s="102"/>
      <c r="CPP138" s="102"/>
      <c r="CPQ138" s="102"/>
      <c r="CPR138" s="102"/>
      <c r="CPS138" s="102"/>
      <c r="CPT138" s="102"/>
      <c r="CPU138" s="102"/>
      <c r="CPV138" s="102"/>
      <c r="CPW138" s="102"/>
      <c r="CPX138" s="102"/>
      <c r="CPY138" s="102"/>
      <c r="CPZ138" s="102"/>
      <c r="CQA138" s="102"/>
      <c r="CQB138" s="102"/>
      <c r="CQC138" s="102"/>
      <c r="CQD138" s="102"/>
      <c r="CQE138" s="102"/>
      <c r="CQF138" s="102"/>
      <c r="CQG138" s="102"/>
      <c r="CQH138" s="102"/>
      <c r="CQI138" s="102"/>
      <c r="CQJ138" s="102"/>
      <c r="CQK138" s="102"/>
      <c r="CQL138" s="102"/>
      <c r="CQM138" s="102"/>
      <c r="CQN138" s="102"/>
      <c r="CQO138" s="102"/>
      <c r="CQP138" s="102"/>
      <c r="CQQ138" s="102"/>
      <c r="CQR138" s="102"/>
      <c r="CQS138" s="102"/>
      <c r="CQT138" s="102"/>
      <c r="CQU138" s="102"/>
      <c r="CQV138" s="102"/>
      <c r="CQW138" s="102"/>
      <c r="CQX138" s="102"/>
      <c r="CQY138" s="102"/>
      <c r="CQZ138" s="102"/>
      <c r="CRA138" s="102"/>
      <c r="CRB138" s="102"/>
      <c r="CRC138" s="102"/>
      <c r="CRD138" s="102"/>
      <c r="CRE138" s="102"/>
      <c r="CRF138" s="102"/>
      <c r="CRG138" s="102"/>
      <c r="CRH138" s="102"/>
      <c r="CRI138" s="102"/>
      <c r="CRJ138" s="102"/>
      <c r="CRK138" s="102"/>
      <c r="CRL138" s="102"/>
      <c r="CRM138" s="102"/>
      <c r="CRN138" s="102"/>
      <c r="CRO138" s="102"/>
      <c r="CRP138" s="102"/>
      <c r="CRQ138" s="102"/>
      <c r="CRR138" s="102"/>
      <c r="CRS138" s="102"/>
      <c r="CRT138" s="102"/>
      <c r="CRU138" s="102"/>
      <c r="CRV138" s="102"/>
      <c r="CRW138" s="102"/>
      <c r="CRX138" s="102"/>
      <c r="CRY138" s="102"/>
      <c r="CRZ138" s="102"/>
      <c r="CSA138" s="102"/>
      <c r="CSB138" s="102"/>
      <c r="CSC138" s="102"/>
      <c r="CSD138" s="102"/>
      <c r="CSE138" s="102"/>
      <c r="CSF138" s="102"/>
      <c r="CSG138" s="102"/>
      <c r="CSH138" s="102"/>
      <c r="CSI138" s="102"/>
      <c r="CSJ138" s="102"/>
      <c r="CSK138" s="102"/>
      <c r="CSL138" s="102"/>
      <c r="CSM138" s="102"/>
      <c r="CSN138" s="102"/>
      <c r="CSO138" s="102"/>
      <c r="CSP138" s="102"/>
      <c r="CSQ138" s="102"/>
      <c r="CSR138" s="102"/>
      <c r="CSS138" s="102"/>
      <c r="CST138" s="102"/>
      <c r="CSU138" s="102"/>
      <c r="CSV138" s="102"/>
      <c r="CSW138" s="102"/>
      <c r="CSX138" s="102"/>
      <c r="CSY138" s="102"/>
      <c r="CSZ138" s="102"/>
      <c r="CTA138" s="102"/>
      <c r="CTB138" s="102"/>
      <c r="CTC138" s="102"/>
      <c r="CTD138" s="102"/>
      <c r="CTE138" s="102"/>
      <c r="CTF138" s="102"/>
      <c r="CTG138" s="102"/>
      <c r="CTH138" s="102"/>
      <c r="CTI138" s="102"/>
      <c r="CTJ138" s="102"/>
      <c r="CTK138" s="102"/>
      <c r="CTL138" s="102"/>
      <c r="CTM138" s="102"/>
      <c r="CTN138" s="102"/>
      <c r="CTO138" s="102"/>
      <c r="CTP138" s="102"/>
      <c r="CTQ138" s="102"/>
      <c r="CTR138" s="102"/>
      <c r="CTS138" s="102"/>
      <c r="CTT138" s="102"/>
      <c r="CTU138" s="102"/>
      <c r="CTV138" s="102"/>
      <c r="CTW138" s="102"/>
      <c r="CTX138" s="102"/>
      <c r="CTY138" s="102"/>
      <c r="CTZ138" s="102"/>
      <c r="CUA138" s="102"/>
      <c r="CUB138" s="102"/>
      <c r="CUC138" s="102"/>
      <c r="CUD138" s="102"/>
      <c r="CUE138" s="102"/>
      <c r="CUF138" s="102"/>
      <c r="CUG138" s="102"/>
      <c r="CUH138" s="102"/>
      <c r="CUI138" s="102"/>
      <c r="CUJ138" s="102"/>
      <c r="CUK138" s="102"/>
      <c r="CUL138" s="102"/>
      <c r="CUM138" s="102"/>
      <c r="CUN138" s="102"/>
      <c r="CUO138" s="102"/>
      <c r="CUP138" s="102"/>
      <c r="CUQ138" s="102"/>
      <c r="CUR138" s="102"/>
      <c r="CUS138" s="102"/>
      <c r="CUT138" s="102"/>
      <c r="CUU138" s="102"/>
      <c r="CUV138" s="102"/>
      <c r="CUW138" s="102"/>
      <c r="CUX138" s="102"/>
      <c r="CUY138" s="102"/>
      <c r="CUZ138" s="102"/>
      <c r="CVA138" s="102"/>
      <c r="CVB138" s="102"/>
      <c r="CVC138" s="102"/>
      <c r="CVD138" s="102"/>
      <c r="CVE138" s="102"/>
      <c r="CVF138" s="102"/>
      <c r="CVG138" s="102"/>
      <c r="CVH138" s="102"/>
      <c r="CVI138" s="102"/>
      <c r="CVJ138" s="102"/>
      <c r="CVK138" s="102"/>
      <c r="CVL138" s="102"/>
      <c r="CVM138" s="102"/>
      <c r="CVN138" s="102"/>
      <c r="CVO138" s="102"/>
      <c r="CVP138" s="102"/>
      <c r="CVQ138" s="102"/>
      <c r="CVR138" s="102"/>
      <c r="CVS138" s="102"/>
      <c r="CVT138" s="102"/>
      <c r="CVU138" s="102"/>
      <c r="CVV138" s="102"/>
      <c r="CVW138" s="102"/>
      <c r="CVX138" s="102"/>
      <c r="CVY138" s="102"/>
      <c r="CVZ138" s="102"/>
      <c r="CWA138" s="102"/>
      <c r="CWB138" s="102"/>
      <c r="CWC138" s="102"/>
      <c r="CWD138" s="102"/>
      <c r="CWE138" s="102"/>
      <c r="CWF138" s="102"/>
      <c r="CWG138" s="102"/>
      <c r="CWH138" s="102"/>
      <c r="CWI138" s="102"/>
      <c r="CWJ138" s="102"/>
      <c r="CWK138" s="102"/>
      <c r="CWL138" s="102"/>
      <c r="CWM138" s="102"/>
      <c r="CWN138" s="102"/>
      <c r="CWO138" s="102"/>
      <c r="CWP138" s="102"/>
      <c r="CWQ138" s="102"/>
      <c r="CWR138" s="102"/>
      <c r="CWS138" s="102"/>
      <c r="CWT138" s="102"/>
      <c r="CWU138" s="102"/>
      <c r="CWV138" s="102"/>
      <c r="CWW138" s="102"/>
      <c r="CWX138" s="102"/>
      <c r="CWY138" s="102"/>
      <c r="CWZ138" s="102"/>
      <c r="CXA138" s="102"/>
      <c r="CXB138" s="102"/>
      <c r="CXC138" s="102"/>
      <c r="CXD138" s="102"/>
      <c r="CXE138" s="102"/>
      <c r="CXF138" s="102"/>
      <c r="CXG138" s="102"/>
      <c r="CXH138" s="102"/>
      <c r="CXI138" s="102"/>
      <c r="CXJ138" s="102"/>
      <c r="CXK138" s="102"/>
      <c r="CXL138" s="102"/>
      <c r="CXM138" s="102"/>
      <c r="CXN138" s="102"/>
      <c r="CXO138" s="102"/>
      <c r="CXP138" s="102"/>
      <c r="CXQ138" s="102"/>
      <c r="CXR138" s="102"/>
      <c r="CXS138" s="102"/>
      <c r="CXT138" s="102"/>
      <c r="CXU138" s="102"/>
      <c r="CXV138" s="102"/>
      <c r="CXW138" s="102"/>
      <c r="CXX138" s="102"/>
      <c r="CXY138" s="102"/>
      <c r="CXZ138" s="102"/>
      <c r="CYA138" s="102"/>
      <c r="CYB138" s="102"/>
      <c r="CYC138" s="102"/>
      <c r="CYD138" s="102"/>
      <c r="CYE138" s="102"/>
      <c r="CYF138" s="102"/>
      <c r="CYG138" s="102"/>
      <c r="CYH138" s="102"/>
      <c r="CYI138" s="102"/>
      <c r="CYJ138" s="102"/>
      <c r="CYK138" s="102"/>
      <c r="CYL138" s="102"/>
      <c r="CYM138" s="102"/>
      <c r="CYN138" s="102"/>
      <c r="CYO138" s="102"/>
      <c r="CYP138" s="102"/>
      <c r="CYQ138" s="102"/>
      <c r="CYR138" s="102"/>
      <c r="CYS138" s="102"/>
      <c r="CYT138" s="102"/>
      <c r="CYU138" s="102"/>
      <c r="CYV138" s="102"/>
      <c r="CYW138" s="102"/>
      <c r="CYX138" s="102"/>
      <c r="CYY138" s="102"/>
      <c r="CYZ138" s="102"/>
      <c r="CZA138" s="102"/>
      <c r="CZB138" s="102"/>
      <c r="CZC138" s="102"/>
      <c r="CZD138" s="102"/>
      <c r="CZE138" s="102"/>
      <c r="CZF138" s="102"/>
      <c r="CZG138" s="102"/>
      <c r="CZH138" s="102"/>
      <c r="CZI138" s="102"/>
      <c r="CZJ138" s="102"/>
      <c r="CZK138" s="102"/>
      <c r="CZL138" s="102"/>
      <c r="CZM138" s="102"/>
      <c r="CZN138" s="102"/>
      <c r="CZO138" s="102"/>
      <c r="CZP138" s="102"/>
      <c r="CZQ138" s="102"/>
      <c r="CZR138" s="102"/>
      <c r="CZS138" s="102"/>
      <c r="CZT138" s="102"/>
      <c r="CZU138" s="102"/>
      <c r="CZV138" s="102"/>
      <c r="CZW138" s="102"/>
      <c r="CZX138" s="102"/>
      <c r="CZY138" s="102"/>
      <c r="CZZ138" s="102"/>
      <c r="DAA138" s="102"/>
      <c r="DAB138" s="102"/>
      <c r="DAC138" s="102"/>
      <c r="DAD138" s="102"/>
      <c r="DAE138" s="102"/>
      <c r="DAF138" s="102"/>
      <c r="DAG138" s="102"/>
      <c r="DAH138" s="102"/>
      <c r="DAI138" s="102"/>
      <c r="DAJ138" s="102"/>
      <c r="DAK138" s="102"/>
      <c r="DAL138" s="102"/>
      <c r="DAM138" s="102"/>
      <c r="DAN138" s="102"/>
      <c r="DAO138" s="102"/>
      <c r="DAP138" s="102"/>
      <c r="DAQ138" s="102"/>
      <c r="DAR138" s="102"/>
      <c r="DAS138" s="102"/>
      <c r="DAT138" s="102"/>
      <c r="DAU138" s="102"/>
      <c r="DAV138" s="102"/>
      <c r="DAW138" s="102"/>
      <c r="DAX138" s="102"/>
      <c r="DAY138" s="102"/>
      <c r="DAZ138" s="102"/>
      <c r="DBA138" s="102"/>
      <c r="DBB138" s="102"/>
      <c r="DBC138" s="102"/>
      <c r="DBD138" s="102"/>
      <c r="DBE138" s="102"/>
      <c r="DBF138" s="102"/>
      <c r="DBG138" s="102"/>
      <c r="DBH138" s="102"/>
      <c r="DBI138" s="102"/>
      <c r="DBJ138" s="102"/>
      <c r="DBK138" s="102"/>
      <c r="DBL138" s="102"/>
      <c r="DBM138" s="102"/>
      <c r="DBN138" s="102"/>
      <c r="DBO138" s="102"/>
      <c r="DBP138" s="102"/>
      <c r="DBQ138" s="102"/>
      <c r="DBR138" s="102"/>
      <c r="DBS138" s="102"/>
      <c r="DBT138" s="102"/>
      <c r="DBU138" s="102"/>
      <c r="DBV138" s="102"/>
      <c r="DBW138" s="102"/>
      <c r="DBX138" s="102"/>
      <c r="DBY138" s="102"/>
      <c r="DBZ138" s="102"/>
      <c r="DCA138" s="102"/>
      <c r="DCB138" s="102"/>
      <c r="DCC138" s="102"/>
      <c r="DCD138" s="102"/>
      <c r="DCE138" s="102"/>
      <c r="DCF138" s="102"/>
      <c r="DCG138" s="102"/>
      <c r="DCH138" s="102"/>
      <c r="DCI138" s="102"/>
      <c r="DCJ138" s="102"/>
      <c r="DCK138" s="102"/>
      <c r="DCL138" s="102"/>
      <c r="DCM138" s="102"/>
      <c r="DCN138" s="102"/>
      <c r="DCO138" s="102"/>
      <c r="DCP138" s="102"/>
      <c r="DCQ138" s="102"/>
      <c r="DCR138" s="102"/>
      <c r="DCS138" s="102"/>
      <c r="DCT138" s="102"/>
      <c r="DCU138" s="102"/>
      <c r="DCV138" s="102"/>
      <c r="DCW138" s="102"/>
      <c r="DCX138" s="102"/>
      <c r="DCY138" s="102"/>
      <c r="DCZ138" s="102"/>
      <c r="DDA138" s="102"/>
      <c r="DDB138" s="102"/>
      <c r="DDC138" s="102"/>
      <c r="DDD138" s="102"/>
      <c r="DDE138" s="102"/>
      <c r="DDF138" s="102"/>
      <c r="DDG138" s="102"/>
      <c r="DDH138" s="102"/>
      <c r="DDI138" s="102"/>
      <c r="DDJ138" s="102"/>
      <c r="DDK138" s="102"/>
      <c r="DDL138" s="102"/>
      <c r="DDM138" s="102"/>
      <c r="DDN138" s="102"/>
      <c r="DDO138" s="102"/>
      <c r="DDP138" s="102"/>
      <c r="DDQ138" s="102"/>
      <c r="DDR138" s="102"/>
      <c r="DDS138" s="102"/>
      <c r="DDT138" s="102"/>
      <c r="DDU138" s="102"/>
      <c r="DDV138" s="102"/>
      <c r="DDW138" s="102"/>
      <c r="DDX138" s="102"/>
      <c r="DDY138" s="102"/>
      <c r="DDZ138" s="102"/>
      <c r="DEA138" s="102"/>
      <c r="DEB138" s="102"/>
      <c r="DEC138" s="102"/>
      <c r="DED138" s="102"/>
      <c r="DEE138" s="102"/>
      <c r="DEF138" s="102"/>
      <c r="DEG138" s="102"/>
      <c r="DEH138" s="102"/>
      <c r="DEI138" s="102"/>
      <c r="DEJ138" s="102"/>
      <c r="DEK138" s="102"/>
      <c r="DEL138" s="102"/>
      <c r="DEM138" s="102"/>
      <c r="DEN138" s="102"/>
      <c r="DEO138" s="102"/>
      <c r="DEP138" s="102"/>
      <c r="DEQ138" s="102"/>
      <c r="DER138" s="102"/>
      <c r="DES138" s="102"/>
      <c r="DET138" s="102"/>
      <c r="DEU138" s="102"/>
      <c r="DEV138" s="102"/>
      <c r="DEW138" s="102"/>
      <c r="DEX138" s="102"/>
      <c r="DEY138" s="102"/>
      <c r="DEZ138" s="102"/>
      <c r="DFA138" s="102"/>
      <c r="DFB138" s="102"/>
      <c r="DFC138" s="102"/>
      <c r="DFD138" s="102"/>
      <c r="DFE138" s="102"/>
      <c r="DFF138" s="102"/>
      <c r="DFG138" s="102"/>
      <c r="DFH138" s="102"/>
      <c r="DFI138" s="102"/>
      <c r="DFJ138" s="102"/>
      <c r="DFK138" s="102"/>
      <c r="DFL138" s="102"/>
      <c r="DFM138" s="102"/>
      <c r="DFN138" s="102"/>
      <c r="DFO138" s="102"/>
      <c r="DFP138" s="102"/>
      <c r="DFQ138" s="102"/>
      <c r="DFR138" s="102"/>
      <c r="DFS138" s="102"/>
      <c r="DFT138" s="102"/>
      <c r="DFU138" s="102"/>
      <c r="DFV138" s="102"/>
      <c r="DFW138" s="102"/>
      <c r="DFX138" s="102"/>
      <c r="DFY138" s="102"/>
      <c r="DFZ138" s="102"/>
      <c r="DGA138" s="102"/>
      <c r="DGB138" s="102"/>
      <c r="DGC138" s="102"/>
      <c r="DGD138" s="102"/>
      <c r="DGE138" s="102"/>
      <c r="DGF138" s="102"/>
      <c r="DGG138" s="102"/>
      <c r="DGH138" s="102"/>
      <c r="DGI138" s="102"/>
      <c r="DGJ138" s="102"/>
      <c r="DGK138" s="102"/>
      <c r="DGL138" s="102"/>
      <c r="DGM138" s="102"/>
      <c r="DGN138" s="102"/>
      <c r="DGO138" s="102"/>
      <c r="DGP138" s="102"/>
      <c r="DGQ138" s="102"/>
      <c r="DGR138" s="102"/>
      <c r="DGS138" s="102"/>
      <c r="DGT138" s="102"/>
      <c r="DGU138" s="102"/>
      <c r="DGV138" s="102"/>
      <c r="DGW138" s="102"/>
      <c r="DGX138" s="102"/>
      <c r="DGY138" s="102"/>
      <c r="DGZ138" s="102"/>
      <c r="DHA138" s="102"/>
      <c r="DHB138" s="102"/>
      <c r="DHC138" s="102"/>
      <c r="DHD138" s="102"/>
      <c r="DHE138" s="102"/>
      <c r="DHF138" s="102"/>
      <c r="DHG138" s="102"/>
      <c r="DHH138" s="102"/>
      <c r="DHI138" s="102"/>
      <c r="DHJ138" s="102"/>
      <c r="DHK138" s="102"/>
      <c r="DHL138" s="102"/>
      <c r="DHM138" s="102"/>
      <c r="DHN138" s="102"/>
      <c r="DHO138" s="102"/>
      <c r="DHP138" s="102"/>
      <c r="DHQ138" s="102"/>
      <c r="DHR138" s="102"/>
      <c r="DHS138" s="102"/>
      <c r="DHT138" s="102"/>
      <c r="DHU138" s="102"/>
      <c r="DHV138" s="102"/>
      <c r="DHW138" s="102"/>
      <c r="DHX138" s="102"/>
      <c r="DHY138" s="102"/>
      <c r="DHZ138" s="102"/>
      <c r="DIA138" s="102"/>
      <c r="DIB138" s="102"/>
      <c r="DIC138" s="102"/>
      <c r="DID138" s="102"/>
      <c r="DIE138" s="102"/>
      <c r="DIF138" s="102"/>
      <c r="DIG138" s="102"/>
      <c r="DIH138" s="102"/>
      <c r="DII138" s="102"/>
      <c r="DIJ138" s="102"/>
      <c r="DIK138" s="102"/>
      <c r="DIL138" s="102"/>
      <c r="DIM138" s="102"/>
      <c r="DIN138" s="102"/>
      <c r="DIO138" s="102"/>
      <c r="DIP138" s="102"/>
      <c r="DIQ138" s="102"/>
      <c r="DIR138" s="102"/>
      <c r="DIS138" s="102"/>
      <c r="DIT138" s="102"/>
      <c r="DIU138" s="102"/>
      <c r="DIV138" s="102"/>
      <c r="DIW138" s="102"/>
      <c r="DIX138" s="102"/>
      <c r="DIY138" s="102"/>
      <c r="DIZ138" s="102"/>
      <c r="DJA138" s="102"/>
      <c r="DJB138" s="102"/>
      <c r="DJC138" s="102"/>
      <c r="DJD138" s="102"/>
      <c r="DJE138" s="102"/>
      <c r="DJF138" s="102"/>
      <c r="DJG138" s="102"/>
      <c r="DJH138" s="102"/>
      <c r="DJI138" s="102"/>
      <c r="DJJ138" s="102"/>
      <c r="DJK138" s="102"/>
      <c r="DJL138" s="102"/>
      <c r="DJM138" s="102"/>
      <c r="DJN138" s="102"/>
      <c r="DJO138" s="102"/>
      <c r="DJP138" s="102"/>
      <c r="DJQ138" s="102"/>
      <c r="DJR138" s="102"/>
      <c r="DJS138" s="102"/>
      <c r="DJT138" s="102"/>
      <c r="DJU138" s="102"/>
      <c r="DJV138" s="102"/>
      <c r="DJW138" s="102"/>
      <c r="DJX138" s="102"/>
      <c r="DJY138" s="102"/>
      <c r="DJZ138" s="102"/>
      <c r="DKA138" s="102"/>
      <c r="DKB138" s="102"/>
      <c r="DKC138" s="102"/>
      <c r="DKD138" s="102"/>
      <c r="DKE138" s="102"/>
      <c r="DKF138" s="102"/>
      <c r="DKG138" s="102"/>
      <c r="DKH138" s="102"/>
      <c r="DKI138" s="102"/>
      <c r="DKJ138" s="102"/>
      <c r="DKK138" s="102"/>
      <c r="DKL138" s="102"/>
      <c r="DKM138" s="102"/>
      <c r="DKN138" s="102"/>
      <c r="DKO138" s="102"/>
      <c r="DKP138" s="102"/>
      <c r="DKQ138" s="102"/>
      <c r="DKR138" s="102"/>
      <c r="DKS138" s="102"/>
      <c r="DKT138" s="102"/>
      <c r="DKU138" s="102"/>
      <c r="DKV138" s="102"/>
      <c r="DKW138" s="102"/>
      <c r="DKX138" s="102"/>
      <c r="DKY138" s="102"/>
      <c r="DKZ138" s="102"/>
      <c r="DLA138" s="102"/>
      <c r="DLB138" s="102"/>
      <c r="DLC138" s="102"/>
      <c r="DLD138" s="102"/>
      <c r="DLE138" s="102"/>
      <c r="DLF138" s="102"/>
      <c r="DLG138" s="102"/>
      <c r="DLH138" s="102"/>
      <c r="DLI138" s="102"/>
      <c r="DLJ138" s="102"/>
      <c r="DLK138" s="102"/>
      <c r="DLL138" s="102"/>
      <c r="DLM138" s="102"/>
      <c r="DLN138" s="102"/>
      <c r="DLO138" s="102"/>
      <c r="DLP138" s="102"/>
      <c r="DLQ138" s="102"/>
      <c r="DLR138" s="102"/>
      <c r="DLS138" s="102"/>
      <c r="DLT138" s="102"/>
      <c r="DLU138" s="102"/>
      <c r="DLV138" s="102"/>
      <c r="DLW138" s="102"/>
      <c r="DLX138" s="102"/>
      <c r="DLY138" s="102"/>
      <c r="DLZ138" s="102"/>
      <c r="DMA138" s="102"/>
      <c r="DMB138" s="102"/>
      <c r="DMC138" s="102"/>
      <c r="DMD138" s="102"/>
      <c r="DME138" s="102"/>
      <c r="DMF138" s="102"/>
      <c r="DMG138" s="102"/>
      <c r="DMH138" s="102"/>
      <c r="DMI138" s="102"/>
      <c r="DMJ138" s="102"/>
      <c r="DMK138" s="102"/>
      <c r="DML138" s="102"/>
      <c r="DMM138" s="102"/>
      <c r="DMN138" s="102"/>
      <c r="DMO138" s="102"/>
      <c r="DMP138" s="102"/>
      <c r="DMQ138" s="102"/>
      <c r="DMR138" s="102"/>
      <c r="DMS138" s="102"/>
      <c r="DMT138" s="102"/>
      <c r="DMU138" s="102"/>
      <c r="DMV138" s="102"/>
      <c r="DMW138" s="102"/>
      <c r="DMX138" s="102"/>
      <c r="DMY138" s="102"/>
      <c r="DMZ138" s="102"/>
      <c r="DNA138" s="102"/>
      <c r="DNB138" s="102"/>
      <c r="DNC138" s="102"/>
      <c r="DND138" s="102"/>
      <c r="DNE138" s="102"/>
      <c r="DNF138" s="102"/>
      <c r="DNG138" s="102"/>
      <c r="DNH138" s="102"/>
      <c r="DNI138" s="102"/>
      <c r="DNJ138" s="102"/>
      <c r="DNK138" s="102"/>
      <c r="DNL138" s="102"/>
      <c r="DNM138" s="102"/>
      <c r="DNN138" s="102"/>
      <c r="DNO138" s="102"/>
      <c r="DNP138" s="102"/>
      <c r="DNQ138" s="102"/>
      <c r="DNR138" s="102"/>
      <c r="DNS138" s="102"/>
      <c r="DNT138" s="102"/>
      <c r="DNU138" s="102"/>
      <c r="DNV138" s="102"/>
      <c r="DNW138" s="102"/>
      <c r="DNX138" s="102"/>
      <c r="DNY138" s="102"/>
      <c r="DNZ138" s="102"/>
      <c r="DOA138" s="102"/>
      <c r="DOB138" s="102"/>
      <c r="DOC138" s="102"/>
      <c r="DOD138" s="102"/>
      <c r="DOE138" s="102"/>
      <c r="DOF138" s="102"/>
      <c r="DOG138" s="102"/>
      <c r="DOH138" s="102"/>
      <c r="DOI138" s="102"/>
      <c r="DOJ138" s="102"/>
      <c r="DOK138" s="102"/>
      <c r="DOL138" s="102"/>
      <c r="DOM138" s="102"/>
      <c r="DON138" s="102"/>
      <c r="DOO138" s="102"/>
      <c r="DOP138" s="102"/>
      <c r="DOQ138" s="102"/>
      <c r="DOR138" s="102"/>
      <c r="DOS138" s="102"/>
      <c r="DOT138" s="102"/>
      <c r="DOU138" s="102"/>
      <c r="DOV138" s="102"/>
      <c r="DOW138" s="102"/>
      <c r="DOX138" s="102"/>
      <c r="DOY138" s="102"/>
      <c r="DOZ138" s="102"/>
      <c r="DPA138" s="102"/>
      <c r="DPB138" s="102"/>
      <c r="DPC138" s="102"/>
      <c r="DPD138" s="102"/>
      <c r="DPE138" s="102"/>
      <c r="DPF138" s="102"/>
      <c r="DPG138" s="102"/>
      <c r="DPH138" s="102"/>
      <c r="DPI138" s="102"/>
      <c r="DPJ138" s="102"/>
      <c r="DPK138" s="102"/>
      <c r="DPL138" s="102"/>
      <c r="DPM138" s="102"/>
      <c r="DPN138" s="102"/>
      <c r="DPO138" s="102"/>
      <c r="DPP138" s="102"/>
      <c r="DPQ138" s="102"/>
      <c r="DPR138" s="102"/>
      <c r="DPS138" s="102"/>
      <c r="DPT138" s="102"/>
      <c r="DPU138" s="102"/>
      <c r="DPV138" s="102"/>
      <c r="DPW138" s="102"/>
      <c r="DPX138" s="102"/>
      <c r="DPY138" s="102"/>
      <c r="DPZ138" s="102"/>
      <c r="DQA138" s="102"/>
      <c r="DQB138" s="102"/>
      <c r="DQC138" s="102"/>
      <c r="DQD138" s="102"/>
      <c r="DQE138" s="102"/>
      <c r="DQF138" s="102"/>
      <c r="DQG138" s="102"/>
      <c r="DQH138" s="102"/>
      <c r="DQI138" s="102"/>
      <c r="DQJ138" s="102"/>
      <c r="DQK138" s="102"/>
      <c r="DQL138" s="102"/>
      <c r="DQM138" s="102"/>
      <c r="DQN138" s="102"/>
      <c r="DQO138" s="102"/>
      <c r="DQP138" s="102"/>
      <c r="DQQ138" s="102"/>
      <c r="DQR138" s="102"/>
      <c r="DQS138" s="102"/>
      <c r="DQT138" s="102"/>
      <c r="DQU138" s="102"/>
      <c r="DQV138" s="102"/>
      <c r="DQW138" s="102"/>
      <c r="DQX138" s="102"/>
      <c r="DQY138" s="102"/>
      <c r="DQZ138" s="102"/>
      <c r="DRA138" s="102"/>
      <c r="DRB138" s="102"/>
      <c r="DRC138" s="102"/>
      <c r="DRD138" s="102"/>
      <c r="DRE138" s="102"/>
      <c r="DRF138" s="102"/>
      <c r="DRG138" s="102"/>
      <c r="DRH138" s="102"/>
      <c r="DRI138" s="102"/>
      <c r="DRJ138" s="102"/>
      <c r="DRK138" s="102"/>
      <c r="DRL138" s="102"/>
      <c r="DRM138" s="102"/>
      <c r="DRN138" s="102"/>
      <c r="DRO138" s="102"/>
      <c r="DRP138" s="102"/>
      <c r="DRQ138" s="102"/>
      <c r="DRR138" s="102"/>
      <c r="DRS138" s="102"/>
      <c r="DRT138" s="102"/>
      <c r="DRU138" s="102"/>
      <c r="DRV138" s="102"/>
      <c r="DRW138" s="102"/>
      <c r="DRX138" s="102"/>
      <c r="DRY138" s="102"/>
      <c r="DRZ138" s="102"/>
      <c r="DSA138" s="102"/>
      <c r="DSB138" s="102"/>
      <c r="DSC138" s="102"/>
      <c r="DSD138" s="102"/>
      <c r="DSE138" s="102"/>
      <c r="DSF138" s="102"/>
      <c r="DSG138" s="102"/>
      <c r="DSH138" s="102"/>
      <c r="DSI138" s="102"/>
      <c r="DSJ138" s="102"/>
      <c r="DSK138" s="102"/>
      <c r="DSL138" s="102"/>
      <c r="DSM138" s="102"/>
      <c r="DSN138" s="102"/>
      <c r="DSO138" s="102"/>
      <c r="DSP138" s="102"/>
      <c r="DSQ138" s="102"/>
      <c r="DSR138" s="102"/>
      <c r="DSS138" s="102"/>
      <c r="DST138" s="102"/>
      <c r="DSU138" s="102"/>
      <c r="DSV138" s="102"/>
      <c r="DSW138" s="102"/>
      <c r="DSX138" s="102"/>
      <c r="DSY138" s="102"/>
      <c r="DSZ138" s="102"/>
      <c r="DTA138" s="102"/>
      <c r="DTB138" s="102"/>
      <c r="DTC138" s="102"/>
      <c r="DTD138" s="102"/>
      <c r="DTE138" s="102"/>
      <c r="DTF138" s="102"/>
      <c r="DTG138" s="102"/>
      <c r="DTH138" s="102"/>
      <c r="DTI138" s="102"/>
      <c r="DTJ138" s="102"/>
      <c r="DTK138" s="102"/>
      <c r="DTL138" s="102"/>
      <c r="DTM138" s="102"/>
      <c r="DTN138" s="102"/>
      <c r="DTO138" s="102"/>
      <c r="DTP138" s="102"/>
      <c r="DTQ138" s="102"/>
      <c r="DTR138" s="102"/>
      <c r="DTS138" s="102"/>
      <c r="DTT138" s="102"/>
      <c r="DTU138" s="102"/>
      <c r="DTV138" s="102"/>
      <c r="DTW138" s="102"/>
      <c r="DTX138" s="102"/>
      <c r="DTY138" s="102"/>
      <c r="DTZ138" s="102"/>
      <c r="DUA138" s="102"/>
      <c r="DUB138" s="102"/>
      <c r="DUC138" s="102"/>
      <c r="DUD138" s="102"/>
      <c r="DUE138" s="102"/>
      <c r="DUF138" s="102"/>
      <c r="DUG138" s="102"/>
      <c r="DUH138" s="102"/>
      <c r="DUI138" s="102"/>
      <c r="DUJ138" s="102"/>
      <c r="DUK138" s="102"/>
      <c r="DUL138" s="102"/>
      <c r="DUM138" s="102"/>
      <c r="DUN138" s="102"/>
      <c r="DUO138" s="102"/>
      <c r="DUP138" s="102"/>
      <c r="DUQ138" s="102"/>
      <c r="DUR138" s="102"/>
      <c r="DUS138" s="102"/>
      <c r="DUT138" s="102"/>
      <c r="DUU138" s="102"/>
      <c r="DUV138" s="102"/>
      <c r="DUW138" s="102"/>
      <c r="DUX138" s="102"/>
      <c r="DUY138" s="102"/>
      <c r="DUZ138" s="102"/>
      <c r="DVA138" s="102"/>
      <c r="DVB138" s="102"/>
      <c r="DVC138" s="102"/>
      <c r="DVD138" s="102"/>
      <c r="DVE138" s="102"/>
      <c r="DVF138" s="102"/>
      <c r="DVG138" s="102"/>
      <c r="DVH138" s="102"/>
      <c r="DVI138" s="102"/>
      <c r="DVJ138" s="102"/>
      <c r="DVK138" s="102"/>
      <c r="DVL138" s="102"/>
      <c r="DVM138" s="102"/>
      <c r="DVN138" s="102"/>
      <c r="DVO138" s="102"/>
      <c r="DVP138" s="102"/>
      <c r="DVQ138" s="102"/>
      <c r="DVR138" s="102"/>
      <c r="DVS138" s="102"/>
      <c r="DVT138" s="102"/>
      <c r="DVU138" s="102"/>
      <c r="DVV138" s="102"/>
      <c r="DVW138" s="102"/>
      <c r="DVX138" s="102"/>
      <c r="DVY138" s="102"/>
      <c r="DVZ138" s="102"/>
      <c r="DWA138" s="102"/>
      <c r="DWB138" s="102"/>
      <c r="DWC138" s="102"/>
      <c r="DWD138" s="102"/>
      <c r="DWE138" s="102"/>
      <c r="DWF138" s="102"/>
      <c r="DWG138" s="102"/>
      <c r="DWH138" s="102"/>
      <c r="DWI138" s="102"/>
      <c r="DWJ138" s="102"/>
      <c r="DWK138" s="102"/>
      <c r="DWL138" s="102"/>
      <c r="DWM138" s="102"/>
      <c r="DWN138" s="102"/>
      <c r="DWO138" s="102"/>
      <c r="DWP138" s="102"/>
      <c r="DWQ138" s="102"/>
      <c r="DWR138" s="102"/>
      <c r="DWS138" s="102"/>
      <c r="DWT138" s="102"/>
      <c r="DWU138" s="102"/>
      <c r="DWV138" s="102"/>
      <c r="DWW138" s="102"/>
      <c r="DWX138" s="102"/>
      <c r="DWY138" s="102"/>
      <c r="DWZ138" s="102"/>
      <c r="DXA138" s="102"/>
      <c r="DXB138" s="102"/>
      <c r="DXC138" s="102"/>
      <c r="DXD138" s="102"/>
      <c r="DXE138" s="102"/>
      <c r="DXF138" s="102"/>
      <c r="DXG138" s="102"/>
      <c r="DXH138" s="102"/>
      <c r="DXI138" s="102"/>
      <c r="DXJ138" s="102"/>
      <c r="DXK138" s="102"/>
      <c r="DXL138" s="102"/>
      <c r="DXM138" s="102"/>
      <c r="DXN138" s="102"/>
      <c r="DXO138" s="102"/>
      <c r="DXP138" s="102"/>
      <c r="DXQ138" s="102"/>
      <c r="DXR138" s="102"/>
      <c r="DXS138" s="102"/>
      <c r="DXT138" s="102"/>
      <c r="DXU138" s="102"/>
      <c r="DXV138" s="102"/>
      <c r="DXW138" s="102"/>
      <c r="DXX138" s="102"/>
      <c r="DXY138" s="102"/>
      <c r="DXZ138" s="102"/>
      <c r="DYA138" s="102"/>
      <c r="DYB138" s="102"/>
      <c r="DYC138" s="102"/>
      <c r="DYD138" s="102"/>
      <c r="DYE138" s="102"/>
      <c r="DYF138" s="102"/>
      <c r="DYG138" s="102"/>
      <c r="DYH138" s="102"/>
      <c r="DYI138" s="102"/>
      <c r="DYJ138" s="102"/>
      <c r="DYK138" s="102"/>
      <c r="DYL138" s="102"/>
      <c r="DYM138" s="102"/>
      <c r="DYN138" s="102"/>
      <c r="DYO138" s="102"/>
      <c r="DYP138" s="102"/>
      <c r="DYQ138" s="102"/>
      <c r="DYR138" s="102"/>
      <c r="DYS138" s="102"/>
      <c r="DYT138" s="102"/>
      <c r="DYU138" s="102"/>
      <c r="DYV138" s="102"/>
      <c r="DYW138" s="102"/>
      <c r="DYX138" s="102"/>
      <c r="DYY138" s="102"/>
      <c r="DYZ138" s="102"/>
      <c r="DZA138" s="102"/>
      <c r="DZB138" s="102"/>
      <c r="DZC138" s="102"/>
      <c r="DZD138" s="102"/>
      <c r="DZE138" s="102"/>
      <c r="DZF138" s="102"/>
      <c r="DZG138" s="102"/>
      <c r="DZH138" s="102"/>
      <c r="DZI138" s="102"/>
      <c r="DZJ138" s="102"/>
      <c r="DZK138" s="102"/>
      <c r="DZL138" s="102"/>
      <c r="DZM138" s="102"/>
      <c r="DZN138" s="102"/>
      <c r="DZO138" s="102"/>
      <c r="DZP138" s="102"/>
      <c r="DZQ138" s="102"/>
      <c r="DZR138" s="102"/>
      <c r="DZS138" s="102"/>
      <c r="DZT138" s="102"/>
      <c r="DZU138" s="102"/>
      <c r="DZV138" s="102"/>
      <c r="DZW138" s="102"/>
      <c r="DZX138" s="102"/>
      <c r="DZY138" s="102"/>
      <c r="DZZ138" s="102"/>
      <c r="EAA138" s="102"/>
      <c r="EAB138" s="102"/>
      <c r="EAC138" s="102"/>
      <c r="EAD138" s="102"/>
      <c r="EAE138" s="102"/>
      <c r="EAF138" s="102"/>
      <c r="EAG138" s="102"/>
      <c r="EAH138" s="102"/>
      <c r="EAI138" s="102"/>
      <c r="EAJ138" s="102"/>
      <c r="EAK138" s="102"/>
      <c r="EAL138" s="102"/>
      <c r="EAM138" s="102"/>
      <c r="EAN138" s="102"/>
      <c r="EAO138" s="102"/>
      <c r="EAP138" s="102"/>
      <c r="EAQ138" s="102"/>
      <c r="EAR138" s="102"/>
      <c r="EAS138" s="102"/>
      <c r="EAT138" s="102"/>
      <c r="EAU138" s="102"/>
      <c r="EAV138" s="102"/>
      <c r="EAW138" s="102"/>
      <c r="EAX138" s="102"/>
      <c r="EAY138" s="102"/>
      <c r="EAZ138" s="102"/>
      <c r="EBA138" s="102"/>
      <c r="EBB138" s="102"/>
      <c r="EBC138" s="102"/>
      <c r="EBD138" s="102"/>
      <c r="EBE138" s="102"/>
      <c r="EBF138" s="102"/>
      <c r="EBG138" s="102"/>
      <c r="EBH138" s="102"/>
      <c r="EBI138" s="102"/>
      <c r="EBJ138" s="102"/>
      <c r="EBK138" s="102"/>
      <c r="EBL138" s="102"/>
      <c r="EBM138" s="102"/>
      <c r="EBN138" s="102"/>
      <c r="EBO138" s="102"/>
      <c r="EBP138" s="102"/>
      <c r="EBQ138" s="102"/>
      <c r="EBR138" s="102"/>
      <c r="EBS138" s="102"/>
      <c r="EBT138" s="102"/>
      <c r="EBU138" s="102"/>
      <c r="EBV138" s="102"/>
      <c r="EBW138" s="102"/>
      <c r="EBX138" s="102"/>
      <c r="EBY138" s="102"/>
      <c r="EBZ138" s="102"/>
      <c r="ECA138" s="102"/>
      <c r="ECB138" s="102"/>
      <c r="ECC138" s="102"/>
      <c r="ECD138" s="102"/>
      <c r="ECE138" s="102"/>
      <c r="ECF138" s="102"/>
      <c r="ECG138" s="102"/>
      <c r="ECH138" s="102"/>
      <c r="ECI138" s="102"/>
      <c r="ECJ138" s="102"/>
      <c r="ECK138" s="102"/>
      <c r="ECL138" s="102"/>
      <c r="ECM138" s="102"/>
      <c r="ECN138" s="102"/>
      <c r="ECO138" s="102"/>
      <c r="ECP138" s="102"/>
      <c r="ECQ138" s="102"/>
      <c r="ECR138" s="102"/>
      <c r="ECS138" s="102"/>
      <c r="ECT138" s="102"/>
      <c r="ECU138" s="102"/>
      <c r="ECV138" s="102"/>
      <c r="ECW138" s="102"/>
      <c r="ECX138" s="102"/>
      <c r="ECY138" s="102"/>
      <c r="ECZ138" s="102"/>
      <c r="EDA138" s="102"/>
      <c r="EDB138" s="102"/>
      <c r="EDC138" s="102"/>
      <c r="EDD138" s="102"/>
      <c r="EDE138" s="102"/>
      <c r="EDF138" s="102"/>
      <c r="EDG138" s="102"/>
      <c r="EDH138" s="102"/>
      <c r="EDI138" s="102"/>
      <c r="EDJ138" s="102"/>
      <c r="EDK138" s="102"/>
      <c r="EDL138" s="102"/>
      <c r="EDM138" s="102"/>
      <c r="EDN138" s="102"/>
      <c r="EDO138" s="102"/>
      <c r="EDP138" s="102"/>
      <c r="EDQ138" s="102"/>
      <c r="EDR138" s="102"/>
      <c r="EDS138" s="102"/>
      <c r="EDT138" s="102"/>
      <c r="EDU138" s="102"/>
      <c r="EDV138" s="102"/>
      <c r="EDW138" s="102"/>
      <c r="EDX138" s="102"/>
      <c r="EDY138" s="102"/>
      <c r="EDZ138" s="102"/>
      <c r="EEA138" s="102"/>
      <c r="EEB138" s="102"/>
      <c r="EEC138" s="102"/>
      <c r="EED138" s="102"/>
      <c r="EEE138" s="102"/>
      <c r="EEF138" s="102"/>
      <c r="EEG138" s="102"/>
      <c r="EEH138" s="102"/>
      <c r="EEI138" s="102"/>
      <c r="EEJ138" s="102"/>
      <c r="EEK138" s="102"/>
      <c r="EEL138" s="102"/>
      <c r="EEM138" s="102"/>
      <c r="EEN138" s="102"/>
      <c r="EEO138" s="102"/>
      <c r="EEP138" s="102"/>
      <c r="EEQ138" s="102"/>
      <c r="EER138" s="102"/>
      <c r="EES138" s="102"/>
      <c r="EET138" s="102"/>
      <c r="EEU138" s="102"/>
      <c r="EEV138" s="102"/>
      <c r="EEW138" s="102"/>
      <c r="EEX138" s="102"/>
      <c r="EEY138" s="102"/>
      <c r="EEZ138" s="102"/>
      <c r="EFA138" s="102"/>
      <c r="EFB138" s="102"/>
      <c r="EFC138" s="102"/>
      <c r="EFD138" s="102"/>
      <c r="EFE138" s="102"/>
      <c r="EFF138" s="102"/>
      <c r="EFG138" s="102"/>
      <c r="EFH138" s="102"/>
      <c r="EFI138" s="102"/>
      <c r="EFJ138" s="102"/>
      <c r="EFK138" s="102"/>
      <c r="EFL138" s="102"/>
      <c r="EFM138" s="102"/>
      <c r="EFN138" s="102"/>
      <c r="EFO138" s="102"/>
      <c r="EFP138" s="102"/>
      <c r="EFQ138" s="102"/>
      <c r="EFR138" s="102"/>
      <c r="EFS138" s="102"/>
      <c r="EFT138" s="102"/>
      <c r="EFU138" s="102"/>
      <c r="EFV138" s="102"/>
      <c r="EFW138" s="102"/>
      <c r="EFX138" s="102"/>
      <c r="EFY138" s="102"/>
      <c r="EFZ138" s="102"/>
      <c r="EGA138" s="102"/>
      <c r="EGB138" s="102"/>
      <c r="EGC138" s="102"/>
      <c r="EGD138" s="102"/>
      <c r="EGE138" s="102"/>
      <c r="EGF138" s="102"/>
      <c r="EGG138" s="102"/>
      <c r="EGH138" s="102"/>
      <c r="EGI138" s="102"/>
      <c r="EGJ138" s="102"/>
      <c r="EGK138" s="102"/>
      <c r="EGL138" s="102"/>
      <c r="EGM138" s="102"/>
      <c r="EGN138" s="102"/>
      <c r="EGO138" s="102"/>
      <c r="EGP138" s="102"/>
      <c r="EGQ138" s="102"/>
      <c r="EGR138" s="102"/>
      <c r="EGS138" s="102"/>
      <c r="EGT138" s="102"/>
      <c r="EGU138" s="102"/>
      <c r="EGV138" s="102"/>
      <c r="EGW138" s="102"/>
      <c r="EGX138" s="102"/>
      <c r="EGY138" s="102"/>
      <c r="EGZ138" s="102"/>
      <c r="EHA138" s="102"/>
      <c r="EHB138" s="102"/>
      <c r="EHC138" s="102"/>
      <c r="EHD138" s="102"/>
      <c r="EHE138" s="102"/>
      <c r="EHF138" s="102"/>
      <c r="EHG138" s="102"/>
      <c r="EHH138" s="102"/>
      <c r="EHI138" s="102"/>
      <c r="EHJ138" s="102"/>
      <c r="EHK138" s="102"/>
      <c r="EHL138" s="102"/>
      <c r="EHM138" s="102"/>
      <c r="EHN138" s="102"/>
      <c r="EHO138" s="102"/>
      <c r="EHP138" s="102"/>
      <c r="EHQ138" s="102"/>
      <c r="EHR138" s="102"/>
      <c r="EHS138" s="102"/>
      <c r="EHT138" s="102"/>
      <c r="EHU138" s="102"/>
      <c r="EHV138" s="102"/>
      <c r="EHW138" s="102"/>
      <c r="EHX138" s="102"/>
      <c r="EHY138" s="102"/>
      <c r="EHZ138" s="102"/>
      <c r="EIA138" s="102"/>
      <c r="EIB138" s="102"/>
      <c r="EIC138" s="102"/>
      <c r="EID138" s="102"/>
      <c r="EIE138" s="102"/>
      <c r="EIF138" s="102"/>
      <c r="EIG138" s="102"/>
      <c r="EIH138" s="102"/>
      <c r="EII138" s="102"/>
      <c r="EIJ138" s="102"/>
      <c r="EIK138" s="102"/>
      <c r="EIL138" s="102"/>
      <c r="EIM138" s="102"/>
      <c r="EIN138" s="102"/>
      <c r="EIO138" s="102"/>
      <c r="EIP138" s="102"/>
      <c r="EIQ138" s="102"/>
      <c r="EIR138" s="102"/>
      <c r="EIS138" s="102"/>
      <c r="EIT138" s="102"/>
      <c r="EIU138" s="102"/>
      <c r="EIV138" s="102"/>
      <c r="EIW138" s="102"/>
      <c r="EIX138" s="102"/>
      <c r="EIY138" s="102"/>
      <c r="EIZ138" s="102"/>
      <c r="EJA138" s="102"/>
      <c r="EJB138" s="102"/>
      <c r="EJC138" s="102"/>
      <c r="EJD138" s="102"/>
      <c r="EJE138" s="102"/>
      <c r="EJF138" s="102"/>
      <c r="EJG138" s="102"/>
      <c r="EJH138" s="102"/>
      <c r="EJI138" s="102"/>
      <c r="EJJ138" s="102"/>
      <c r="EJK138" s="102"/>
      <c r="EJL138" s="102"/>
      <c r="EJM138" s="102"/>
      <c r="EJN138" s="102"/>
      <c r="EJO138" s="102"/>
      <c r="EJP138" s="102"/>
      <c r="EJQ138" s="102"/>
      <c r="EJR138" s="102"/>
      <c r="EJS138" s="102"/>
      <c r="EJT138" s="102"/>
      <c r="EJU138" s="102"/>
      <c r="EJV138" s="102"/>
      <c r="EJW138" s="102"/>
      <c r="EJX138" s="102"/>
      <c r="EJY138" s="102"/>
      <c r="EJZ138" s="102"/>
      <c r="EKA138" s="102"/>
      <c r="EKB138" s="102"/>
      <c r="EKC138" s="102"/>
      <c r="EKD138" s="102"/>
      <c r="EKE138" s="102"/>
      <c r="EKF138" s="102"/>
      <c r="EKG138" s="102"/>
      <c r="EKH138" s="102"/>
      <c r="EKI138" s="102"/>
      <c r="EKJ138" s="102"/>
      <c r="EKK138" s="102"/>
      <c r="EKL138" s="102"/>
      <c r="EKM138" s="102"/>
      <c r="EKN138" s="102"/>
      <c r="EKO138" s="102"/>
      <c r="EKP138" s="102"/>
      <c r="EKQ138" s="102"/>
      <c r="EKR138" s="102"/>
      <c r="EKS138" s="102"/>
      <c r="EKT138" s="102"/>
      <c r="EKU138" s="102"/>
      <c r="EKV138" s="102"/>
      <c r="EKW138" s="102"/>
      <c r="EKX138" s="102"/>
      <c r="EKY138" s="102"/>
      <c r="EKZ138" s="102"/>
      <c r="ELA138" s="102"/>
      <c r="ELB138" s="102"/>
      <c r="ELC138" s="102"/>
      <c r="ELD138" s="102"/>
      <c r="ELE138" s="102"/>
      <c r="ELF138" s="102"/>
      <c r="ELG138" s="102"/>
      <c r="ELH138" s="102"/>
      <c r="ELI138" s="102"/>
      <c r="ELJ138" s="102"/>
      <c r="ELK138" s="102"/>
      <c r="ELL138" s="102"/>
      <c r="ELM138" s="102"/>
      <c r="ELN138" s="102"/>
      <c r="ELO138" s="102"/>
      <c r="ELP138" s="102"/>
      <c r="ELQ138" s="102"/>
      <c r="ELR138" s="102"/>
      <c r="ELS138" s="102"/>
      <c r="ELT138" s="102"/>
      <c r="ELU138" s="102"/>
      <c r="ELV138" s="102"/>
      <c r="ELW138" s="102"/>
      <c r="ELX138" s="102"/>
      <c r="ELY138" s="102"/>
      <c r="ELZ138" s="102"/>
      <c r="EMA138" s="102"/>
      <c r="EMB138" s="102"/>
      <c r="EMC138" s="102"/>
      <c r="EMD138" s="102"/>
      <c r="EME138" s="102"/>
      <c r="EMF138" s="102"/>
      <c r="EMG138" s="102"/>
      <c r="EMH138" s="102"/>
      <c r="EMI138" s="102"/>
      <c r="EMJ138" s="102"/>
      <c r="EMK138" s="102"/>
      <c r="EML138" s="102"/>
      <c r="EMM138" s="102"/>
      <c r="EMN138" s="102"/>
      <c r="EMO138" s="102"/>
      <c r="EMP138" s="102"/>
      <c r="EMQ138" s="102"/>
      <c r="EMR138" s="102"/>
      <c r="EMS138" s="102"/>
      <c r="EMT138" s="102"/>
      <c r="EMU138" s="102"/>
      <c r="EMV138" s="102"/>
      <c r="EMW138" s="102"/>
      <c r="EMX138" s="102"/>
      <c r="EMY138" s="102"/>
      <c r="EMZ138" s="102"/>
      <c r="ENA138" s="102"/>
      <c r="ENB138" s="102"/>
      <c r="ENC138" s="102"/>
      <c r="END138" s="102"/>
      <c r="ENE138" s="102"/>
      <c r="ENF138" s="102"/>
      <c r="ENG138" s="102"/>
      <c r="ENH138" s="102"/>
      <c r="ENI138" s="102"/>
      <c r="ENJ138" s="102"/>
      <c r="ENK138" s="102"/>
      <c r="ENL138" s="102"/>
      <c r="ENM138" s="102"/>
      <c r="ENN138" s="102"/>
      <c r="ENO138" s="102"/>
      <c r="ENP138" s="102"/>
      <c r="ENQ138" s="102"/>
      <c r="ENR138" s="102"/>
      <c r="ENS138" s="102"/>
      <c r="ENT138" s="102"/>
      <c r="ENU138" s="102"/>
      <c r="ENV138" s="102"/>
      <c r="ENW138" s="102"/>
      <c r="ENX138" s="102"/>
      <c r="ENY138" s="102"/>
      <c r="ENZ138" s="102"/>
      <c r="EOA138" s="102"/>
      <c r="EOB138" s="102"/>
      <c r="EOC138" s="102"/>
      <c r="EOD138" s="102"/>
      <c r="EOE138" s="102"/>
      <c r="EOF138" s="102"/>
      <c r="EOG138" s="102"/>
      <c r="EOH138" s="102"/>
      <c r="EOI138" s="102"/>
      <c r="EOJ138" s="102"/>
      <c r="EOK138" s="102"/>
      <c r="EOL138" s="102"/>
      <c r="EOM138" s="102"/>
      <c r="EON138" s="102"/>
      <c r="EOO138" s="102"/>
      <c r="EOP138" s="102"/>
      <c r="EOQ138" s="102"/>
      <c r="EOR138" s="102"/>
      <c r="EOS138" s="102"/>
      <c r="EOT138" s="102"/>
      <c r="EOU138" s="102"/>
      <c r="EOV138" s="102"/>
      <c r="EOW138" s="102"/>
      <c r="EOX138" s="102"/>
      <c r="EOY138" s="102"/>
      <c r="EOZ138" s="102"/>
      <c r="EPA138" s="102"/>
      <c r="EPB138" s="102"/>
      <c r="EPC138" s="102"/>
      <c r="EPD138" s="102"/>
      <c r="EPE138" s="102"/>
      <c r="EPF138" s="102"/>
      <c r="EPG138" s="102"/>
      <c r="EPH138" s="102"/>
      <c r="EPI138" s="102"/>
      <c r="EPJ138" s="102"/>
      <c r="EPK138" s="102"/>
      <c r="EPL138" s="102"/>
      <c r="EPM138" s="102"/>
      <c r="EPN138" s="102"/>
      <c r="EPO138" s="102"/>
      <c r="EPP138" s="102"/>
      <c r="EPQ138" s="102"/>
      <c r="EPR138" s="102"/>
      <c r="EPS138" s="102"/>
      <c r="EPT138" s="102"/>
      <c r="EPU138" s="102"/>
      <c r="EPV138" s="102"/>
      <c r="EPW138" s="102"/>
      <c r="EPX138" s="102"/>
      <c r="EPY138" s="102"/>
      <c r="EPZ138" s="102"/>
      <c r="EQA138" s="102"/>
      <c r="EQB138" s="102"/>
      <c r="EQC138" s="102"/>
      <c r="EQD138" s="102"/>
      <c r="EQE138" s="102"/>
      <c r="EQF138" s="102"/>
      <c r="EQG138" s="102"/>
      <c r="EQH138" s="102"/>
      <c r="EQI138" s="102"/>
      <c r="EQJ138" s="102"/>
      <c r="EQK138" s="102"/>
      <c r="EQL138" s="102"/>
      <c r="EQM138" s="102"/>
      <c r="EQN138" s="102"/>
      <c r="EQO138" s="102"/>
      <c r="EQP138" s="102"/>
      <c r="EQQ138" s="102"/>
      <c r="EQR138" s="102"/>
      <c r="EQS138" s="102"/>
      <c r="EQT138" s="102"/>
      <c r="EQU138" s="102"/>
      <c r="EQV138" s="102"/>
      <c r="EQW138" s="102"/>
      <c r="EQX138" s="102"/>
      <c r="EQY138" s="102"/>
      <c r="EQZ138" s="102"/>
      <c r="ERA138" s="102"/>
      <c r="ERB138" s="102"/>
      <c r="ERC138" s="102"/>
      <c r="ERD138" s="102"/>
      <c r="ERE138" s="102"/>
      <c r="ERF138" s="102"/>
      <c r="ERG138" s="102"/>
      <c r="ERH138" s="102"/>
      <c r="ERI138" s="102"/>
      <c r="ERJ138" s="102"/>
      <c r="ERK138" s="102"/>
      <c r="ERL138" s="102"/>
      <c r="ERM138" s="102"/>
      <c r="ERN138" s="102"/>
      <c r="ERO138" s="102"/>
      <c r="ERP138" s="102"/>
      <c r="ERQ138" s="102"/>
      <c r="ERR138" s="102"/>
      <c r="ERS138" s="102"/>
      <c r="ERT138" s="102"/>
      <c r="ERU138" s="102"/>
      <c r="ERV138" s="102"/>
      <c r="ERW138" s="102"/>
      <c r="ERX138" s="102"/>
      <c r="ERY138" s="102"/>
      <c r="ERZ138" s="102"/>
      <c r="ESA138" s="102"/>
      <c r="ESB138" s="102"/>
      <c r="ESC138" s="102"/>
      <c r="ESD138" s="102"/>
      <c r="ESE138" s="102"/>
      <c r="ESF138" s="102"/>
      <c r="ESG138" s="102"/>
      <c r="ESH138" s="102"/>
      <c r="ESI138" s="102"/>
      <c r="ESJ138" s="102"/>
      <c r="ESK138" s="102"/>
      <c r="ESL138" s="102"/>
      <c r="ESM138" s="102"/>
      <c r="ESN138" s="102"/>
      <c r="ESO138" s="102"/>
      <c r="ESP138" s="102"/>
      <c r="ESQ138" s="102"/>
      <c r="ESR138" s="102"/>
      <c r="ESS138" s="102"/>
      <c r="EST138" s="102"/>
      <c r="ESU138" s="102"/>
      <c r="ESV138" s="102"/>
      <c r="ESW138" s="102"/>
      <c r="ESX138" s="102"/>
      <c r="ESY138" s="102"/>
      <c r="ESZ138" s="102"/>
      <c r="ETA138" s="102"/>
      <c r="ETB138" s="102"/>
      <c r="ETC138" s="102"/>
      <c r="ETD138" s="102"/>
      <c r="ETE138" s="102"/>
      <c r="ETF138" s="102"/>
      <c r="ETG138" s="102"/>
      <c r="ETH138" s="102"/>
      <c r="ETI138" s="102"/>
      <c r="ETJ138" s="102"/>
      <c r="ETK138" s="102"/>
      <c r="ETL138" s="102"/>
      <c r="ETM138" s="102"/>
      <c r="ETN138" s="102"/>
      <c r="ETO138" s="102"/>
      <c r="ETP138" s="102"/>
      <c r="ETQ138" s="102"/>
      <c r="ETR138" s="102"/>
      <c r="ETS138" s="102"/>
      <c r="ETT138" s="102"/>
      <c r="ETU138" s="102"/>
      <c r="ETV138" s="102"/>
      <c r="ETW138" s="102"/>
      <c r="ETX138" s="102"/>
      <c r="ETY138" s="102"/>
      <c r="ETZ138" s="102"/>
      <c r="EUA138" s="102"/>
      <c r="EUB138" s="102"/>
      <c r="EUC138" s="102"/>
      <c r="EUD138" s="102"/>
      <c r="EUE138" s="102"/>
      <c r="EUF138" s="102"/>
      <c r="EUG138" s="102"/>
      <c r="EUH138" s="102"/>
      <c r="EUI138" s="102"/>
      <c r="EUJ138" s="102"/>
      <c r="EUK138" s="102"/>
      <c r="EUL138" s="102"/>
      <c r="EUM138" s="102"/>
      <c r="EUN138" s="102"/>
      <c r="EUO138" s="102"/>
      <c r="EUP138" s="102"/>
      <c r="EUQ138" s="102"/>
      <c r="EUR138" s="102"/>
      <c r="EUS138" s="102"/>
      <c r="EUT138" s="102"/>
      <c r="EUU138" s="102"/>
      <c r="EUV138" s="102"/>
      <c r="EUW138" s="102"/>
      <c r="EUX138" s="102"/>
      <c r="EUY138" s="102"/>
      <c r="EUZ138" s="102"/>
      <c r="EVA138" s="102"/>
      <c r="EVB138" s="102"/>
      <c r="EVC138" s="102"/>
      <c r="EVD138" s="102"/>
      <c r="EVE138" s="102"/>
      <c r="EVF138" s="102"/>
      <c r="EVG138" s="102"/>
      <c r="EVH138" s="102"/>
      <c r="EVI138" s="102"/>
      <c r="EVJ138" s="102"/>
      <c r="EVK138" s="102"/>
      <c r="EVL138" s="102"/>
      <c r="EVM138" s="102"/>
      <c r="EVN138" s="102"/>
      <c r="EVO138" s="102"/>
      <c r="EVP138" s="102"/>
      <c r="EVQ138" s="102"/>
      <c r="EVR138" s="102"/>
      <c r="EVS138" s="102"/>
      <c r="EVT138" s="102"/>
      <c r="EVU138" s="102"/>
      <c r="EVV138" s="102"/>
      <c r="EVW138" s="102"/>
      <c r="EVX138" s="102"/>
      <c r="EVY138" s="102"/>
      <c r="EVZ138" s="102"/>
      <c r="EWA138" s="102"/>
      <c r="EWB138" s="102"/>
      <c r="EWC138" s="102"/>
      <c r="EWD138" s="102"/>
      <c r="EWE138" s="102"/>
      <c r="EWF138" s="102"/>
      <c r="EWG138" s="102"/>
      <c r="EWH138" s="102"/>
      <c r="EWI138" s="102"/>
      <c r="EWJ138" s="102"/>
      <c r="EWK138" s="102"/>
      <c r="EWL138" s="102"/>
      <c r="EWM138" s="102"/>
      <c r="EWN138" s="102"/>
      <c r="EWO138" s="102"/>
      <c r="EWP138" s="102"/>
      <c r="EWQ138" s="102"/>
      <c r="EWR138" s="102"/>
      <c r="EWS138" s="102"/>
      <c r="EWT138" s="102"/>
      <c r="EWU138" s="102"/>
      <c r="EWV138" s="102"/>
      <c r="EWW138" s="102"/>
      <c r="EWX138" s="102"/>
      <c r="EWY138" s="102"/>
      <c r="EWZ138" s="102"/>
      <c r="EXA138" s="102"/>
      <c r="EXB138" s="102"/>
      <c r="EXC138" s="102"/>
      <c r="EXD138" s="102"/>
      <c r="EXE138" s="102"/>
      <c r="EXF138" s="102"/>
      <c r="EXG138" s="102"/>
      <c r="EXH138" s="102"/>
      <c r="EXI138" s="102"/>
      <c r="EXJ138" s="102"/>
      <c r="EXK138" s="102"/>
      <c r="EXL138" s="102"/>
      <c r="EXM138" s="102"/>
      <c r="EXN138" s="102"/>
      <c r="EXO138" s="102"/>
      <c r="EXP138" s="102"/>
      <c r="EXQ138" s="102"/>
      <c r="EXR138" s="102"/>
      <c r="EXS138" s="102"/>
      <c r="EXT138" s="102"/>
      <c r="EXU138" s="102"/>
      <c r="EXV138" s="102"/>
      <c r="EXW138" s="102"/>
      <c r="EXX138" s="102"/>
      <c r="EXY138" s="102"/>
      <c r="EXZ138" s="102"/>
      <c r="EYA138" s="102"/>
      <c r="EYB138" s="102"/>
      <c r="EYC138" s="102"/>
      <c r="EYD138" s="102"/>
      <c r="EYE138" s="102"/>
      <c r="EYF138" s="102"/>
      <c r="EYG138" s="102"/>
      <c r="EYH138" s="102"/>
      <c r="EYI138" s="102"/>
      <c r="EYJ138" s="102"/>
      <c r="EYK138" s="102"/>
      <c r="EYL138" s="102"/>
      <c r="EYM138" s="102"/>
      <c r="EYN138" s="102"/>
      <c r="EYO138" s="102"/>
      <c r="EYP138" s="102"/>
      <c r="EYQ138" s="102"/>
      <c r="EYR138" s="102"/>
      <c r="EYS138" s="102"/>
      <c r="EYT138" s="102"/>
      <c r="EYU138" s="102"/>
      <c r="EYV138" s="102"/>
      <c r="EYW138" s="102"/>
      <c r="EYX138" s="102"/>
      <c r="EYY138" s="102"/>
      <c r="EYZ138" s="102"/>
      <c r="EZA138" s="102"/>
      <c r="EZB138" s="102"/>
      <c r="EZC138" s="102"/>
      <c r="EZD138" s="102"/>
      <c r="EZE138" s="102"/>
      <c r="EZF138" s="102"/>
      <c r="EZG138" s="102"/>
      <c r="EZH138" s="102"/>
      <c r="EZI138" s="102"/>
      <c r="EZJ138" s="102"/>
      <c r="EZK138" s="102"/>
      <c r="EZL138" s="102"/>
      <c r="EZM138" s="102"/>
      <c r="EZN138" s="102"/>
      <c r="EZO138" s="102"/>
      <c r="EZP138" s="102"/>
      <c r="EZQ138" s="102"/>
      <c r="EZR138" s="102"/>
      <c r="EZS138" s="102"/>
      <c r="EZT138" s="102"/>
      <c r="EZU138" s="102"/>
      <c r="EZV138" s="102"/>
      <c r="EZW138" s="102"/>
      <c r="EZX138" s="102"/>
      <c r="EZY138" s="102"/>
      <c r="EZZ138" s="102"/>
      <c r="FAA138" s="102"/>
      <c r="FAB138" s="102"/>
      <c r="FAC138" s="102"/>
      <c r="FAD138" s="102"/>
      <c r="FAE138" s="102"/>
      <c r="FAF138" s="102"/>
      <c r="FAG138" s="102"/>
      <c r="FAH138" s="102"/>
      <c r="FAI138" s="102"/>
      <c r="FAJ138" s="102"/>
      <c r="FAK138" s="102"/>
      <c r="FAL138" s="102"/>
      <c r="FAM138" s="102"/>
      <c r="FAN138" s="102"/>
      <c r="FAO138" s="102"/>
      <c r="FAP138" s="102"/>
      <c r="FAQ138" s="102"/>
      <c r="FAR138" s="102"/>
      <c r="FAS138" s="102"/>
      <c r="FAT138" s="102"/>
      <c r="FAU138" s="102"/>
      <c r="FAV138" s="102"/>
      <c r="FAW138" s="102"/>
      <c r="FAX138" s="102"/>
      <c r="FAY138" s="102"/>
      <c r="FAZ138" s="102"/>
      <c r="FBA138" s="102"/>
      <c r="FBB138" s="102"/>
      <c r="FBC138" s="102"/>
      <c r="FBD138" s="102"/>
      <c r="FBE138" s="102"/>
      <c r="FBF138" s="102"/>
      <c r="FBG138" s="102"/>
      <c r="FBH138" s="102"/>
      <c r="FBI138" s="102"/>
      <c r="FBJ138" s="102"/>
      <c r="FBK138" s="102"/>
      <c r="FBL138" s="102"/>
      <c r="FBM138" s="102"/>
      <c r="FBN138" s="102"/>
      <c r="FBO138" s="102"/>
      <c r="FBP138" s="102"/>
      <c r="FBQ138" s="102"/>
      <c r="FBR138" s="102"/>
      <c r="FBS138" s="102"/>
      <c r="FBT138" s="102"/>
      <c r="FBU138" s="102"/>
      <c r="FBV138" s="102"/>
      <c r="FBW138" s="102"/>
      <c r="FBX138" s="102"/>
      <c r="FBY138" s="102"/>
      <c r="FBZ138" s="102"/>
      <c r="FCA138" s="102"/>
      <c r="FCB138" s="102"/>
      <c r="FCC138" s="102"/>
      <c r="FCD138" s="102"/>
      <c r="FCE138" s="102"/>
      <c r="FCF138" s="102"/>
      <c r="FCG138" s="102"/>
      <c r="FCH138" s="102"/>
      <c r="FCI138" s="102"/>
      <c r="FCJ138" s="102"/>
      <c r="FCK138" s="102"/>
      <c r="FCL138" s="102"/>
      <c r="FCM138" s="102"/>
      <c r="FCN138" s="102"/>
      <c r="FCO138" s="102"/>
      <c r="FCP138" s="102"/>
      <c r="FCQ138" s="102"/>
      <c r="FCR138" s="102"/>
      <c r="FCS138" s="102"/>
      <c r="FCT138" s="102"/>
      <c r="FCU138" s="102"/>
      <c r="FCV138" s="102"/>
      <c r="FCW138" s="102"/>
      <c r="FCX138" s="102"/>
      <c r="FCY138" s="102"/>
      <c r="FCZ138" s="102"/>
      <c r="FDA138" s="102"/>
      <c r="FDB138" s="102"/>
      <c r="FDC138" s="102"/>
      <c r="FDD138" s="102"/>
      <c r="FDE138" s="102"/>
      <c r="FDF138" s="102"/>
      <c r="FDG138" s="102"/>
      <c r="FDH138" s="102"/>
      <c r="FDI138" s="102"/>
      <c r="FDJ138" s="102"/>
      <c r="FDK138" s="102"/>
      <c r="FDL138" s="102"/>
      <c r="FDM138" s="102"/>
      <c r="FDN138" s="102"/>
      <c r="FDO138" s="102"/>
      <c r="FDP138" s="102"/>
      <c r="FDQ138" s="102"/>
      <c r="FDR138" s="102"/>
      <c r="FDS138" s="102"/>
      <c r="FDT138" s="102"/>
      <c r="FDU138" s="102"/>
      <c r="FDV138" s="102"/>
      <c r="FDW138" s="102"/>
      <c r="FDX138" s="102"/>
      <c r="FDY138" s="102"/>
      <c r="FDZ138" s="102"/>
      <c r="FEA138" s="102"/>
      <c r="FEB138" s="102"/>
      <c r="FEC138" s="102"/>
      <c r="FED138" s="102"/>
      <c r="FEE138" s="102"/>
      <c r="FEF138" s="102"/>
      <c r="FEG138" s="102"/>
      <c r="FEH138" s="102"/>
      <c r="FEI138" s="102"/>
      <c r="FEJ138" s="102"/>
      <c r="FEK138" s="102"/>
      <c r="FEL138" s="102"/>
      <c r="FEM138" s="102"/>
      <c r="FEN138" s="102"/>
      <c r="FEO138" s="102"/>
      <c r="FEP138" s="102"/>
      <c r="FEQ138" s="102"/>
      <c r="FER138" s="102"/>
      <c r="FES138" s="102"/>
      <c r="FET138" s="102"/>
      <c r="FEU138" s="102"/>
      <c r="FEV138" s="102"/>
      <c r="FEW138" s="102"/>
      <c r="FEX138" s="102"/>
      <c r="FEY138" s="102"/>
      <c r="FEZ138" s="102"/>
      <c r="FFA138" s="102"/>
      <c r="FFB138" s="102"/>
      <c r="FFC138" s="102"/>
      <c r="FFD138" s="102"/>
      <c r="FFE138" s="102"/>
      <c r="FFF138" s="102"/>
      <c r="FFG138" s="102"/>
      <c r="FFH138" s="102"/>
      <c r="FFI138" s="102"/>
      <c r="FFJ138" s="102"/>
      <c r="FFK138" s="102"/>
      <c r="FFL138" s="102"/>
      <c r="FFM138" s="102"/>
      <c r="FFN138" s="102"/>
      <c r="FFO138" s="102"/>
      <c r="FFP138" s="102"/>
      <c r="FFQ138" s="102"/>
      <c r="FFR138" s="102"/>
      <c r="FFS138" s="102"/>
      <c r="FFT138" s="102"/>
      <c r="FFU138" s="102"/>
      <c r="FFV138" s="102"/>
      <c r="FFW138" s="102"/>
      <c r="FFX138" s="102"/>
      <c r="FFY138" s="102"/>
      <c r="FFZ138" s="102"/>
      <c r="FGA138" s="102"/>
      <c r="FGB138" s="102"/>
      <c r="FGC138" s="102"/>
      <c r="FGD138" s="102"/>
      <c r="FGE138" s="102"/>
      <c r="FGF138" s="102"/>
      <c r="FGG138" s="102"/>
      <c r="FGH138" s="102"/>
      <c r="FGI138" s="102"/>
      <c r="FGJ138" s="102"/>
      <c r="FGK138" s="102"/>
      <c r="FGL138" s="102"/>
      <c r="FGM138" s="102"/>
      <c r="FGN138" s="102"/>
      <c r="FGO138" s="102"/>
      <c r="FGP138" s="102"/>
      <c r="FGQ138" s="102"/>
      <c r="FGR138" s="102"/>
      <c r="FGS138" s="102"/>
      <c r="FGT138" s="102"/>
      <c r="FGU138" s="102"/>
      <c r="FGV138" s="102"/>
      <c r="FGW138" s="102"/>
      <c r="FGX138" s="102"/>
      <c r="FGY138" s="102"/>
      <c r="FGZ138" s="102"/>
      <c r="FHA138" s="102"/>
      <c r="FHB138" s="102"/>
      <c r="FHC138" s="102"/>
      <c r="FHD138" s="102"/>
      <c r="FHE138" s="102"/>
      <c r="FHF138" s="102"/>
      <c r="FHG138" s="102"/>
      <c r="FHH138" s="102"/>
      <c r="FHI138" s="102"/>
      <c r="FHJ138" s="102"/>
      <c r="FHK138" s="102"/>
      <c r="FHL138" s="102"/>
      <c r="FHM138" s="102"/>
      <c r="FHN138" s="102"/>
      <c r="FHO138" s="102"/>
      <c r="FHP138" s="102"/>
      <c r="FHQ138" s="102"/>
      <c r="FHR138" s="102"/>
      <c r="FHS138" s="102"/>
      <c r="FHT138" s="102"/>
      <c r="FHU138" s="102"/>
      <c r="FHV138" s="102"/>
      <c r="FHW138" s="102"/>
      <c r="FHX138" s="102"/>
      <c r="FHY138" s="102"/>
      <c r="FHZ138" s="102"/>
      <c r="FIA138" s="102"/>
      <c r="FIB138" s="102"/>
      <c r="FIC138" s="102"/>
      <c r="FID138" s="102"/>
      <c r="FIE138" s="102"/>
      <c r="FIF138" s="102"/>
      <c r="FIG138" s="102"/>
      <c r="FIH138" s="102"/>
      <c r="FII138" s="102"/>
      <c r="FIJ138" s="102"/>
      <c r="FIK138" s="102"/>
      <c r="FIL138" s="102"/>
      <c r="FIM138" s="102"/>
      <c r="FIN138" s="102"/>
      <c r="FIO138" s="102"/>
      <c r="FIP138" s="102"/>
      <c r="FIQ138" s="102"/>
      <c r="FIR138" s="102"/>
      <c r="FIS138" s="102"/>
      <c r="FIT138" s="102"/>
      <c r="FIU138" s="102"/>
      <c r="FIV138" s="102"/>
      <c r="FIW138" s="102"/>
      <c r="FIX138" s="102"/>
      <c r="FIY138" s="102"/>
      <c r="FIZ138" s="102"/>
      <c r="FJA138" s="102"/>
      <c r="FJB138" s="102"/>
      <c r="FJC138" s="102"/>
      <c r="FJD138" s="102"/>
      <c r="FJE138" s="102"/>
      <c r="FJF138" s="102"/>
      <c r="FJG138" s="102"/>
      <c r="FJH138" s="102"/>
      <c r="FJI138" s="102"/>
      <c r="FJJ138" s="102"/>
      <c r="FJK138" s="102"/>
      <c r="FJL138" s="102"/>
      <c r="FJM138" s="102"/>
      <c r="FJN138" s="102"/>
      <c r="FJO138" s="102"/>
      <c r="FJP138" s="102"/>
      <c r="FJQ138" s="102"/>
      <c r="FJR138" s="102"/>
      <c r="FJS138" s="102"/>
      <c r="FJT138" s="102"/>
      <c r="FJU138" s="102"/>
      <c r="FJV138" s="102"/>
      <c r="FJW138" s="102"/>
      <c r="FJX138" s="102"/>
      <c r="FJY138" s="102"/>
      <c r="FJZ138" s="102"/>
      <c r="FKA138" s="102"/>
      <c r="FKB138" s="102"/>
      <c r="FKC138" s="102"/>
      <c r="FKD138" s="102"/>
      <c r="FKE138" s="102"/>
      <c r="FKF138" s="102"/>
      <c r="FKG138" s="102"/>
      <c r="FKH138" s="102"/>
      <c r="FKI138" s="102"/>
      <c r="FKJ138" s="102"/>
      <c r="FKK138" s="102"/>
      <c r="FKL138" s="102"/>
      <c r="FKM138" s="102"/>
      <c r="FKN138" s="102"/>
      <c r="FKO138" s="102"/>
      <c r="FKP138" s="102"/>
      <c r="FKQ138" s="102"/>
      <c r="FKR138" s="102"/>
      <c r="FKS138" s="102"/>
      <c r="FKT138" s="102"/>
      <c r="FKU138" s="102"/>
      <c r="FKV138" s="102"/>
      <c r="FKW138" s="102"/>
      <c r="FKX138" s="102"/>
      <c r="FKY138" s="102"/>
      <c r="FKZ138" s="102"/>
      <c r="FLA138" s="102"/>
      <c r="FLB138" s="102"/>
      <c r="FLC138" s="102"/>
      <c r="FLD138" s="102"/>
      <c r="FLE138" s="102"/>
      <c r="FLF138" s="102"/>
      <c r="FLG138" s="102"/>
      <c r="FLH138" s="102"/>
      <c r="FLI138" s="102"/>
      <c r="FLJ138" s="102"/>
      <c r="FLK138" s="102"/>
      <c r="FLL138" s="102"/>
      <c r="FLM138" s="102"/>
      <c r="FLN138" s="102"/>
      <c r="FLO138" s="102"/>
      <c r="FLP138" s="102"/>
      <c r="FLQ138" s="102"/>
      <c r="FLR138" s="102"/>
      <c r="FLS138" s="102"/>
      <c r="FLT138" s="102"/>
      <c r="FLU138" s="102"/>
      <c r="FLV138" s="102"/>
      <c r="FLW138" s="102"/>
      <c r="FLX138" s="102"/>
      <c r="FLY138" s="102"/>
      <c r="FLZ138" s="102"/>
      <c r="FMA138" s="102"/>
      <c r="FMB138" s="102"/>
      <c r="FMC138" s="102"/>
      <c r="FMD138" s="102"/>
      <c r="FME138" s="102"/>
      <c r="FMF138" s="102"/>
      <c r="FMG138" s="102"/>
      <c r="FMH138" s="102"/>
      <c r="FMI138" s="102"/>
      <c r="FMJ138" s="102"/>
      <c r="FMK138" s="102"/>
      <c r="FML138" s="102"/>
      <c r="FMM138" s="102"/>
      <c r="FMN138" s="102"/>
      <c r="FMO138" s="102"/>
      <c r="FMP138" s="102"/>
      <c r="FMQ138" s="102"/>
      <c r="FMR138" s="102"/>
      <c r="FMS138" s="102"/>
      <c r="FMT138" s="102"/>
      <c r="FMU138" s="102"/>
      <c r="FMV138" s="102"/>
      <c r="FMW138" s="102"/>
      <c r="FMX138" s="102"/>
      <c r="FMY138" s="102"/>
      <c r="FMZ138" s="102"/>
      <c r="FNA138" s="102"/>
      <c r="FNB138" s="102"/>
      <c r="FNC138" s="102"/>
      <c r="FND138" s="102"/>
      <c r="FNE138" s="102"/>
      <c r="FNF138" s="102"/>
      <c r="FNG138" s="102"/>
      <c r="FNH138" s="102"/>
      <c r="FNI138" s="102"/>
      <c r="FNJ138" s="102"/>
      <c r="FNK138" s="102"/>
      <c r="FNL138" s="102"/>
      <c r="FNM138" s="102"/>
      <c r="FNN138" s="102"/>
      <c r="FNO138" s="102"/>
      <c r="FNP138" s="102"/>
      <c r="FNQ138" s="102"/>
      <c r="FNR138" s="102"/>
      <c r="FNS138" s="102"/>
      <c r="FNT138" s="102"/>
      <c r="FNU138" s="102"/>
      <c r="FNV138" s="102"/>
      <c r="FNW138" s="102"/>
      <c r="FNX138" s="102"/>
      <c r="FNY138" s="102"/>
      <c r="FNZ138" s="102"/>
      <c r="FOA138" s="102"/>
      <c r="FOB138" s="102"/>
      <c r="FOC138" s="102"/>
      <c r="FOD138" s="102"/>
      <c r="FOE138" s="102"/>
      <c r="FOF138" s="102"/>
      <c r="FOG138" s="102"/>
      <c r="FOH138" s="102"/>
      <c r="FOI138" s="102"/>
      <c r="FOJ138" s="102"/>
      <c r="FOK138" s="102"/>
      <c r="FOL138" s="102"/>
      <c r="FOM138" s="102"/>
      <c r="FON138" s="102"/>
      <c r="FOO138" s="102"/>
      <c r="FOP138" s="102"/>
      <c r="FOQ138" s="102"/>
      <c r="FOR138" s="102"/>
      <c r="FOS138" s="102"/>
      <c r="FOT138" s="102"/>
      <c r="FOU138" s="102"/>
      <c r="FOV138" s="102"/>
      <c r="FOW138" s="102"/>
      <c r="FOX138" s="102"/>
      <c r="FOY138" s="102"/>
      <c r="FOZ138" s="102"/>
      <c r="FPA138" s="102"/>
      <c r="FPB138" s="102"/>
      <c r="FPC138" s="102"/>
      <c r="FPD138" s="102"/>
      <c r="FPE138" s="102"/>
      <c r="FPF138" s="102"/>
      <c r="FPG138" s="102"/>
      <c r="FPH138" s="102"/>
      <c r="FPI138" s="102"/>
      <c r="FPJ138" s="102"/>
      <c r="FPK138" s="102"/>
      <c r="FPL138" s="102"/>
      <c r="FPM138" s="102"/>
      <c r="FPN138" s="102"/>
      <c r="FPO138" s="102"/>
      <c r="FPP138" s="102"/>
      <c r="FPQ138" s="102"/>
      <c r="FPR138" s="102"/>
      <c r="FPS138" s="102"/>
      <c r="FPT138" s="102"/>
      <c r="FPU138" s="102"/>
      <c r="FPV138" s="102"/>
      <c r="FPW138" s="102"/>
      <c r="FPX138" s="102"/>
      <c r="FPY138" s="102"/>
      <c r="FPZ138" s="102"/>
      <c r="FQA138" s="102"/>
      <c r="FQB138" s="102"/>
      <c r="FQC138" s="102"/>
      <c r="FQD138" s="102"/>
      <c r="FQE138" s="102"/>
      <c r="FQF138" s="102"/>
      <c r="FQG138" s="102"/>
      <c r="FQH138" s="102"/>
      <c r="FQI138" s="102"/>
      <c r="FQJ138" s="102"/>
      <c r="FQK138" s="102"/>
      <c r="FQL138" s="102"/>
      <c r="FQM138" s="102"/>
      <c r="FQN138" s="102"/>
      <c r="FQO138" s="102"/>
      <c r="FQP138" s="102"/>
      <c r="FQQ138" s="102"/>
      <c r="FQR138" s="102"/>
      <c r="FQS138" s="102"/>
      <c r="FQT138" s="102"/>
      <c r="FQU138" s="102"/>
      <c r="FQV138" s="102"/>
      <c r="FQW138" s="102"/>
      <c r="FQX138" s="102"/>
      <c r="FQY138" s="102"/>
      <c r="FQZ138" s="102"/>
      <c r="FRA138" s="102"/>
      <c r="FRB138" s="102"/>
      <c r="FRC138" s="102"/>
      <c r="FRD138" s="102"/>
      <c r="FRE138" s="102"/>
      <c r="FRF138" s="102"/>
      <c r="FRG138" s="102"/>
      <c r="FRH138" s="102"/>
      <c r="FRI138" s="102"/>
      <c r="FRJ138" s="102"/>
      <c r="FRK138" s="102"/>
      <c r="FRL138" s="102"/>
      <c r="FRM138" s="102"/>
      <c r="FRN138" s="102"/>
      <c r="FRO138" s="102"/>
      <c r="FRP138" s="102"/>
      <c r="FRQ138" s="102"/>
      <c r="FRR138" s="102"/>
      <c r="FRS138" s="102"/>
      <c r="FRT138" s="102"/>
      <c r="FRU138" s="102"/>
      <c r="FRV138" s="102"/>
      <c r="FRW138" s="102"/>
      <c r="FRX138" s="102"/>
      <c r="FRY138" s="102"/>
      <c r="FRZ138" s="102"/>
      <c r="FSA138" s="102"/>
      <c r="FSB138" s="102"/>
      <c r="FSC138" s="102"/>
      <c r="FSD138" s="102"/>
      <c r="FSE138" s="102"/>
      <c r="FSF138" s="102"/>
      <c r="FSG138" s="102"/>
      <c r="FSH138" s="102"/>
      <c r="FSI138" s="102"/>
      <c r="FSJ138" s="102"/>
      <c r="FSK138" s="102"/>
      <c r="FSL138" s="102"/>
      <c r="FSM138" s="102"/>
      <c r="FSN138" s="102"/>
      <c r="FSO138" s="102"/>
      <c r="FSP138" s="102"/>
      <c r="FSQ138" s="102"/>
      <c r="FSR138" s="102"/>
      <c r="FSS138" s="102"/>
      <c r="FST138" s="102"/>
      <c r="FSU138" s="102"/>
      <c r="FSV138" s="102"/>
      <c r="FSW138" s="102"/>
      <c r="FSX138" s="102"/>
      <c r="FSY138" s="102"/>
      <c r="FSZ138" s="102"/>
      <c r="FTA138" s="102"/>
      <c r="FTB138" s="102"/>
      <c r="FTC138" s="102"/>
      <c r="FTD138" s="102"/>
      <c r="FTE138" s="102"/>
      <c r="FTF138" s="102"/>
      <c r="FTG138" s="102"/>
      <c r="FTH138" s="102"/>
      <c r="FTI138" s="102"/>
      <c r="FTJ138" s="102"/>
      <c r="FTK138" s="102"/>
      <c r="FTL138" s="102"/>
      <c r="FTM138" s="102"/>
      <c r="FTN138" s="102"/>
      <c r="FTO138" s="102"/>
      <c r="FTP138" s="102"/>
      <c r="FTQ138" s="102"/>
      <c r="FTR138" s="102"/>
      <c r="FTS138" s="102"/>
      <c r="FTT138" s="102"/>
      <c r="FTU138" s="102"/>
      <c r="FTV138" s="102"/>
      <c r="FTW138" s="102"/>
      <c r="FTX138" s="102"/>
      <c r="FTY138" s="102"/>
      <c r="FTZ138" s="102"/>
      <c r="FUA138" s="102"/>
      <c r="FUB138" s="102"/>
      <c r="FUC138" s="102"/>
      <c r="FUD138" s="102"/>
      <c r="FUE138" s="102"/>
      <c r="FUF138" s="102"/>
      <c r="FUG138" s="102"/>
      <c r="FUH138" s="102"/>
      <c r="FUI138" s="102"/>
      <c r="FUJ138" s="102"/>
      <c r="FUK138" s="102"/>
      <c r="FUL138" s="102"/>
      <c r="FUM138" s="102"/>
      <c r="FUN138" s="102"/>
      <c r="FUO138" s="102"/>
      <c r="FUP138" s="102"/>
      <c r="FUQ138" s="102"/>
      <c r="FUR138" s="102"/>
      <c r="FUS138" s="102"/>
      <c r="FUT138" s="102"/>
      <c r="FUU138" s="102"/>
      <c r="FUV138" s="102"/>
      <c r="FUW138" s="102"/>
      <c r="FUX138" s="102"/>
      <c r="FUY138" s="102"/>
      <c r="FUZ138" s="102"/>
      <c r="FVA138" s="102"/>
      <c r="FVB138" s="102"/>
      <c r="FVC138" s="102"/>
      <c r="FVD138" s="102"/>
      <c r="FVE138" s="102"/>
      <c r="FVF138" s="102"/>
      <c r="FVG138" s="102"/>
      <c r="FVH138" s="102"/>
      <c r="FVI138" s="102"/>
      <c r="FVJ138" s="102"/>
      <c r="FVK138" s="102"/>
      <c r="FVL138" s="102"/>
      <c r="FVM138" s="102"/>
      <c r="FVN138" s="102"/>
      <c r="FVO138" s="102"/>
      <c r="FVP138" s="102"/>
      <c r="FVQ138" s="102"/>
      <c r="FVR138" s="102"/>
      <c r="FVS138" s="102"/>
      <c r="FVT138" s="102"/>
      <c r="FVU138" s="102"/>
      <c r="FVV138" s="102"/>
      <c r="FVW138" s="102"/>
      <c r="FVX138" s="102"/>
      <c r="FVY138" s="102"/>
      <c r="FVZ138" s="102"/>
      <c r="FWA138" s="102"/>
      <c r="FWB138" s="102"/>
      <c r="FWC138" s="102"/>
      <c r="FWD138" s="102"/>
      <c r="FWE138" s="102"/>
      <c r="FWF138" s="102"/>
      <c r="FWG138" s="102"/>
      <c r="FWH138" s="102"/>
      <c r="FWI138" s="102"/>
      <c r="FWJ138" s="102"/>
      <c r="FWK138" s="102"/>
      <c r="FWL138" s="102"/>
      <c r="FWM138" s="102"/>
      <c r="FWN138" s="102"/>
      <c r="FWO138" s="102"/>
      <c r="FWP138" s="102"/>
      <c r="FWQ138" s="102"/>
      <c r="FWR138" s="102"/>
      <c r="FWS138" s="102"/>
      <c r="FWT138" s="102"/>
      <c r="FWU138" s="102"/>
      <c r="FWV138" s="102"/>
      <c r="FWW138" s="102"/>
      <c r="FWX138" s="102"/>
      <c r="FWY138" s="102"/>
      <c r="FWZ138" s="102"/>
      <c r="FXA138" s="102"/>
      <c r="FXB138" s="102"/>
      <c r="FXC138" s="102"/>
      <c r="FXD138" s="102"/>
      <c r="FXE138" s="102"/>
      <c r="FXF138" s="102"/>
      <c r="FXG138" s="102"/>
      <c r="FXH138" s="102"/>
      <c r="FXI138" s="102"/>
      <c r="FXJ138" s="102"/>
      <c r="FXK138" s="102"/>
      <c r="FXL138" s="102"/>
      <c r="FXM138" s="102"/>
      <c r="FXN138" s="102"/>
      <c r="FXO138" s="102"/>
      <c r="FXP138" s="102"/>
      <c r="FXQ138" s="102"/>
      <c r="FXR138" s="102"/>
      <c r="FXS138" s="102"/>
      <c r="FXT138" s="102"/>
      <c r="FXU138" s="102"/>
      <c r="FXV138" s="102"/>
      <c r="FXW138" s="102"/>
      <c r="FXX138" s="102"/>
      <c r="FXY138" s="102"/>
      <c r="FXZ138" s="102"/>
      <c r="FYA138" s="102"/>
      <c r="FYB138" s="102"/>
      <c r="FYC138" s="102"/>
      <c r="FYD138" s="102"/>
      <c r="FYE138" s="102"/>
      <c r="FYF138" s="102"/>
      <c r="FYG138" s="102"/>
      <c r="FYH138" s="102"/>
      <c r="FYI138" s="102"/>
      <c r="FYJ138" s="102"/>
      <c r="FYK138" s="102"/>
      <c r="FYL138" s="102"/>
      <c r="FYM138" s="102"/>
      <c r="FYN138" s="102"/>
      <c r="FYO138" s="102"/>
      <c r="FYP138" s="102"/>
      <c r="FYQ138" s="102"/>
      <c r="FYR138" s="102"/>
      <c r="FYS138" s="102"/>
      <c r="FYT138" s="102"/>
      <c r="FYU138" s="102"/>
      <c r="FYV138" s="102"/>
      <c r="FYW138" s="102"/>
      <c r="FYX138" s="102"/>
      <c r="FYY138" s="102"/>
      <c r="FYZ138" s="102"/>
      <c r="FZA138" s="102"/>
      <c r="FZB138" s="102"/>
      <c r="FZC138" s="102"/>
      <c r="FZD138" s="102"/>
      <c r="FZE138" s="102"/>
      <c r="FZF138" s="102"/>
      <c r="FZG138" s="102"/>
      <c r="FZH138" s="102"/>
      <c r="FZI138" s="102"/>
      <c r="FZJ138" s="102"/>
      <c r="FZK138" s="102"/>
      <c r="FZL138" s="102"/>
      <c r="FZM138" s="102"/>
      <c r="FZN138" s="102"/>
      <c r="FZO138" s="102"/>
      <c r="FZP138" s="102"/>
      <c r="FZQ138" s="102"/>
      <c r="FZR138" s="102"/>
      <c r="FZS138" s="102"/>
      <c r="FZT138" s="102"/>
      <c r="FZU138" s="102"/>
      <c r="FZV138" s="102"/>
      <c r="FZW138" s="102"/>
      <c r="FZX138" s="102"/>
      <c r="FZY138" s="102"/>
      <c r="FZZ138" s="102"/>
      <c r="GAA138" s="102"/>
      <c r="GAB138" s="102"/>
      <c r="GAC138" s="102"/>
      <c r="GAD138" s="102"/>
      <c r="GAE138" s="102"/>
      <c r="GAF138" s="102"/>
      <c r="GAG138" s="102"/>
      <c r="GAH138" s="102"/>
      <c r="GAI138" s="102"/>
      <c r="GAJ138" s="102"/>
      <c r="GAK138" s="102"/>
      <c r="GAL138" s="102"/>
      <c r="GAM138" s="102"/>
      <c r="GAN138" s="102"/>
      <c r="GAO138" s="102"/>
      <c r="GAP138" s="102"/>
      <c r="GAQ138" s="102"/>
      <c r="GAR138" s="102"/>
      <c r="GAS138" s="102"/>
      <c r="GAT138" s="102"/>
      <c r="GAU138" s="102"/>
      <c r="GAV138" s="102"/>
      <c r="GAW138" s="102"/>
      <c r="GAX138" s="102"/>
      <c r="GAY138" s="102"/>
      <c r="GAZ138" s="102"/>
      <c r="GBA138" s="102"/>
      <c r="GBB138" s="102"/>
      <c r="GBC138" s="102"/>
      <c r="GBD138" s="102"/>
      <c r="GBE138" s="102"/>
      <c r="GBF138" s="102"/>
      <c r="GBG138" s="102"/>
      <c r="GBH138" s="102"/>
      <c r="GBI138" s="102"/>
      <c r="GBJ138" s="102"/>
      <c r="GBK138" s="102"/>
      <c r="GBL138" s="102"/>
      <c r="GBM138" s="102"/>
      <c r="GBN138" s="102"/>
      <c r="GBO138" s="102"/>
      <c r="GBP138" s="102"/>
      <c r="GBQ138" s="102"/>
      <c r="GBR138" s="102"/>
      <c r="GBS138" s="102"/>
      <c r="GBT138" s="102"/>
      <c r="GBU138" s="102"/>
      <c r="GBV138" s="102"/>
      <c r="GBW138" s="102"/>
      <c r="GBX138" s="102"/>
      <c r="GBY138" s="102"/>
      <c r="GBZ138" s="102"/>
      <c r="GCA138" s="102"/>
      <c r="GCB138" s="102"/>
      <c r="GCC138" s="102"/>
      <c r="GCD138" s="102"/>
      <c r="GCE138" s="102"/>
      <c r="GCF138" s="102"/>
      <c r="GCG138" s="102"/>
      <c r="GCH138" s="102"/>
      <c r="GCI138" s="102"/>
      <c r="GCJ138" s="102"/>
      <c r="GCK138" s="102"/>
      <c r="GCL138" s="102"/>
      <c r="GCM138" s="102"/>
      <c r="GCN138" s="102"/>
      <c r="GCO138" s="102"/>
      <c r="GCP138" s="102"/>
      <c r="GCQ138" s="102"/>
      <c r="GCR138" s="102"/>
      <c r="GCS138" s="102"/>
      <c r="GCT138" s="102"/>
      <c r="GCU138" s="102"/>
      <c r="GCV138" s="102"/>
      <c r="GCW138" s="102"/>
      <c r="GCX138" s="102"/>
      <c r="GCY138" s="102"/>
      <c r="GCZ138" s="102"/>
      <c r="GDA138" s="102"/>
      <c r="GDB138" s="102"/>
      <c r="GDC138" s="102"/>
      <c r="GDD138" s="102"/>
      <c r="GDE138" s="102"/>
      <c r="GDF138" s="102"/>
      <c r="GDG138" s="102"/>
      <c r="GDH138" s="102"/>
      <c r="GDI138" s="102"/>
      <c r="GDJ138" s="102"/>
      <c r="GDK138" s="102"/>
      <c r="GDL138" s="102"/>
      <c r="GDM138" s="102"/>
      <c r="GDN138" s="102"/>
      <c r="GDO138" s="102"/>
      <c r="GDP138" s="102"/>
      <c r="GDQ138" s="102"/>
      <c r="GDR138" s="102"/>
      <c r="GDS138" s="102"/>
      <c r="GDT138" s="102"/>
      <c r="GDU138" s="102"/>
      <c r="GDV138" s="102"/>
      <c r="GDW138" s="102"/>
      <c r="GDX138" s="102"/>
      <c r="GDY138" s="102"/>
      <c r="GDZ138" s="102"/>
      <c r="GEA138" s="102"/>
      <c r="GEB138" s="102"/>
      <c r="GEC138" s="102"/>
      <c r="GED138" s="102"/>
      <c r="GEE138" s="102"/>
      <c r="GEF138" s="102"/>
      <c r="GEG138" s="102"/>
      <c r="GEH138" s="102"/>
      <c r="GEI138" s="102"/>
      <c r="GEJ138" s="102"/>
      <c r="GEK138" s="102"/>
      <c r="GEL138" s="102"/>
      <c r="GEM138" s="102"/>
      <c r="GEN138" s="102"/>
      <c r="GEO138" s="102"/>
      <c r="GEP138" s="102"/>
      <c r="GEQ138" s="102"/>
      <c r="GER138" s="102"/>
      <c r="GES138" s="102"/>
      <c r="GET138" s="102"/>
      <c r="GEU138" s="102"/>
      <c r="GEV138" s="102"/>
      <c r="GEW138" s="102"/>
      <c r="GEX138" s="102"/>
      <c r="GEY138" s="102"/>
      <c r="GEZ138" s="102"/>
      <c r="GFA138" s="102"/>
      <c r="GFB138" s="102"/>
      <c r="GFC138" s="102"/>
      <c r="GFD138" s="102"/>
      <c r="GFE138" s="102"/>
      <c r="GFF138" s="102"/>
      <c r="GFG138" s="102"/>
      <c r="GFH138" s="102"/>
      <c r="GFI138" s="102"/>
      <c r="GFJ138" s="102"/>
      <c r="GFK138" s="102"/>
      <c r="GFL138" s="102"/>
      <c r="GFM138" s="102"/>
      <c r="GFN138" s="102"/>
      <c r="GFO138" s="102"/>
      <c r="GFP138" s="102"/>
      <c r="GFQ138" s="102"/>
      <c r="GFR138" s="102"/>
      <c r="GFS138" s="102"/>
      <c r="GFT138" s="102"/>
      <c r="GFU138" s="102"/>
      <c r="GFV138" s="102"/>
      <c r="GFW138" s="102"/>
      <c r="GFX138" s="102"/>
      <c r="GFY138" s="102"/>
      <c r="GFZ138" s="102"/>
      <c r="GGA138" s="102"/>
      <c r="GGB138" s="102"/>
      <c r="GGC138" s="102"/>
      <c r="GGD138" s="102"/>
      <c r="GGE138" s="102"/>
      <c r="GGF138" s="102"/>
      <c r="GGG138" s="102"/>
      <c r="GGH138" s="102"/>
      <c r="GGI138" s="102"/>
      <c r="GGJ138" s="102"/>
      <c r="GGK138" s="102"/>
      <c r="GGL138" s="102"/>
      <c r="GGM138" s="102"/>
      <c r="GGN138" s="102"/>
      <c r="GGO138" s="102"/>
      <c r="GGP138" s="102"/>
      <c r="GGQ138" s="102"/>
      <c r="GGR138" s="102"/>
      <c r="GGS138" s="102"/>
      <c r="GGT138" s="102"/>
      <c r="GGU138" s="102"/>
      <c r="GGV138" s="102"/>
      <c r="GGW138" s="102"/>
      <c r="GGX138" s="102"/>
      <c r="GGY138" s="102"/>
      <c r="GGZ138" s="102"/>
      <c r="GHA138" s="102"/>
      <c r="GHB138" s="102"/>
      <c r="GHC138" s="102"/>
      <c r="GHD138" s="102"/>
      <c r="GHE138" s="102"/>
      <c r="GHF138" s="102"/>
      <c r="GHG138" s="102"/>
      <c r="GHH138" s="102"/>
      <c r="GHI138" s="102"/>
      <c r="GHJ138" s="102"/>
      <c r="GHK138" s="102"/>
      <c r="GHL138" s="102"/>
      <c r="GHM138" s="102"/>
      <c r="GHN138" s="102"/>
      <c r="GHO138" s="102"/>
      <c r="GHP138" s="102"/>
      <c r="GHQ138" s="102"/>
      <c r="GHR138" s="102"/>
      <c r="GHS138" s="102"/>
      <c r="GHT138" s="102"/>
      <c r="GHU138" s="102"/>
      <c r="GHV138" s="102"/>
      <c r="GHW138" s="102"/>
      <c r="GHX138" s="102"/>
      <c r="GHY138" s="102"/>
      <c r="GHZ138" s="102"/>
      <c r="GIA138" s="102"/>
      <c r="GIB138" s="102"/>
      <c r="GIC138" s="102"/>
      <c r="GID138" s="102"/>
      <c r="GIE138" s="102"/>
      <c r="GIF138" s="102"/>
      <c r="GIG138" s="102"/>
      <c r="GIH138" s="102"/>
      <c r="GII138" s="102"/>
      <c r="GIJ138" s="102"/>
      <c r="GIK138" s="102"/>
      <c r="GIL138" s="102"/>
      <c r="GIM138" s="102"/>
      <c r="GIN138" s="102"/>
      <c r="GIO138" s="102"/>
      <c r="GIP138" s="102"/>
      <c r="GIQ138" s="102"/>
      <c r="GIR138" s="102"/>
      <c r="GIS138" s="102"/>
      <c r="GIT138" s="102"/>
      <c r="GIU138" s="102"/>
      <c r="GIV138" s="102"/>
      <c r="GIW138" s="102"/>
      <c r="GIX138" s="102"/>
      <c r="GIY138" s="102"/>
      <c r="GIZ138" s="102"/>
      <c r="GJA138" s="102"/>
      <c r="GJB138" s="102"/>
      <c r="GJC138" s="102"/>
      <c r="GJD138" s="102"/>
      <c r="GJE138" s="102"/>
      <c r="GJF138" s="102"/>
      <c r="GJG138" s="102"/>
      <c r="GJH138" s="102"/>
      <c r="GJI138" s="102"/>
      <c r="GJJ138" s="102"/>
      <c r="GJK138" s="102"/>
      <c r="GJL138" s="102"/>
      <c r="GJM138" s="102"/>
      <c r="GJN138" s="102"/>
      <c r="GJO138" s="102"/>
      <c r="GJP138" s="102"/>
      <c r="GJQ138" s="102"/>
      <c r="GJR138" s="102"/>
      <c r="GJS138" s="102"/>
      <c r="GJT138" s="102"/>
      <c r="GJU138" s="102"/>
      <c r="GJV138" s="102"/>
      <c r="GJW138" s="102"/>
      <c r="GJX138" s="102"/>
      <c r="GJY138" s="102"/>
      <c r="GJZ138" s="102"/>
      <c r="GKA138" s="102"/>
      <c r="GKB138" s="102"/>
      <c r="GKC138" s="102"/>
      <c r="GKD138" s="102"/>
      <c r="GKE138" s="102"/>
      <c r="GKF138" s="102"/>
      <c r="GKG138" s="102"/>
      <c r="GKH138" s="102"/>
      <c r="GKI138" s="102"/>
      <c r="GKJ138" s="102"/>
      <c r="GKK138" s="102"/>
      <c r="GKL138" s="102"/>
      <c r="GKM138" s="102"/>
      <c r="GKN138" s="102"/>
      <c r="GKO138" s="102"/>
      <c r="GKP138" s="102"/>
      <c r="GKQ138" s="102"/>
      <c r="GKR138" s="102"/>
      <c r="GKS138" s="102"/>
      <c r="GKT138" s="102"/>
      <c r="GKU138" s="102"/>
      <c r="GKV138" s="102"/>
      <c r="GKW138" s="102"/>
      <c r="GKX138" s="102"/>
      <c r="GKY138" s="102"/>
      <c r="GKZ138" s="102"/>
      <c r="GLA138" s="102"/>
      <c r="GLB138" s="102"/>
      <c r="GLC138" s="102"/>
      <c r="GLD138" s="102"/>
      <c r="GLE138" s="102"/>
      <c r="GLF138" s="102"/>
      <c r="GLG138" s="102"/>
      <c r="GLH138" s="102"/>
      <c r="GLI138" s="102"/>
      <c r="GLJ138" s="102"/>
      <c r="GLK138" s="102"/>
      <c r="GLL138" s="102"/>
      <c r="GLM138" s="102"/>
      <c r="GLN138" s="102"/>
      <c r="GLO138" s="102"/>
      <c r="GLP138" s="102"/>
      <c r="GLQ138" s="102"/>
      <c r="GLR138" s="102"/>
      <c r="GLS138" s="102"/>
      <c r="GLT138" s="102"/>
      <c r="GLU138" s="102"/>
      <c r="GLV138" s="102"/>
      <c r="GLW138" s="102"/>
      <c r="GLX138" s="102"/>
      <c r="GLY138" s="102"/>
      <c r="GLZ138" s="102"/>
      <c r="GMA138" s="102"/>
      <c r="GMB138" s="102"/>
      <c r="GMC138" s="102"/>
      <c r="GMD138" s="102"/>
      <c r="GME138" s="102"/>
      <c r="GMF138" s="102"/>
      <c r="GMG138" s="102"/>
      <c r="GMH138" s="102"/>
      <c r="GMI138" s="102"/>
      <c r="GMJ138" s="102"/>
      <c r="GMK138" s="102"/>
      <c r="GML138" s="102"/>
      <c r="GMM138" s="102"/>
      <c r="GMN138" s="102"/>
      <c r="GMO138" s="102"/>
      <c r="GMP138" s="102"/>
      <c r="GMQ138" s="102"/>
      <c r="GMR138" s="102"/>
      <c r="GMS138" s="102"/>
      <c r="GMT138" s="102"/>
      <c r="GMU138" s="102"/>
      <c r="GMV138" s="102"/>
      <c r="GMW138" s="102"/>
      <c r="GMX138" s="102"/>
      <c r="GMY138" s="102"/>
      <c r="GMZ138" s="102"/>
      <c r="GNA138" s="102"/>
      <c r="GNB138" s="102"/>
      <c r="GNC138" s="102"/>
      <c r="GND138" s="102"/>
      <c r="GNE138" s="102"/>
      <c r="GNF138" s="102"/>
      <c r="GNG138" s="102"/>
      <c r="GNH138" s="102"/>
      <c r="GNI138" s="102"/>
      <c r="GNJ138" s="102"/>
      <c r="GNK138" s="102"/>
      <c r="GNL138" s="102"/>
      <c r="GNM138" s="102"/>
      <c r="GNN138" s="102"/>
      <c r="GNO138" s="102"/>
      <c r="GNP138" s="102"/>
      <c r="GNQ138" s="102"/>
      <c r="GNR138" s="102"/>
      <c r="GNS138" s="102"/>
      <c r="GNT138" s="102"/>
      <c r="GNU138" s="102"/>
      <c r="GNV138" s="102"/>
      <c r="GNW138" s="102"/>
      <c r="GNX138" s="102"/>
      <c r="GNY138" s="102"/>
      <c r="GNZ138" s="102"/>
      <c r="GOA138" s="102"/>
      <c r="GOB138" s="102"/>
      <c r="GOC138" s="102"/>
      <c r="GOD138" s="102"/>
      <c r="GOE138" s="102"/>
      <c r="GOF138" s="102"/>
      <c r="GOG138" s="102"/>
      <c r="GOH138" s="102"/>
      <c r="GOI138" s="102"/>
      <c r="GOJ138" s="102"/>
      <c r="GOK138" s="102"/>
      <c r="GOL138" s="102"/>
      <c r="GOM138" s="102"/>
      <c r="GON138" s="102"/>
      <c r="GOO138" s="102"/>
      <c r="GOP138" s="102"/>
      <c r="GOQ138" s="102"/>
      <c r="GOR138" s="102"/>
      <c r="GOS138" s="102"/>
      <c r="GOT138" s="102"/>
      <c r="GOU138" s="102"/>
      <c r="GOV138" s="102"/>
      <c r="GOW138" s="102"/>
      <c r="GOX138" s="102"/>
      <c r="GOY138" s="102"/>
      <c r="GOZ138" s="102"/>
      <c r="GPA138" s="102"/>
      <c r="GPB138" s="102"/>
      <c r="GPC138" s="102"/>
      <c r="GPD138" s="102"/>
      <c r="GPE138" s="102"/>
      <c r="GPF138" s="102"/>
      <c r="GPG138" s="102"/>
      <c r="GPH138" s="102"/>
      <c r="GPI138" s="102"/>
      <c r="GPJ138" s="102"/>
      <c r="GPK138" s="102"/>
      <c r="GPL138" s="102"/>
      <c r="GPM138" s="102"/>
      <c r="GPN138" s="102"/>
      <c r="GPO138" s="102"/>
      <c r="GPP138" s="102"/>
      <c r="GPQ138" s="102"/>
      <c r="GPR138" s="102"/>
      <c r="GPS138" s="102"/>
      <c r="GPT138" s="102"/>
      <c r="GPU138" s="102"/>
      <c r="GPV138" s="102"/>
      <c r="GPW138" s="102"/>
      <c r="GPX138" s="102"/>
      <c r="GPY138" s="102"/>
      <c r="GPZ138" s="102"/>
      <c r="GQA138" s="102"/>
      <c r="GQB138" s="102"/>
      <c r="GQC138" s="102"/>
      <c r="GQD138" s="102"/>
      <c r="GQE138" s="102"/>
      <c r="GQF138" s="102"/>
      <c r="GQG138" s="102"/>
      <c r="GQH138" s="102"/>
      <c r="GQI138" s="102"/>
      <c r="GQJ138" s="102"/>
      <c r="GQK138" s="102"/>
      <c r="GQL138" s="102"/>
      <c r="GQM138" s="102"/>
      <c r="GQN138" s="102"/>
      <c r="GQO138" s="102"/>
      <c r="GQP138" s="102"/>
      <c r="GQQ138" s="102"/>
      <c r="GQR138" s="102"/>
      <c r="GQS138" s="102"/>
      <c r="GQT138" s="102"/>
      <c r="GQU138" s="102"/>
      <c r="GQV138" s="102"/>
      <c r="GQW138" s="102"/>
      <c r="GQX138" s="102"/>
      <c r="GQY138" s="102"/>
      <c r="GQZ138" s="102"/>
      <c r="GRA138" s="102"/>
      <c r="GRB138" s="102"/>
      <c r="GRC138" s="102"/>
      <c r="GRD138" s="102"/>
      <c r="GRE138" s="102"/>
      <c r="GRF138" s="102"/>
      <c r="GRG138" s="102"/>
      <c r="GRH138" s="102"/>
      <c r="GRI138" s="102"/>
      <c r="GRJ138" s="102"/>
      <c r="GRK138" s="102"/>
      <c r="GRL138" s="102"/>
      <c r="GRM138" s="102"/>
      <c r="GRN138" s="102"/>
      <c r="GRO138" s="102"/>
      <c r="GRP138" s="102"/>
      <c r="GRQ138" s="102"/>
      <c r="GRR138" s="102"/>
      <c r="GRS138" s="102"/>
      <c r="GRT138" s="102"/>
      <c r="GRU138" s="102"/>
      <c r="GRV138" s="102"/>
      <c r="GRW138" s="102"/>
      <c r="GRX138" s="102"/>
      <c r="GRY138" s="102"/>
      <c r="GRZ138" s="102"/>
      <c r="GSA138" s="102"/>
      <c r="GSB138" s="102"/>
      <c r="GSC138" s="102"/>
      <c r="GSD138" s="102"/>
      <c r="GSE138" s="102"/>
      <c r="GSF138" s="102"/>
      <c r="GSG138" s="102"/>
      <c r="GSH138" s="102"/>
      <c r="GSI138" s="102"/>
      <c r="GSJ138" s="102"/>
      <c r="GSK138" s="102"/>
      <c r="GSL138" s="102"/>
      <c r="GSM138" s="102"/>
      <c r="GSN138" s="102"/>
      <c r="GSO138" s="102"/>
      <c r="GSP138" s="102"/>
      <c r="GSQ138" s="102"/>
      <c r="GSR138" s="102"/>
      <c r="GSS138" s="102"/>
      <c r="GST138" s="102"/>
      <c r="GSU138" s="102"/>
      <c r="GSV138" s="102"/>
      <c r="GSW138" s="102"/>
      <c r="GSX138" s="102"/>
      <c r="GSY138" s="102"/>
      <c r="GSZ138" s="102"/>
      <c r="GTA138" s="102"/>
      <c r="GTB138" s="102"/>
      <c r="GTC138" s="102"/>
      <c r="GTD138" s="102"/>
      <c r="GTE138" s="102"/>
      <c r="GTF138" s="102"/>
      <c r="GTG138" s="102"/>
      <c r="GTH138" s="102"/>
      <c r="GTI138" s="102"/>
      <c r="GTJ138" s="102"/>
      <c r="GTK138" s="102"/>
      <c r="GTL138" s="102"/>
      <c r="GTM138" s="102"/>
      <c r="GTN138" s="102"/>
      <c r="GTO138" s="102"/>
      <c r="GTP138" s="102"/>
      <c r="GTQ138" s="102"/>
      <c r="GTR138" s="102"/>
      <c r="GTS138" s="102"/>
      <c r="GTT138" s="102"/>
      <c r="GTU138" s="102"/>
      <c r="GTV138" s="102"/>
      <c r="GTW138" s="102"/>
      <c r="GTX138" s="102"/>
      <c r="GTY138" s="102"/>
      <c r="GTZ138" s="102"/>
      <c r="GUA138" s="102"/>
      <c r="GUB138" s="102"/>
      <c r="GUC138" s="102"/>
      <c r="GUD138" s="102"/>
      <c r="GUE138" s="102"/>
      <c r="GUF138" s="102"/>
      <c r="GUG138" s="102"/>
      <c r="GUH138" s="102"/>
      <c r="GUI138" s="102"/>
      <c r="GUJ138" s="102"/>
      <c r="GUK138" s="102"/>
      <c r="GUL138" s="102"/>
      <c r="GUM138" s="102"/>
      <c r="GUN138" s="102"/>
      <c r="GUO138" s="102"/>
      <c r="GUP138" s="102"/>
      <c r="GUQ138" s="102"/>
      <c r="GUR138" s="102"/>
      <c r="GUS138" s="102"/>
      <c r="GUT138" s="102"/>
      <c r="GUU138" s="102"/>
      <c r="GUV138" s="102"/>
      <c r="GUW138" s="102"/>
      <c r="GUX138" s="102"/>
      <c r="GUY138" s="102"/>
      <c r="GUZ138" s="102"/>
      <c r="GVA138" s="102"/>
      <c r="GVB138" s="102"/>
      <c r="GVC138" s="102"/>
      <c r="GVD138" s="102"/>
      <c r="GVE138" s="102"/>
      <c r="GVF138" s="102"/>
      <c r="GVG138" s="102"/>
      <c r="GVH138" s="102"/>
      <c r="GVI138" s="102"/>
      <c r="GVJ138" s="102"/>
      <c r="GVK138" s="102"/>
      <c r="GVL138" s="102"/>
      <c r="GVM138" s="102"/>
      <c r="GVN138" s="102"/>
      <c r="GVO138" s="102"/>
      <c r="GVP138" s="102"/>
      <c r="GVQ138" s="102"/>
      <c r="GVR138" s="102"/>
      <c r="GVS138" s="102"/>
      <c r="GVT138" s="102"/>
      <c r="GVU138" s="102"/>
      <c r="GVV138" s="102"/>
      <c r="GVW138" s="102"/>
      <c r="GVX138" s="102"/>
      <c r="GVY138" s="102"/>
      <c r="GVZ138" s="102"/>
      <c r="GWA138" s="102"/>
      <c r="GWB138" s="102"/>
      <c r="GWC138" s="102"/>
      <c r="GWD138" s="102"/>
      <c r="GWE138" s="102"/>
      <c r="GWF138" s="102"/>
      <c r="GWG138" s="102"/>
      <c r="GWH138" s="102"/>
      <c r="GWI138" s="102"/>
      <c r="GWJ138" s="102"/>
      <c r="GWK138" s="102"/>
      <c r="GWL138" s="102"/>
      <c r="GWM138" s="102"/>
      <c r="GWN138" s="102"/>
      <c r="GWO138" s="102"/>
      <c r="GWP138" s="102"/>
      <c r="GWQ138" s="102"/>
      <c r="GWR138" s="102"/>
      <c r="GWS138" s="102"/>
      <c r="GWT138" s="102"/>
      <c r="GWU138" s="102"/>
      <c r="GWV138" s="102"/>
      <c r="GWW138" s="102"/>
      <c r="GWX138" s="102"/>
      <c r="GWY138" s="102"/>
      <c r="GWZ138" s="102"/>
      <c r="GXA138" s="102"/>
      <c r="GXB138" s="102"/>
      <c r="GXC138" s="102"/>
      <c r="GXD138" s="102"/>
      <c r="GXE138" s="102"/>
      <c r="GXF138" s="102"/>
      <c r="GXG138" s="102"/>
      <c r="GXH138" s="102"/>
      <c r="GXI138" s="102"/>
      <c r="GXJ138" s="102"/>
      <c r="GXK138" s="102"/>
      <c r="GXL138" s="102"/>
      <c r="GXM138" s="102"/>
      <c r="GXN138" s="102"/>
      <c r="GXO138" s="102"/>
      <c r="GXP138" s="102"/>
      <c r="GXQ138" s="102"/>
      <c r="GXR138" s="102"/>
      <c r="GXS138" s="102"/>
      <c r="GXT138" s="102"/>
      <c r="GXU138" s="102"/>
      <c r="GXV138" s="102"/>
      <c r="GXW138" s="102"/>
      <c r="GXX138" s="102"/>
      <c r="GXY138" s="102"/>
      <c r="GXZ138" s="102"/>
      <c r="GYA138" s="102"/>
      <c r="GYB138" s="102"/>
      <c r="GYC138" s="102"/>
      <c r="GYD138" s="102"/>
      <c r="GYE138" s="102"/>
      <c r="GYF138" s="102"/>
      <c r="GYG138" s="102"/>
      <c r="GYH138" s="102"/>
      <c r="GYI138" s="102"/>
      <c r="GYJ138" s="102"/>
      <c r="GYK138" s="102"/>
      <c r="GYL138" s="102"/>
      <c r="GYM138" s="102"/>
      <c r="GYN138" s="102"/>
      <c r="GYO138" s="102"/>
      <c r="GYP138" s="102"/>
      <c r="GYQ138" s="102"/>
      <c r="GYR138" s="102"/>
      <c r="GYS138" s="102"/>
      <c r="GYT138" s="102"/>
      <c r="GYU138" s="102"/>
      <c r="GYV138" s="102"/>
      <c r="GYW138" s="102"/>
      <c r="GYX138" s="102"/>
      <c r="GYY138" s="102"/>
      <c r="GYZ138" s="102"/>
      <c r="GZA138" s="102"/>
      <c r="GZB138" s="102"/>
      <c r="GZC138" s="102"/>
      <c r="GZD138" s="102"/>
      <c r="GZE138" s="102"/>
      <c r="GZF138" s="102"/>
      <c r="GZG138" s="102"/>
      <c r="GZH138" s="102"/>
      <c r="GZI138" s="102"/>
      <c r="GZJ138" s="102"/>
      <c r="GZK138" s="102"/>
      <c r="GZL138" s="102"/>
      <c r="GZM138" s="102"/>
      <c r="GZN138" s="102"/>
      <c r="GZO138" s="102"/>
      <c r="GZP138" s="102"/>
      <c r="GZQ138" s="102"/>
      <c r="GZR138" s="102"/>
      <c r="GZS138" s="102"/>
      <c r="GZT138" s="102"/>
      <c r="GZU138" s="102"/>
      <c r="GZV138" s="102"/>
      <c r="GZW138" s="102"/>
      <c r="GZX138" s="102"/>
      <c r="GZY138" s="102"/>
      <c r="GZZ138" s="102"/>
      <c r="HAA138" s="102"/>
      <c r="HAB138" s="102"/>
      <c r="HAC138" s="102"/>
      <c r="HAD138" s="102"/>
      <c r="HAE138" s="102"/>
      <c r="HAF138" s="102"/>
      <c r="HAG138" s="102"/>
      <c r="HAH138" s="102"/>
      <c r="HAI138" s="102"/>
      <c r="HAJ138" s="102"/>
      <c r="HAK138" s="102"/>
      <c r="HAL138" s="102"/>
      <c r="HAM138" s="102"/>
      <c r="HAN138" s="102"/>
      <c r="HAO138" s="102"/>
      <c r="HAP138" s="102"/>
      <c r="HAQ138" s="102"/>
      <c r="HAR138" s="102"/>
      <c r="HAS138" s="102"/>
      <c r="HAT138" s="102"/>
      <c r="HAU138" s="102"/>
      <c r="HAV138" s="102"/>
      <c r="HAW138" s="102"/>
      <c r="HAX138" s="102"/>
      <c r="HAY138" s="102"/>
      <c r="HAZ138" s="102"/>
      <c r="HBA138" s="102"/>
      <c r="HBB138" s="102"/>
      <c r="HBC138" s="102"/>
      <c r="HBD138" s="102"/>
      <c r="HBE138" s="102"/>
      <c r="HBF138" s="102"/>
      <c r="HBG138" s="102"/>
      <c r="HBH138" s="102"/>
      <c r="HBI138" s="102"/>
      <c r="HBJ138" s="102"/>
      <c r="HBK138" s="102"/>
      <c r="HBL138" s="102"/>
      <c r="HBM138" s="102"/>
      <c r="HBN138" s="102"/>
      <c r="HBO138" s="102"/>
      <c r="HBP138" s="102"/>
      <c r="HBQ138" s="102"/>
      <c r="HBR138" s="102"/>
      <c r="HBS138" s="102"/>
      <c r="HBT138" s="102"/>
      <c r="HBU138" s="102"/>
      <c r="HBV138" s="102"/>
      <c r="HBW138" s="102"/>
      <c r="HBX138" s="102"/>
      <c r="HBY138" s="102"/>
      <c r="HBZ138" s="102"/>
      <c r="HCA138" s="102"/>
      <c r="HCB138" s="102"/>
      <c r="HCC138" s="102"/>
      <c r="HCD138" s="102"/>
      <c r="HCE138" s="102"/>
      <c r="HCF138" s="102"/>
      <c r="HCG138" s="102"/>
      <c r="HCH138" s="102"/>
      <c r="HCI138" s="102"/>
      <c r="HCJ138" s="102"/>
      <c r="HCK138" s="102"/>
      <c r="HCL138" s="102"/>
      <c r="HCM138" s="102"/>
      <c r="HCN138" s="102"/>
      <c r="HCO138" s="102"/>
      <c r="HCP138" s="102"/>
      <c r="HCQ138" s="102"/>
      <c r="HCR138" s="102"/>
      <c r="HCS138" s="102"/>
      <c r="HCT138" s="102"/>
      <c r="HCU138" s="102"/>
      <c r="HCV138" s="102"/>
      <c r="HCW138" s="102"/>
      <c r="HCX138" s="102"/>
      <c r="HCY138" s="102"/>
      <c r="HCZ138" s="102"/>
      <c r="HDA138" s="102"/>
      <c r="HDB138" s="102"/>
      <c r="HDC138" s="102"/>
      <c r="HDD138" s="102"/>
      <c r="HDE138" s="102"/>
      <c r="HDF138" s="102"/>
      <c r="HDG138" s="102"/>
      <c r="HDH138" s="102"/>
      <c r="HDI138" s="102"/>
      <c r="HDJ138" s="102"/>
      <c r="HDK138" s="102"/>
      <c r="HDL138" s="102"/>
      <c r="HDM138" s="102"/>
      <c r="HDN138" s="102"/>
      <c r="HDO138" s="102"/>
      <c r="HDP138" s="102"/>
      <c r="HDQ138" s="102"/>
      <c r="HDR138" s="102"/>
      <c r="HDS138" s="102"/>
      <c r="HDT138" s="102"/>
      <c r="HDU138" s="102"/>
      <c r="HDV138" s="102"/>
      <c r="HDW138" s="102"/>
      <c r="HDX138" s="102"/>
      <c r="HDY138" s="102"/>
      <c r="HDZ138" s="102"/>
      <c r="HEA138" s="102"/>
      <c r="HEB138" s="102"/>
      <c r="HEC138" s="102"/>
      <c r="HED138" s="102"/>
      <c r="HEE138" s="102"/>
      <c r="HEF138" s="102"/>
      <c r="HEG138" s="102"/>
      <c r="HEH138" s="102"/>
      <c r="HEI138" s="102"/>
      <c r="HEJ138" s="102"/>
      <c r="HEK138" s="102"/>
      <c r="HEL138" s="102"/>
      <c r="HEM138" s="102"/>
      <c r="HEN138" s="102"/>
      <c r="HEO138" s="102"/>
      <c r="HEP138" s="102"/>
      <c r="HEQ138" s="102"/>
      <c r="HER138" s="102"/>
      <c r="HES138" s="102"/>
      <c r="HET138" s="102"/>
      <c r="HEU138" s="102"/>
      <c r="HEV138" s="102"/>
      <c r="HEW138" s="102"/>
      <c r="HEX138" s="102"/>
      <c r="HEY138" s="102"/>
      <c r="HEZ138" s="102"/>
      <c r="HFA138" s="102"/>
      <c r="HFB138" s="102"/>
      <c r="HFC138" s="102"/>
      <c r="HFD138" s="102"/>
      <c r="HFE138" s="102"/>
      <c r="HFF138" s="102"/>
      <c r="HFG138" s="102"/>
      <c r="HFH138" s="102"/>
      <c r="HFI138" s="102"/>
      <c r="HFJ138" s="102"/>
      <c r="HFK138" s="102"/>
      <c r="HFL138" s="102"/>
      <c r="HFM138" s="102"/>
      <c r="HFN138" s="102"/>
      <c r="HFO138" s="102"/>
      <c r="HFP138" s="102"/>
      <c r="HFQ138" s="102"/>
      <c r="HFR138" s="102"/>
      <c r="HFS138" s="102"/>
      <c r="HFT138" s="102"/>
      <c r="HFU138" s="102"/>
      <c r="HFV138" s="102"/>
      <c r="HFW138" s="102"/>
      <c r="HFX138" s="102"/>
      <c r="HFY138" s="102"/>
      <c r="HFZ138" s="102"/>
      <c r="HGA138" s="102"/>
      <c r="HGB138" s="102"/>
      <c r="HGC138" s="102"/>
      <c r="HGD138" s="102"/>
      <c r="HGE138" s="102"/>
      <c r="HGF138" s="102"/>
      <c r="HGG138" s="102"/>
      <c r="HGH138" s="102"/>
      <c r="HGI138" s="102"/>
      <c r="HGJ138" s="102"/>
      <c r="HGK138" s="102"/>
      <c r="HGL138" s="102"/>
      <c r="HGM138" s="102"/>
      <c r="HGN138" s="102"/>
      <c r="HGO138" s="102"/>
      <c r="HGP138" s="102"/>
      <c r="HGQ138" s="102"/>
      <c r="HGR138" s="102"/>
      <c r="HGS138" s="102"/>
      <c r="HGT138" s="102"/>
      <c r="HGU138" s="102"/>
      <c r="HGV138" s="102"/>
      <c r="HGW138" s="102"/>
      <c r="HGX138" s="102"/>
      <c r="HGY138" s="102"/>
      <c r="HGZ138" s="102"/>
      <c r="HHA138" s="102"/>
      <c r="HHB138" s="102"/>
      <c r="HHC138" s="102"/>
      <c r="HHD138" s="102"/>
      <c r="HHE138" s="102"/>
      <c r="HHF138" s="102"/>
      <c r="HHG138" s="102"/>
      <c r="HHH138" s="102"/>
      <c r="HHI138" s="102"/>
      <c r="HHJ138" s="102"/>
      <c r="HHK138" s="102"/>
      <c r="HHL138" s="102"/>
      <c r="HHM138" s="102"/>
      <c r="HHN138" s="102"/>
      <c r="HHO138" s="102"/>
      <c r="HHP138" s="102"/>
      <c r="HHQ138" s="102"/>
      <c r="HHR138" s="102"/>
      <c r="HHS138" s="102"/>
      <c r="HHT138" s="102"/>
      <c r="HHU138" s="102"/>
      <c r="HHV138" s="102"/>
      <c r="HHW138" s="102"/>
      <c r="HHX138" s="102"/>
      <c r="HHY138" s="102"/>
      <c r="HHZ138" s="102"/>
      <c r="HIA138" s="102"/>
      <c r="HIB138" s="102"/>
      <c r="HIC138" s="102"/>
      <c r="HID138" s="102"/>
      <c r="HIE138" s="102"/>
      <c r="HIF138" s="102"/>
      <c r="HIG138" s="102"/>
      <c r="HIH138" s="102"/>
      <c r="HII138" s="102"/>
      <c r="HIJ138" s="102"/>
      <c r="HIK138" s="102"/>
      <c r="HIL138" s="102"/>
      <c r="HIM138" s="102"/>
      <c r="HIN138" s="102"/>
      <c r="HIO138" s="102"/>
      <c r="HIP138" s="102"/>
      <c r="HIQ138" s="102"/>
      <c r="HIR138" s="102"/>
      <c r="HIS138" s="102"/>
      <c r="HIT138" s="102"/>
      <c r="HIU138" s="102"/>
      <c r="HIV138" s="102"/>
      <c r="HIW138" s="102"/>
      <c r="HIX138" s="102"/>
      <c r="HIY138" s="102"/>
      <c r="HIZ138" s="102"/>
      <c r="HJA138" s="102"/>
      <c r="HJB138" s="102"/>
      <c r="HJC138" s="102"/>
      <c r="HJD138" s="102"/>
      <c r="HJE138" s="102"/>
      <c r="HJF138" s="102"/>
      <c r="HJG138" s="102"/>
      <c r="HJH138" s="102"/>
      <c r="HJI138" s="102"/>
      <c r="HJJ138" s="102"/>
      <c r="HJK138" s="102"/>
      <c r="HJL138" s="102"/>
      <c r="HJM138" s="102"/>
      <c r="HJN138" s="102"/>
      <c r="HJO138" s="102"/>
      <c r="HJP138" s="102"/>
      <c r="HJQ138" s="102"/>
      <c r="HJR138" s="102"/>
      <c r="HJS138" s="102"/>
      <c r="HJT138" s="102"/>
      <c r="HJU138" s="102"/>
      <c r="HJV138" s="102"/>
      <c r="HJW138" s="102"/>
      <c r="HJX138" s="102"/>
      <c r="HJY138" s="102"/>
      <c r="HJZ138" s="102"/>
      <c r="HKA138" s="102"/>
      <c r="HKB138" s="102"/>
      <c r="HKC138" s="102"/>
      <c r="HKD138" s="102"/>
      <c r="HKE138" s="102"/>
      <c r="HKF138" s="102"/>
      <c r="HKG138" s="102"/>
      <c r="HKH138" s="102"/>
      <c r="HKI138" s="102"/>
      <c r="HKJ138" s="102"/>
      <c r="HKK138" s="102"/>
      <c r="HKL138" s="102"/>
      <c r="HKM138" s="102"/>
      <c r="HKN138" s="102"/>
      <c r="HKO138" s="102"/>
      <c r="HKP138" s="102"/>
      <c r="HKQ138" s="102"/>
      <c r="HKR138" s="102"/>
      <c r="HKS138" s="102"/>
      <c r="HKT138" s="102"/>
      <c r="HKU138" s="102"/>
      <c r="HKV138" s="102"/>
      <c r="HKW138" s="102"/>
      <c r="HKX138" s="102"/>
      <c r="HKY138" s="102"/>
      <c r="HKZ138" s="102"/>
      <c r="HLA138" s="102"/>
      <c r="HLB138" s="102"/>
      <c r="HLC138" s="102"/>
      <c r="HLD138" s="102"/>
      <c r="HLE138" s="102"/>
      <c r="HLF138" s="102"/>
      <c r="HLG138" s="102"/>
      <c r="HLH138" s="102"/>
      <c r="HLI138" s="102"/>
      <c r="HLJ138" s="102"/>
      <c r="HLK138" s="102"/>
      <c r="HLL138" s="102"/>
      <c r="HLM138" s="102"/>
      <c r="HLN138" s="102"/>
      <c r="HLO138" s="102"/>
      <c r="HLP138" s="102"/>
      <c r="HLQ138" s="102"/>
      <c r="HLR138" s="102"/>
      <c r="HLS138" s="102"/>
      <c r="HLT138" s="102"/>
      <c r="HLU138" s="102"/>
      <c r="HLV138" s="102"/>
      <c r="HLW138" s="102"/>
      <c r="HLX138" s="102"/>
      <c r="HLY138" s="102"/>
      <c r="HLZ138" s="102"/>
      <c r="HMA138" s="102"/>
      <c r="HMB138" s="102"/>
      <c r="HMC138" s="102"/>
      <c r="HMD138" s="102"/>
      <c r="HME138" s="102"/>
      <c r="HMF138" s="102"/>
      <c r="HMG138" s="102"/>
      <c r="HMH138" s="102"/>
      <c r="HMI138" s="102"/>
      <c r="HMJ138" s="102"/>
      <c r="HMK138" s="102"/>
      <c r="HML138" s="102"/>
      <c r="HMM138" s="102"/>
      <c r="HMN138" s="102"/>
      <c r="HMO138" s="102"/>
      <c r="HMP138" s="102"/>
      <c r="HMQ138" s="102"/>
      <c r="HMR138" s="102"/>
      <c r="HMS138" s="102"/>
      <c r="HMT138" s="102"/>
      <c r="HMU138" s="102"/>
      <c r="HMV138" s="102"/>
      <c r="HMW138" s="102"/>
      <c r="HMX138" s="102"/>
      <c r="HMY138" s="102"/>
      <c r="HMZ138" s="102"/>
      <c r="HNA138" s="102"/>
      <c r="HNB138" s="102"/>
      <c r="HNC138" s="102"/>
      <c r="HND138" s="102"/>
      <c r="HNE138" s="102"/>
      <c r="HNF138" s="102"/>
      <c r="HNG138" s="102"/>
      <c r="HNH138" s="102"/>
      <c r="HNI138" s="102"/>
      <c r="HNJ138" s="102"/>
      <c r="HNK138" s="102"/>
      <c r="HNL138" s="102"/>
      <c r="HNM138" s="102"/>
      <c r="HNN138" s="102"/>
      <c r="HNO138" s="102"/>
      <c r="HNP138" s="102"/>
      <c r="HNQ138" s="102"/>
      <c r="HNR138" s="102"/>
      <c r="HNS138" s="102"/>
      <c r="HNT138" s="102"/>
      <c r="HNU138" s="102"/>
      <c r="HNV138" s="102"/>
      <c r="HNW138" s="102"/>
      <c r="HNX138" s="102"/>
      <c r="HNY138" s="102"/>
      <c r="HNZ138" s="102"/>
      <c r="HOA138" s="102"/>
      <c r="HOB138" s="102"/>
      <c r="HOC138" s="102"/>
      <c r="HOD138" s="102"/>
      <c r="HOE138" s="102"/>
      <c r="HOF138" s="102"/>
      <c r="HOG138" s="102"/>
      <c r="HOH138" s="102"/>
      <c r="HOI138" s="102"/>
      <c r="HOJ138" s="102"/>
      <c r="HOK138" s="102"/>
      <c r="HOL138" s="102"/>
      <c r="HOM138" s="102"/>
      <c r="HON138" s="102"/>
      <c r="HOO138" s="102"/>
      <c r="HOP138" s="102"/>
      <c r="HOQ138" s="102"/>
      <c r="HOR138" s="102"/>
      <c r="HOS138" s="102"/>
      <c r="HOT138" s="102"/>
      <c r="HOU138" s="102"/>
      <c r="HOV138" s="102"/>
      <c r="HOW138" s="102"/>
      <c r="HOX138" s="102"/>
      <c r="HOY138" s="102"/>
      <c r="HOZ138" s="102"/>
      <c r="HPA138" s="102"/>
      <c r="HPB138" s="102"/>
      <c r="HPC138" s="102"/>
      <c r="HPD138" s="102"/>
      <c r="HPE138" s="102"/>
      <c r="HPF138" s="102"/>
      <c r="HPG138" s="102"/>
      <c r="HPH138" s="102"/>
      <c r="HPI138" s="102"/>
      <c r="HPJ138" s="102"/>
      <c r="HPK138" s="102"/>
      <c r="HPL138" s="102"/>
      <c r="HPM138" s="102"/>
      <c r="HPN138" s="102"/>
      <c r="HPO138" s="102"/>
      <c r="HPP138" s="102"/>
      <c r="HPQ138" s="102"/>
      <c r="HPR138" s="102"/>
      <c r="HPS138" s="102"/>
      <c r="HPT138" s="102"/>
      <c r="HPU138" s="102"/>
      <c r="HPV138" s="102"/>
      <c r="HPW138" s="102"/>
      <c r="HPX138" s="102"/>
      <c r="HPY138" s="102"/>
      <c r="HPZ138" s="102"/>
      <c r="HQA138" s="102"/>
      <c r="HQB138" s="102"/>
      <c r="HQC138" s="102"/>
      <c r="HQD138" s="102"/>
      <c r="HQE138" s="102"/>
      <c r="HQF138" s="102"/>
      <c r="HQG138" s="102"/>
      <c r="HQH138" s="102"/>
      <c r="HQI138" s="102"/>
      <c r="HQJ138" s="102"/>
      <c r="HQK138" s="102"/>
      <c r="HQL138" s="102"/>
      <c r="HQM138" s="102"/>
      <c r="HQN138" s="102"/>
      <c r="HQO138" s="102"/>
      <c r="HQP138" s="102"/>
      <c r="HQQ138" s="102"/>
      <c r="HQR138" s="102"/>
      <c r="HQS138" s="102"/>
      <c r="HQT138" s="102"/>
      <c r="HQU138" s="102"/>
      <c r="HQV138" s="102"/>
      <c r="HQW138" s="102"/>
      <c r="HQX138" s="102"/>
      <c r="HQY138" s="102"/>
      <c r="HQZ138" s="102"/>
      <c r="HRA138" s="102"/>
      <c r="HRB138" s="102"/>
      <c r="HRC138" s="102"/>
      <c r="HRD138" s="102"/>
      <c r="HRE138" s="102"/>
      <c r="HRF138" s="102"/>
      <c r="HRG138" s="102"/>
      <c r="HRH138" s="102"/>
      <c r="HRI138" s="102"/>
      <c r="HRJ138" s="102"/>
      <c r="HRK138" s="102"/>
      <c r="HRL138" s="102"/>
      <c r="HRM138" s="102"/>
      <c r="HRN138" s="102"/>
      <c r="HRO138" s="102"/>
      <c r="HRP138" s="102"/>
      <c r="HRQ138" s="102"/>
      <c r="HRR138" s="102"/>
      <c r="HRS138" s="102"/>
      <c r="HRT138" s="102"/>
      <c r="HRU138" s="102"/>
      <c r="HRV138" s="102"/>
      <c r="HRW138" s="102"/>
      <c r="HRX138" s="102"/>
      <c r="HRY138" s="102"/>
      <c r="HRZ138" s="102"/>
      <c r="HSA138" s="102"/>
      <c r="HSB138" s="102"/>
      <c r="HSC138" s="102"/>
      <c r="HSD138" s="102"/>
      <c r="HSE138" s="102"/>
      <c r="HSF138" s="102"/>
      <c r="HSG138" s="102"/>
      <c r="HSH138" s="102"/>
      <c r="HSI138" s="102"/>
      <c r="HSJ138" s="102"/>
      <c r="HSK138" s="102"/>
      <c r="HSL138" s="102"/>
      <c r="HSM138" s="102"/>
      <c r="HSN138" s="102"/>
      <c r="HSO138" s="102"/>
      <c r="HSP138" s="102"/>
      <c r="HSQ138" s="102"/>
      <c r="HSR138" s="102"/>
      <c r="HSS138" s="102"/>
      <c r="HST138" s="102"/>
      <c r="HSU138" s="102"/>
      <c r="HSV138" s="102"/>
      <c r="HSW138" s="102"/>
      <c r="HSX138" s="102"/>
      <c r="HSY138" s="102"/>
      <c r="HSZ138" s="102"/>
      <c r="HTA138" s="102"/>
      <c r="HTB138" s="102"/>
      <c r="HTC138" s="102"/>
      <c r="HTD138" s="102"/>
      <c r="HTE138" s="102"/>
      <c r="HTF138" s="102"/>
      <c r="HTG138" s="102"/>
      <c r="HTH138" s="102"/>
      <c r="HTI138" s="102"/>
      <c r="HTJ138" s="102"/>
      <c r="HTK138" s="102"/>
      <c r="HTL138" s="102"/>
      <c r="HTM138" s="102"/>
      <c r="HTN138" s="102"/>
      <c r="HTO138" s="102"/>
      <c r="HTP138" s="102"/>
      <c r="HTQ138" s="102"/>
      <c r="HTR138" s="102"/>
      <c r="HTS138" s="102"/>
      <c r="HTT138" s="102"/>
      <c r="HTU138" s="102"/>
      <c r="HTV138" s="102"/>
      <c r="HTW138" s="102"/>
      <c r="HTX138" s="102"/>
      <c r="HTY138" s="102"/>
      <c r="HTZ138" s="102"/>
      <c r="HUA138" s="102"/>
      <c r="HUB138" s="102"/>
      <c r="HUC138" s="102"/>
      <c r="HUD138" s="102"/>
      <c r="HUE138" s="102"/>
      <c r="HUF138" s="102"/>
      <c r="HUG138" s="102"/>
      <c r="HUH138" s="102"/>
      <c r="HUI138" s="102"/>
      <c r="HUJ138" s="102"/>
      <c r="HUK138" s="102"/>
      <c r="HUL138" s="102"/>
      <c r="HUM138" s="102"/>
      <c r="HUN138" s="102"/>
      <c r="HUO138" s="102"/>
      <c r="HUP138" s="102"/>
      <c r="HUQ138" s="102"/>
      <c r="HUR138" s="102"/>
      <c r="HUS138" s="102"/>
      <c r="HUT138" s="102"/>
      <c r="HUU138" s="102"/>
      <c r="HUV138" s="102"/>
      <c r="HUW138" s="102"/>
      <c r="HUX138" s="102"/>
      <c r="HUY138" s="102"/>
      <c r="HUZ138" s="102"/>
      <c r="HVA138" s="102"/>
      <c r="HVB138" s="102"/>
      <c r="HVC138" s="102"/>
      <c r="HVD138" s="102"/>
      <c r="HVE138" s="102"/>
      <c r="HVF138" s="102"/>
      <c r="HVG138" s="102"/>
      <c r="HVH138" s="102"/>
      <c r="HVI138" s="102"/>
      <c r="HVJ138" s="102"/>
      <c r="HVK138" s="102"/>
      <c r="HVL138" s="102"/>
      <c r="HVM138" s="102"/>
      <c r="HVN138" s="102"/>
      <c r="HVO138" s="102"/>
      <c r="HVP138" s="102"/>
      <c r="HVQ138" s="102"/>
      <c r="HVR138" s="102"/>
      <c r="HVS138" s="102"/>
      <c r="HVT138" s="102"/>
      <c r="HVU138" s="102"/>
      <c r="HVV138" s="102"/>
      <c r="HVW138" s="102"/>
      <c r="HVX138" s="102"/>
      <c r="HVY138" s="102"/>
      <c r="HVZ138" s="102"/>
      <c r="HWA138" s="102"/>
      <c r="HWB138" s="102"/>
      <c r="HWC138" s="102"/>
      <c r="HWD138" s="102"/>
      <c r="HWE138" s="102"/>
      <c r="HWF138" s="102"/>
      <c r="HWG138" s="102"/>
      <c r="HWH138" s="102"/>
      <c r="HWI138" s="102"/>
      <c r="HWJ138" s="102"/>
      <c r="HWK138" s="102"/>
      <c r="HWL138" s="102"/>
      <c r="HWM138" s="102"/>
      <c r="HWN138" s="102"/>
      <c r="HWO138" s="102"/>
      <c r="HWP138" s="102"/>
      <c r="HWQ138" s="102"/>
      <c r="HWR138" s="102"/>
      <c r="HWS138" s="102"/>
      <c r="HWT138" s="102"/>
      <c r="HWU138" s="102"/>
      <c r="HWV138" s="102"/>
      <c r="HWW138" s="102"/>
      <c r="HWX138" s="102"/>
      <c r="HWY138" s="102"/>
      <c r="HWZ138" s="102"/>
      <c r="HXA138" s="102"/>
      <c r="HXB138" s="102"/>
      <c r="HXC138" s="102"/>
      <c r="HXD138" s="102"/>
      <c r="HXE138" s="102"/>
      <c r="HXF138" s="102"/>
      <c r="HXG138" s="102"/>
      <c r="HXH138" s="102"/>
      <c r="HXI138" s="102"/>
      <c r="HXJ138" s="102"/>
      <c r="HXK138" s="102"/>
      <c r="HXL138" s="102"/>
      <c r="HXM138" s="102"/>
      <c r="HXN138" s="102"/>
      <c r="HXO138" s="102"/>
      <c r="HXP138" s="102"/>
      <c r="HXQ138" s="102"/>
      <c r="HXR138" s="102"/>
      <c r="HXS138" s="102"/>
      <c r="HXT138" s="102"/>
      <c r="HXU138" s="102"/>
      <c r="HXV138" s="102"/>
      <c r="HXW138" s="102"/>
      <c r="HXX138" s="102"/>
      <c r="HXY138" s="102"/>
      <c r="HXZ138" s="102"/>
      <c r="HYA138" s="102"/>
      <c r="HYB138" s="102"/>
      <c r="HYC138" s="102"/>
      <c r="HYD138" s="102"/>
      <c r="HYE138" s="102"/>
      <c r="HYF138" s="102"/>
      <c r="HYG138" s="102"/>
      <c r="HYH138" s="102"/>
      <c r="HYI138" s="102"/>
      <c r="HYJ138" s="102"/>
      <c r="HYK138" s="102"/>
      <c r="HYL138" s="102"/>
      <c r="HYM138" s="102"/>
      <c r="HYN138" s="102"/>
      <c r="HYO138" s="102"/>
      <c r="HYP138" s="102"/>
      <c r="HYQ138" s="102"/>
      <c r="HYR138" s="102"/>
      <c r="HYS138" s="102"/>
      <c r="HYT138" s="102"/>
      <c r="HYU138" s="102"/>
      <c r="HYV138" s="102"/>
      <c r="HYW138" s="102"/>
      <c r="HYX138" s="102"/>
      <c r="HYY138" s="102"/>
      <c r="HYZ138" s="102"/>
      <c r="HZA138" s="102"/>
      <c r="HZB138" s="102"/>
      <c r="HZC138" s="102"/>
      <c r="HZD138" s="102"/>
      <c r="HZE138" s="102"/>
      <c r="HZF138" s="102"/>
      <c r="HZG138" s="102"/>
      <c r="HZH138" s="102"/>
      <c r="HZI138" s="102"/>
      <c r="HZJ138" s="102"/>
      <c r="HZK138" s="102"/>
      <c r="HZL138" s="102"/>
      <c r="HZM138" s="102"/>
      <c r="HZN138" s="102"/>
      <c r="HZO138" s="102"/>
      <c r="HZP138" s="102"/>
      <c r="HZQ138" s="102"/>
      <c r="HZR138" s="102"/>
      <c r="HZS138" s="102"/>
      <c r="HZT138" s="102"/>
      <c r="HZU138" s="102"/>
      <c r="HZV138" s="102"/>
      <c r="HZW138" s="102"/>
      <c r="HZX138" s="102"/>
      <c r="HZY138" s="102"/>
      <c r="HZZ138" s="102"/>
      <c r="IAA138" s="102"/>
      <c r="IAB138" s="102"/>
      <c r="IAC138" s="102"/>
      <c r="IAD138" s="102"/>
      <c r="IAE138" s="102"/>
      <c r="IAF138" s="102"/>
      <c r="IAG138" s="102"/>
      <c r="IAH138" s="102"/>
      <c r="IAI138" s="102"/>
      <c r="IAJ138" s="102"/>
      <c r="IAK138" s="102"/>
      <c r="IAL138" s="102"/>
      <c r="IAM138" s="102"/>
      <c r="IAN138" s="102"/>
      <c r="IAO138" s="102"/>
      <c r="IAP138" s="102"/>
      <c r="IAQ138" s="102"/>
      <c r="IAR138" s="102"/>
      <c r="IAS138" s="102"/>
      <c r="IAT138" s="102"/>
      <c r="IAU138" s="102"/>
      <c r="IAV138" s="102"/>
      <c r="IAW138" s="102"/>
      <c r="IAX138" s="102"/>
      <c r="IAY138" s="102"/>
      <c r="IAZ138" s="102"/>
      <c r="IBA138" s="102"/>
      <c r="IBB138" s="102"/>
      <c r="IBC138" s="102"/>
      <c r="IBD138" s="102"/>
      <c r="IBE138" s="102"/>
      <c r="IBF138" s="102"/>
      <c r="IBG138" s="102"/>
      <c r="IBH138" s="102"/>
      <c r="IBI138" s="102"/>
      <c r="IBJ138" s="102"/>
      <c r="IBK138" s="102"/>
      <c r="IBL138" s="102"/>
      <c r="IBM138" s="102"/>
      <c r="IBN138" s="102"/>
      <c r="IBO138" s="102"/>
      <c r="IBP138" s="102"/>
      <c r="IBQ138" s="102"/>
      <c r="IBR138" s="102"/>
      <c r="IBS138" s="102"/>
      <c r="IBT138" s="102"/>
      <c r="IBU138" s="102"/>
      <c r="IBV138" s="102"/>
      <c r="IBW138" s="102"/>
      <c r="IBX138" s="102"/>
      <c r="IBY138" s="102"/>
      <c r="IBZ138" s="102"/>
      <c r="ICA138" s="102"/>
      <c r="ICB138" s="102"/>
      <c r="ICC138" s="102"/>
      <c r="ICD138" s="102"/>
      <c r="ICE138" s="102"/>
      <c r="ICF138" s="102"/>
      <c r="ICG138" s="102"/>
      <c r="ICH138" s="102"/>
      <c r="ICI138" s="102"/>
      <c r="ICJ138" s="102"/>
      <c r="ICK138" s="102"/>
      <c r="ICL138" s="102"/>
      <c r="ICM138" s="102"/>
      <c r="ICN138" s="102"/>
      <c r="ICO138" s="102"/>
      <c r="ICP138" s="102"/>
      <c r="ICQ138" s="102"/>
      <c r="ICR138" s="102"/>
      <c r="ICS138" s="102"/>
      <c r="ICT138" s="102"/>
      <c r="ICU138" s="102"/>
      <c r="ICV138" s="102"/>
      <c r="ICW138" s="102"/>
      <c r="ICX138" s="102"/>
      <c r="ICY138" s="102"/>
      <c r="ICZ138" s="102"/>
      <c r="IDA138" s="102"/>
      <c r="IDB138" s="102"/>
      <c r="IDC138" s="102"/>
      <c r="IDD138" s="102"/>
      <c r="IDE138" s="102"/>
      <c r="IDF138" s="102"/>
      <c r="IDG138" s="102"/>
      <c r="IDH138" s="102"/>
      <c r="IDI138" s="102"/>
      <c r="IDJ138" s="102"/>
      <c r="IDK138" s="102"/>
      <c r="IDL138" s="102"/>
      <c r="IDM138" s="102"/>
      <c r="IDN138" s="102"/>
      <c r="IDO138" s="102"/>
      <c r="IDP138" s="102"/>
      <c r="IDQ138" s="102"/>
      <c r="IDR138" s="102"/>
      <c r="IDS138" s="102"/>
      <c r="IDT138" s="102"/>
      <c r="IDU138" s="102"/>
      <c r="IDV138" s="102"/>
      <c r="IDW138" s="102"/>
      <c r="IDX138" s="102"/>
      <c r="IDY138" s="102"/>
      <c r="IDZ138" s="102"/>
      <c r="IEA138" s="102"/>
      <c r="IEB138" s="102"/>
      <c r="IEC138" s="102"/>
      <c r="IED138" s="102"/>
      <c r="IEE138" s="102"/>
      <c r="IEF138" s="102"/>
      <c r="IEG138" s="102"/>
      <c r="IEH138" s="102"/>
      <c r="IEI138" s="102"/>
      <c r="IEJ138" s="102"/>
      <c r="IEK138" s="102"/>
      <c r="IEL138" s="102"/>
      <c r="IEM138" s="102"/>
      <c r="IEN138" s="102"/>
      <c r="IEO138" s="102"/>
      <c r="IEP138" s="102"/>
      <c r="IEQ138" s="102"/>
      <c r="IER138" s="102"/>
      <c r="IES138" s="102"/>
      <c r="IET138" s="102"/>
      <c r="IEU138" s="102"/>
      <c r="IEV138" s="102"/>
      <c r="IEW138" s="102"/>
      <c r="IEX138" s="102"/>
      <c r="IEY138" s="102"/>
      <c r="IEZ138" s="102"/>
      <c r="IFA138" s="102"/>
      <c r="IFB138" s="102"/>
      <c r="IFC138" s="102"/>
      <c r="IFD138" s="102"/>
      <c r="IFE138" s="102"/>
      <c r="IFF138" s="102"/>
      <c r="IFG138" s="102"/>
      <c r="IFH138" s="102"/>
      <c r="IFI138" s="102"/>
      <c r="IFJ138" s="102"/>
      <c r="IFK138" s="102"/>
      <c r="IFL138" s="102"/>
      <c r="IFM138" s="102"/>
      <c r="IFN138" s="102"/>
      <c r="IFO138" s="102"/>
      <c r="IFP138" s="102"/>
      <c r="IFQ138" s="102"/>
      <c r="IFR138" s="102"/>
      <c r="IFS138" s="102"/>
      <c r="IFT138" s="102"/>
      <c r="IFU138" s="102"/>
      <c r="IFV138" s="102"/>
      <c r="IFW138" s="102"/>
      <c r="IFX138" s="102"/>
      <c r="IFY138" s="102"/>
      <c r="IFZ138" s="102"/>
      <c r="IGA138" s="102"/>
      <c r="IGB138" s="102"/>
      <c r="IGC138" s="102"/>
      <c r="IGD138" s="102"/>
      <c r="IGE138" s="102"/>
      <c r="IGF138" s="102"/>
      <c r="IGG138" s="102"/>
      <c r="IGH138" s="102"/>
      <c r="IGI138" s="102"/>
      <c r="IGJ138" s="102"/>
      <c r="IGK138" s="102"/>
      <c r="IGL138" s="102"/>
      <c r="IGM138" s="102"/>
      <c r="IGN138" s="102"/>
      <c r="IGO138" s="102"/>
      <c r="IGP138" s="102"/>
      <c r="IGQ138" s="102"/>
      <c r="IGR138" s="102"/>
      <c r="IGS138" s="102"/>
      <c r="IGT138" s="102"/>
      <c r="IGU138" s="102"/>
      <c r="IGV138" s="102"/>
      <c r="IGW138" s="102"/>
      <c r="IGX138" s="102"/>
      <c r="IGY138" s="102"/>
      <c r="IGZ138" s="102"/>
      <c r="IHA138" s="102"/>
      <c r="IHB138" s="102"/>
      <c r="IHC138" s="102"/>
      <c r="IHD138" s="102"/>
      <c r="IHE138" s="102"/>
      <c r="IHF138" s="102"/>
      <c r="IHG138" s="102"/>
      <c r="IHH138" s="102"/>
      <c r="IHI138" s="102"/>
      <c r="IHJ138" s="102"/>
      <c r="IHK138" s="102"/>
      <c r="IHL138" s="102"/>
      <c r="IHM138" s="102"/>
      <c r="IHN138" s="102"/>
      <c r="IHO138" s="102"/>
      <c r="IHP138" s="102"/>
      <c r="IHQ138" s="102"/>
      <c r="IHR138" s="102"/>
      <c r="IHS138" s="102"/>
      <c r="IHT138" s="102"/>
      <c r="IHU138" s="102"/>
      <c r="IHV138" s="102"/>
      <c r="IHW138" s="102"/>
      <c r="IHX138" s="102"/>
      <c r="IHY138" s="102"/>
      <c r="IHZ138" s="102"/>
      <c r="IIA138" s="102"/>
      <c r="IIB138" s="102"/>
      <c r="IIC138" s="102"/>
      <c r="IID138" s="102"/>
      <c r="IIE138" s="102"/>
      <c r="IIF138" s="102"/>
      <c r="IIG138" s="102"/>
      <c r="IIH138" s="102"/>
      <c r="III138" s="102"/>
      <c r="IIJ138" s="102"/>
      <c r="IIK138" s="102"/>
      <c r="IIL138" s="102"/>
      <c r="IIM138" s="102"/>
      <c r="IIN138" s="102"/>
      <c r="IIO138" s="102"/>
      <c r="IIP138" s="102"/>
      <c r="IIQ138" s="102"/>
      <c r="IIR138" s="102"/>
      <c r="IIS138" s="102"/>
      <c r="IIT138" s="102"/>
      <c r="IIU138" s="102"/>
      <c r="IIV138" s="102"/>
      <c r="IIW138" s="102"/>
      <c r="IIX138" s="102"/>
      <c r="IIY138" s="102"/>
      <c r="IIZ138" s="102"/>
      <c r="IJA138" s="102"/>
      <c r="IJB138" s="102"/>
      <c r="IJC138" s="102"/>
      <c r="IJD138" s="102"/>
      <c r="IJE138" s="102"/>
      <c r="IJF138" s="102"/>
      <c r="IJG138" s="102"/>
      <c r="IJH138" s="102"/>
      <c r="IJI138" s="102"/>
      <c r="IJJ138" s="102"/>
      <c r="IJK138" s="102"/>
      <c r="IJL138" s="102"/>
      <c r="IJM138" s="102"/>
      <c r="IJN138" s="102"/>
      <c r="IJO138" s="102"/>
      <c r="IJP138" s="102"/>
      <c r="IJQ138" s="102"/>
      <c r="IJR138" s="102"/>
      <c r="IJS138" s="102"/>
      <c r="IJT138" s="102"/>
      <c r="IJU138" s="102"/>
      <c r="IJV138" s="102"/>
      <c r="IJW138" s="102"/>
      <c r="IJX138" s="102"/>
      <c r="IJY138" s="102"/>
      <c r="IJZ138" s="102"/>
      <c r="IKA138" s="102"/>
      <c r="IKB138" s="102"/>
      <c r="IKC138" s="102"/>
      <c r="IKD138" s="102"/>
      <c r="IKE138" s="102"/>
      <c r="IKF138" s="102"/>
      <c r="IKG138" s="102"/>
      <c r="IKH138" s="102"/>
      <c r="IKI138" s="102"/>
      <c r="IKJ138" s="102"/>
      <c r="IKK138" s="102"/>
      <c r="IKL138" s="102"/>
      <c r="IKM138" s="102"/>
      <c r="IKN138" s="102"/>
      <c r="IKO138" s="102"/>
      <c r="IKP138" s="102"/>
      <c r="IKQ138" s="102"/>
      <c r="IKR138" s="102"/>
      <c r="IKS138" s="102"/>
      <c r="IKT138" s="102"/>
      <c r="IKU138" s="102"/>
      <c r="IKV138" s="102"/>
      <c r="IKW138" s="102"/>
      <c r="IKX138" s="102"/>
      <c r="IKY138" s="102"/>
      <c r="IKZ138" s="102"/>
      <c r="ILA138" s="102"/>
      <c r="ILB138" s="102"/>
      <c r="ILC138" s="102"/>
      <c r="ILD138" s="102"/>
      <c r="ILE138" s="102"/>
      <c r="ILF138" s="102"/>
      <c r="ILG138" s="102"/>
      <c r="ILH138" s="102"/>
      <c r="ILI138" s="102"/>
      <c r="ILJ138" s="102"/>
      <c r="ILK138" s="102"/>
      <c r="ILL138" s="102"/>
      <c r="ILM138" s="102"/>
      <c r="ILN138" s="102"/>
      <c r="ILO138" s="102"/>
      <c r="ILP138" s="102"/>
      <c r="ILQ138" s="102"/>
      <c r="ILR138" s="102"/>
      <c r="ILS138" s="102"/>
      <c r="ILT138" s="102"/>
      <c r="ILU138" s="102"/>
      <c r="ILV138" s="102"/>
      <c r="ILW138" s="102"/>
      <c r="ILX138" s="102"/>
      <c r="ILY138" s="102"/>
      <c r="ILZ138" s="102"/>
      <c r="IMA138" s="102"/>
      <c r="IMB138" s="102"/>
      <c r="IMC138" s="102"/>
      <c r="IMD138" s="102"/>
      <c r="IME138" s="102"/>
      <c r="IMF138" s="102"/>
      <c r="IMG138" s="102"/>
      <c r="IMH138" s="102"/>
      <c r="IMI138" s="102"/>
      <c r="IMJ138" s="102"/>
      <c r="IMK138" s="102"/>
      <c r="IML138" s="102"/>
      <c r="IMM138" s="102"/>
      <c r="IMN138" s="102"/>
      <c r="IMO138" s="102"/>
      <c r="IMP138" s="102"/>
      <c r="IMQ138" s="102"/>
      <c r="IMR138" s="102"/>
      <c r="IMS138" s="102"/>
      <c r="IMT138" s="102"/>
      <c r="IMU138" s="102"/>
      <c r="IMV138" s="102"/>
      <c r="IMW138" s="102"/>
      <c r="IMX138" s="102"/>
      <c r="IMY138" s="102"/>
      <c r="IMZ138" s="102"/>
      <c r="INA138" s="102"/>
      <c r="INB138" s="102"/>
      <c r="INC138" s="102"/>
      <c r="IND138" s="102"/>
      <c r="INE138" s="102"/>
      <c r="INF138" s="102"/>
      <c r="ING138" s="102"/>
      <c r="INH138" s="102"/>
      <c r="INI138" s="102"/>
      <c r="INJ138" s="102"/>
      <c r="INK138" s="102"/>
      <c r="INL138" s="102"/>
      <c r="INM138" s="102"/>
      <c r="INN138" s="102"/>
      <c r="INO138" s="102"/>
      <c r="INP138" s="102"/>
      <c r="INQ138" s="102"/>
      <c r="INR138" s="102"/>
      <c r="INS138" s="102"/>
      <c r="INT138" s="102"/>
      <c r="INU138" s="102"/>
      <c r="INV138" s="102"/>
      <c r="INW138" s="102"/>
      <c r="INX138" s="102"/>
      <c r="INY138" s="102"/>
      <c r="INZ138" s="102"/>
      <c r="IOA138" s="102"/>
      <c r="IOB138" s="102"/>
      <c r="IOC138" s="102"/>
      <c r="IOD138" s="102"/>
      <c r="IOE138" s="102"/>
      <c r="IOF138" s="102"/>
      <c r="IOG138" s="102"/>
      <c r="IOH138" s="102"/>
      <c r="IOI138" s="102"/>
      <c r="IOJ138" s="102"/>
      <c r="IOK138" s="102"/>
      <c r="IOL138" s="102"/>
      <c r="IOM138" s="102"/>
      <c r="ION138" s="102"/>
      <c r="IOO138" s="102"/>
      <c r="IOP138" s="102"/>
      <c r="IOQ138" s="102"/>
      <c r="IOR138" s="102"/>
      <c r="IOS138" s="102"/>
      <c r="IOT138" s="102"/>
      <c r="IOU138" s="102"/>
      <c r="IOV138" s="102"/>
      <c r="IOW138" s="102"/>
      <c r="IOX138" s="102"/>
      <c r="IOY138" s="102"/>
      <c r="IOZ138" s="102"/>
      <c r="IPA138" s="102"/>
      <c r="IPB138" s="102"/>
      <c r="IPC138" s="102"/>
      <c r="IPD138" s="102"/>
      <c r="IPE138" s="102"/>
      <c r="IPF138" s="102"/>
      <c r="IPG138" s="102"/>
      <c r="IPH138" s="102"/>
      <c r="IPI138" s="102"/>
      <c r="IPJ138" s="102"/>
      <c r="IPK138" s="102"/>
      <c r="IPL138" s="102"/>
      <c r="IPM138" s="102"/>
      <c r="IPN138" s="102"/>
      <c r="IPO138" s="102"/>
      <c r="IPP138" s="102"/>
      <c r="IPQ138" s="102"/>
      <c r="IPR138" s="102"/>
      <c r="IPS138" s="102"/>
      <c r="IPT138" s="102"/>
      <c r="IPU138" s="102"/>
      <c r="IPV138" s="102"/>
      <c r="IPW138" s="102"/>
      <c r="IPX138" s="102"/>
      <c r="IPY138" s="102"/>
      <c r="IPZ138" s="102"/>
      <c r="IQA138" s="102"/>
      <c r="IQB138" s="102"/>
      <c r="IQC138" s="102"/>
      <c r="IQD138" s="102"/>
      <c r="IQE138" s="102"/>
      <c r="IQF138" s="102"/>
      <c r="IQG138" s="102"/>
      <c r="IQH138" s="102"/>
      <c r="IQI138" s="102"/>
      <c r="IQJ138" s="102"/>
      <c r="IQK138" s="102"/>
      <c r="IQL138" s="102"/>
      <c r="IQM138" s="102"/>
      <c r="IQN138" s="102"/>
      <c r="IQO138" s="102"/>
      <c r="IQP138" s="102"/>
      <c r="IQQ138" s="102"/>
      <c r="IQR138" s="102"/>
      <c r="IQS138" s="102"/>
      <c r="IQT138" s="102"/>
      <c r="IQU138" s="102"/>
      <c r="IQV138" s="102"/>
      <c r="IQW138" s="102"/>
      <c r="IQX138" s="102"/>
      <c r="IQY138" s="102"/>
      <c r="IQZ138" s="102"/>
      <c r="IRA138" s="102"/>
      <c r="IRB138" s="102"/>
      <c r="IRC138" s="102"/>
      <c r="IRD138" s="102"/>
      <c r="IRE138" s="102"/>
      <c r="IRF138" s="102"/>
      <c r="IRG138" s="102"/>
      <c r="IRH138" s="102"/>
      <c r="IRI138" s="102"/>
      <c r="IRJ138" s="102"/>
      <c r="IRK138" s="102"/>
      <c r="IRL138" s="102"/>
      <c r="IRM138" s="102"/>
      <c r="IRN138" s="102"/>
      <c r="IRO138" s="102"/>
      <c r="IRP138" s="102"/>
      <c r="IRQ138" s="102"/>
      <c r="IRR138" s="102"/>
      <c r="IRS138" s="102"/>
      <c r="IRT138" s="102"/>
      <c r="IRU138" s="102"/>
      <c r="IRV138" s="102"/>
      <c r="IRW138" s="102"/>
      <c r="IRX138" s="102"/>
      <c r="IRY138" s="102"/>
      <c r="IRZ138" s="102"/>
      <c r="ISA138" s="102"/>
      <c r="ISB138" s="102"/>
      <c r="ISC138" s="102"/>
      <c r="ISD138" s="102"/>
      <c r="ISE138" s="102"/>
      <c r="ISF138" s="102"/>
      <c r="ISG138" s="102"/>
      <c r="ISH138" s="102"/>
      <c r="ISI138" s="102"/>
      <c r="ISJ138" s="102"/>
      <c r="ISK138" s="102"/>
      <c r="ISL138" s="102"/>
      <c r="ISM138" s="102"/>
      <c r="ISN138" s="102"/>
      <c r="ISO138" s="102"/>
      <c r="ISP138" s="102"/>
      <c r="ISQ138" s="102"/>
      <c r="ISR138" s="102"/>
      <c r="ISS138" s="102"/>
      <c r="IST138" s="102"/>
      <c r="ISU138" s="102"/>
      <c r="ISV138" s="102"/>
      <c r="ISW138" s="102"/>
      <c r="ISX138" s="102"/>
      <c r="ISY138" s="102"/>
      <c r="ISZ138" s="102"/>
      <c r="ITA138" s="102"/>
      <c r="ITB138" s="102"/>
      <c r="ITC138" s="102"/>
      <c r="ITD138" s="102"/>
      <c r="ITE138" s="102"/>
      <c r="ITF138" s="102"/>
      <c r="ITG138" s="102"/>
      <c r="ITH138" s="102"/>
      <c r="ITI138" s="102"/>
      <c r="ITJ138" s="102"/>
      <c r="ITK138" s="102"/>
      <c r="ITL138" s="102"/>
      <c r="ITM138" s="102"/>
      <c r="ITN138" s="102"/>
      <c r="ITO138" s="102"/>
      <c r="ITP138" s="102"/>
      <c r="ITQ138" s="102"/>
      <c r="ITR138" s="102"/>
      <c r="ITS138" s="102"/>
      <c r="ITT138" s="102"/>
      <c r="ITU138" s="102"/>
      <c r="ITV138" s="102"/>
      <c r="ITW138" s="102"/>
      <c r="ITX138" s="102"/>
      <c r="ITY138" s="102"/>
      <c r="ITZ138" s="102"/>
      <c r="IUA138" s="102"/>
      <c r="IUB138" s="102"/>
      <c r="IUC138" s="102"/>
      <c r="IUD138" s="102"/>
      <c r="IUE138" s="102"/>
      <c r="IUF138" s="102"/>
      <c r="IUG138" s="102"/>
      <c r="IUH138" s="102"/>
      <c r="IUI138" s="102"/>
      <c r="IUJ138" s="102"/>
      <c r="IUK138" s="102"/>
      <c r="IUL138" s="102"/>
      <c r="IUM138" s="102"/>
      <c r="IUN138" s="102"/>
      <c r="IUO138" s="102"/>
      <c r="IUP138" s="102"/>
      <c r="IUQ138" s="102"/>
      <c r="IUR138" s="102"/>
      <c r="IUS138" s="102"/>
      <c r="IUT138" s="102"/>
      <c r="IUU138" s="102"/>
      <c r="IUV138" s="102"/>
      <c r="IUW138" s="102"/>
      <c r="IUX138" s="102"/>
      <c r="IUY138" s="102"/>
      <c r="IUZ138" s="102"/>
      <c r="IVA138" s="102"/>
      <c r="IVB138" s="102"/>
      <c r="IVC138" s="102"/>
      <c r="IVD138" s="102"/>
      <c r="IVE138" s="102"/>
      <c r="IVF138" s="102"/>
      <c r="IVG138" s="102"/>
      <c r="IVH138" s="102"/>
      <c r="IVI138" s="102"/>
      <c r="IVJ138" s="102"/>
      <c r="IVK138" s="102"/>
      <c r="IVL138" s="102"/>
      <c r="IVM138" s="102"/>
      <c r="IVN138" s="102"/>
      <c r="IVO138" s="102"/>
      <c r="IVP138" s="102"/>
      <c r="IVQ138" s="102"/>
      <c r="IVR138" s="102"/>
      <c r="IVS138" s="102"/>
      <c r="IVT138" s="102"/>
      <c r="IVU138" s="102"/>
      <c r="IVV138" s="102"/>
      <c r="IVW138" s="102"/>
      <c r="IVX138" s="102"/>
      <c r="IVY138" s="102"/>
      <c r="IVZ138" s="102"/>
      <c r="IWA138" s="102"/>
      <c r="IWB138" s="102"/>
      <c r="IWC138" s="102"/>
      <c r="IWD138" s="102"/>
      <c r="IWE138" s="102"/>
      <c r="IWF138" s="102"/>
      <c r="IWG138" s="102"/>
      <c r="IWH138" s="102"/>
      <c r="IWI138" s="102"/>
      <c r="IWJ138" s="102"/>
      <c r="IWK138" s="102"/>
      <c r="IWL138" s="102"/>
      <c r="IWM138" s="102"/>
      <c r="IWN138" s="102"/>
      <c r="IWO138" s="102"/>
      <c r="IWP138" s="102"/>
      <c r="IWQ138" s="102"/>
      <c r="IWR138" s="102"/>
      <c r="IWS138" s="102"/>
      <c r="IWT138" s="102"/>
      <c r="IWU138" s="102"/>
      <c r="IWV138" s="102"/>
      <c r="IWW138" s="102"/>
      <c r="IWX138" s="102"/>
      <c r="IWY138" s="102"/>
      <c r="IWZ138" s="102"/>
      <c r="IXA138" s="102"/>
      <c r="IXB138" s="102"/>
      <c r="IXC138" s="102"/>
      <c r="IXD138" s="102"/>
      <c r="IXE138" s="102"/>
      <c r="IXF138" s="102"/>
      <c r="IXG138" s="102"/>
      <c r="IXH138" s="102"/>
      <c r="IXI138" s="102"/>
      <c r="IXJ138" s="102"/>
      <c r="IXK138" s="102"/>
      <c r="IXL138" s="102"/>
      <c r="IXM138" s="102"/>
      <c r="IXN138" s="102"/>
      <c r="IXO138" s="102"/>
      <c r="IXP138" s="102"/>
      <c r="IXQ138" s="102"/>
      <c r="IXR138" s="102"/>
      <c r="IXS138" s="102"/>
      <c r="IXT138" s="102"/>
      <c r="IXU138" s="102"/>
      <c r="IXV138" s="102"/>
      <c r="IXW138" s="102"/>
      <c r="IXX138" s="102"/>
      <c r="IXY138" s="102"/>
      <c r="IXZ138" s="102"/>
      <c r="IYA138" s="102"/>
      <c r="IYB138" s="102"/>
      <c r="IYC138" s="102"/>
      <c r="IYD138" s="102"/>
      <c r="IYE138" s="102"/>
      <c r="IYF138" s="102"/>
      <c r="IYG138" s="102"/>
      <c r="IYH138" s="102"/>
      <c r="IYI138" s="102"/>
      <c r="IYJ138" s="102"/>
      <c r="IYK138" s="102"/>
      <c r="IYL138" s="102"/>
      <c r="IYM138" s="102"/>
      <c r="IYN138" s="102"/>
      <c r="IYO138" s="102"/>
      <c r="IYP138" s="102"/>
      <c r="IYQ138" s="102"/>
      <c r="IYR138" s="102"/>
      <c r="IYS138" s="102"/>
      <c r="IYT138" s="102"/>
      <c r="IYU138" s="102"/>
      <c r="IYV138" s="102"/>
      <c r="IYW138" s="102"/>
      <c r="IYX138" s="102"/>
      <c r="IYY138" s="102"/>
      <c r="IYZ138" s="102"/>
      <c r="IZA138" s="102"/>
      <c r="IZB138" s="102"/>
      <c r="IZC138" s="102"/>
      <c r="IZD138" s="102"/>
      <c r="IZE138" s="102"/>
      <c r="IZF138" s="102"/>
      <c r="IZG138" s="102"/>
      <c r="IZH138" s="102"/>
      <c r="IZI138" s="102"/>
      <c r="IZJ138" s="102"/>
      <c r="IZK138" s="102"/>
      <c r="IZL138" s="102"/>
      <c r="IZM138" s="102"/>
      <c r="IZN138" s="102"/>
      <c r="IZO138" s="102"/>
      <c r="IZP138" s="102"/>
      <c r="IZQ138" s="102"/>
      <c r="IZR138" s="102"/>
      <c r="IZS138" s="102"/>
      <c r="IZT138" s="102"/>
      <c r="IZU138" s="102"/>
      <c r="IZV138" s="102"/>
      <c r="IZW138" s="102"/>
      <c r="IZX138" s="102"/>
      <c r="IZY138" s="102"/>
      <c r="IZZ138" s="102"/>
      <c r="JAA138" s="102"/>
      <c r="JAB138" s="102"/>
      <c r="JAC138" s="102"/>
      <c r="JAD138" s="102"/>
      <c r="JAE138" s="102"/>
      <c r="JAF138" s="102"/>
      <c r="JAG138" s="102"/>
      <c r="JAH138" s="102"/>
      <c r="JAI138" s="102"/>
      <c r="JAJ138" s="102"/>
      <c r="JAK138" s="102"/>
      <c r="JAL138" s="102"/>
      <c r="JAM138" s="102"/>
      <c r="JAN138" s="102"/>
      <c r="JAO138" s="102"/>
      <c r="JAP138" s="102"/>
      <c r="JAQ138" s="102"/>
      <c r="JAR138" s="102"/>
      <c r="JAS138" s="102"/>
      <c r="JAT138" s="102"/>
      <c r="JAU138" s="102"/>
      <c r="JAV138" s="102"/>
      <c r="JAW138" s="102"/>
      <c r="JAX138" s="102"/>
      <c r="JAY138" s="102"/>
      <c r="JAZ138" s="102"/>
      <c r="JBA138" s="102"/>
      <c r="JBB138" s="102"/>
      <c r="JBC138" s="102"/>
      <c r="JBD138" s="102"/>
      <c r="JBE138" s="102"/>
      <c r="JBF138" s="102"/>
      <c r="JBG138" s="102"/>
      <c r="JBH138" s="102"/>
      <c r="JBI138" s="102"/>
      <c r="JBJ138" s="102"/>
      <c r="JBK138" s="102"/>
      <c r="JBL138" s="102"/>
      <c r="JBM138" s="102"/>
      <c r="JBN138" s="102"/>
      <c r="JBO138" s="102"/>
      <c r="JBP138" s="102"/>
      <c r="JBQ138" s="102"/>
      <c r="JBR138" s="102"/>
      <c r="JBS138" s="102"/>
      <c r="JBT138" s="102"/>
      <c r="JBU138" s="102"/>
      <c r="JBV138" s="102"/>
      <c r="JBW138" s="102"/>
      <c r="JBX138" s="102"/>
      <c r="JBY138" s="102"/>
      <c r="JBZ138" s="102"/>
      <c r="JCA138" s="102"/>
      <c r="JCB138" s="102"/>
      <c r="JCC138" s="102"/>
      <c r="JCD138" s="102"/>
      <c r="JCE138" s="102"/>
      <c r="JCF138" s="102"/>
      <c r="JCG138" s="102"/>
      <c r="JCH138" s="102"/>
      <c r="JCI138" s="102"/>
      <c r="JCJ138" s="102"/>
      <c r="JCK138" s="102"/>
      <c r="JCL138" s="102"/>
      <c r="JCM138" s="102"/>
      <c r="JCN138" s="102"/>
      <c r="JCO138" s="102"/>
      <c r="JCP138" s="102"/>
      <c r="JCQ138" s="102"/>
      <c r="JCR138" s="102"/>
      <c r="JCS138" s="102"/>
      <c r="JCT138" s="102"/>
      <c r="JCU138" s="102"/>
      <c r="JCV138" s="102"/>
      <c r="JCW138" s="102"/>
      <c r="JCX138" s="102"/>
      <c r="JCY138" s="102"/>
      <c r="JCZ138" s="102"/>
      <c r="JDA138" s="102"/>
      <c r="JDB138" s="102"/>
      <c r="JDC138" s="102"/>
      <c r="JDD138" s="102"/>
      <c r="JDE138" s="102"/>
      <c r="JDF138" s="102"/>
      <c r="JDG138" s="102"/>
      <c r="JDH138" s="102"/>
      <c r="JDI138" s="102"/>
      <c r="JDJ138" s="102"/>
      <c r="JDK138" s="102"/>
      <c r="JDL138" s="102"/>
      <c r="JDM138" s="102"/>
      <c r="JDN138" s="102"/>
      <c r="JDO138" s="102"/>
      <c r="JDP138" s="102"/>
      <c r="JDQ138" s="102"/>
      <c r="JDR138" s="102"/>
      <c r="JDS138" s="102"/>
      <c r="JDT138" s="102"/>
      <c r="JDU138" s="102"/>
      <c r="JDV138" s="102"/>
      <c r="JDW138" s="102"/>
      <c r="JDX138" s="102"/>
      <c r="JDY138" s="102"/>
      <c r="JDZ138" s="102"/>
      <c r="JEA138" s="102"/>
      <c r="JEB138" s="102"/>
      <c r="JEC138" s="102"/>
      <c r="JED138" s="102"/>
      <c r="JEE138" s="102"/>
      <c r="JEF138" s="102"/>
      <c r="JEG138" s="102"/>
      <c r="JEH138" s="102"/>
      <c r="JEI138" s="102"/>
      <c r="JEJ138" s="102"/>
      <c r="JEK138" s="102"/>
      <c r="JEL138" s="102"/>
      <c r="JEM138" s="102"/>
      <c r="JEN138" s="102"/>
      <c r="JEO138" s="102"/>
      <c r="JEP138" s="102"/>
      <c r="JEQ138" s="102"/>
      <c r="JER138" s="102"/>
      <c r="JES138" s="102"/>
      <c r="JET138" s="102"/>
      <c r="JEU138" s="102"/>
      <c r="JEV138" s="102"/>
      <c r="JEW138" s="102"/>
      <c r="JEX138" s="102"/>
      <c r="JEY138" s="102"/>
      <c r="JEZ138" s="102"/>
      <c r="JFA138" s="102"/>
      <c r="JFB138" s="102"/>
      <c r="JFC138" s="102"/>
      <c r="JFD138" s="102"/>
      <c r="JFE138" s="102"/>
      <c r="JFF138" s="102"/>
      <c r="JFG138" s="102"/>
      <c r="JFH138" s="102"/>
      <c r="JFI138" s="102"/>
      <c r="JFJ138" s="102"/>
      <c r="JFK138" s="102"/>
      <c r="JFL138" s="102"/>
      <c r="JFM138" s="102"/>
      <c r="JFN138" s="102"/>
      <c r="JFO138" s="102"/>
      <c r="JFP138" s="102"/>
      <c r="JFQ138" s="102"/>
      <c r="JFR138" s="102"/>
      <c r="JFS138" s="102"/>
      <c r="JFT138" s="102"/>
      <c r="JFU138" s="102"/>
      <c r="JFV138" s="102"/>
      <c r="JFW138" s="102"/>
      <c r="JFX138" s="102"/>
      <c r="JFY138" s="102"/>
      <c r="JFZ138" s="102"/>
      <c r="JGA138" s="102"/>
      <c r="JGB138" s="102"/>
      <c r="JGC138" s="102"/>
      <c r="JGD138" s="102"/>
      <c r="JGE138" s="102"/>
      <c r="JGF138" s="102"/>
      <c r="JGG138" s="102"/>
      <c r="JGH138" s="102"/>
      <c r="JGI138" s="102"/>
      <c r="JGJ138" s="102"/>
      <c r="JGK138" s="102"/>
      <c r="JGL138" s="102"/>
      <c r="JGM138" s="102"/>
      <c r="JGN138" s="102"/>
      <c r="JGO138" s="102"/>
      <c r="JGP138" s="102"/>
      <c r="JGQ138" s="102"/>
      <c r="JGR138" s="102"/>
      <c r="JGS138" s="102"/>
      <c r="JGT138" s="102"/>
      <c r="JGU138" s="102"/>
      <c r="JGV138" s="102"/>
      <c r="JGW138" s="102"/>
      <c r="JGX138" s="102"/>
      <c r="JGY138" s="102"/>
      <c r="JGZ138" s="102"/>
      <c r="JHA138" s="102"/>
      <c r="JHB138" s="102"/>
      <c r="JHC138" s="102"/>
      <c r="JHD138" s="102"/>
      <c r="JHE138" s="102"/>
      <c r="JHF138" s="102"/>
      <c r="JHG138" s="102"/>
      <c r="JHH138" s="102"/>
      <c r="JHI138" s="102"/>
      <c r="JHJ138" s="102"/>
      <c r="JHK138" s="102"/>
      <c r="JHL138" s="102"/>
      <c r="JHM138" s="102"/>
      <c r="JHN138" s="102"/>
      <c r="JHO138" s="102"/>
      <c r="JHP138" s="102"/>
      <c r="JHQ138" s="102"/>
      <c r="JHR138" s="102"/>
      <c r="JHS138" s="102"/>
      <c r="JHT138" s="102"/>
      <c r="JHU138" s="102"/>
      <c r="JHV138" s="102"/>
      <c r="JHW138" s="102"/>
      <c r="JHX138" s="102"/>
      <c r="JHY138" s="102"/>
      <c r="JHZ138" s="102"/>
      <c r="JIA138" s="102"/>
      <c r="JIB138" s="102"/>
      <c r="JIC138" s="102"/>
      <c r="JID138" s="102"/>
      <c r="JIE138" s="102"/>
      <c r="JIF138" s="102"/>
      <c r="JIG138" s="102"/>
      <c r="JIH138" s="102"/>
      <c r="JII138" s="102"/>
      <c r="JIJ138" s="102"/>
      <c r="JIK138" s="102"/>
      <c r="JIL138" s="102"/>
      <c r="JIM138" s="102"/>
      <c r="JIN138" s="102"/>
      <c r="JIO138" s="102"/>
      <c r="JIP138" s="102"/>
      <c r="JIQ138" s="102"/>
      <c r="JIR138" s="102"/>
      <c r="JIS138" s="102"/>
      <c r="JIT138" s="102"/>
      <c r="JIU138" s="102"/>
      <c r="JIV138" s="102"/>
      <c r="JIW138" s="102"/>
      <c r="JIX138" s="102"/>
      <c r="JIY138" s="102"/>
      <c r="JIZ138" s="102"/>
      <c r="JJA138" s="102"/>
      <c r="JJB138" s="102"/>
      <c r="JJC138" s="102"/>
      <c r="JJD138" s="102"/>
      <c r="JJE138" s="102"/>
      <c r="JJF138" s="102"/>
      <c r="JJG138" s="102"/>
      <c r="JJH138" s="102"/>
      <c r="JJI138" s="102"/>
      <c r="JJJ138" s="102"/>
      <c r="JJK138" s="102"/>
      <c r="JJL138" s="102"/>
      <c r="JJM138" s="102"/>
      <c r="JJN138" s="102"/>
      <c r="JJO138" s="102"/>
      <c r="JJP138" s="102"/>
      <c r="JJQ138" s="102"/>
      <c r="JJR138" s="102"/>
      <c r="JJS138" s="102"/>
      <c r="JJT138" s="102"/>
      <c r="JJU138" s="102"/>
      <c r="JJV138" s="102"/>
      <c r="JJW138" s="102"/>
      <c r="JJX138" s="102"/>
      <c r="JJY138" s="102"/>
      <c r="JJZ138" s="102"/>
      <c r="JKA138" s="102"/>
      <c r="JKB138" s="102"/>
      <c r="JKC138" s="102"/>
      <c r="JKD138" s="102"/>
      <c r="JKE138" s="102"/>
      <c r="JKF138" s="102"/>
      <c r="JKG138" s="102"/>
      <c r="JKH138" s="102"/>
      <c r="JKI138" s="102"/>
      <c r="JKJ138" s="102"/>
      <c r="JKK138" s="102"/>
      <c r="JKL138" s="102"/>
      <c r="JKM138" s="102"/>
      <c r="JKN138" s="102"/>
      <c r="JKO138" s="102"/>
      <c r="JKP138" s="102"/>
      <c r="JKQ138" s="102"/>
      <c r="JKR138" s="102"/>
      <c r="JKS138" s="102"/>
      <c r="JKT138" s="102"/>
      <c r="JKU138" s="102"/>
      <c r="JKV138" s="102"/>
      <c r="JKW138" s="102"/>
      <c r="JKX138" s="102"/>
      <c r="JKY138" s="102"/>
      <c r="JKZ138" s="102"/>
      <c r="JLA138" s="102"/>
      <c r="JLB138" s="102"/>
      <c r="JLC138" s="102"/>
      <c r="JLD138" s="102"/>
      <c r="JLE138" s="102"/>
      <c r="JLF138" s="102"/>
      <c r="JLG138" s="102"/>
      <c r="JLH138" s="102"/>
      <c r="JLI138" s="102"/>
      <c r="JLJ138" s="102"/>
      <c r="JLK138" s="102"/>
      <c r="JLL138" s="102"/>
      <c r="JLM138" s="102"/>
      <c r="JLN138" s="102"/>
      <c r="JLO138" s="102"/>
      <c r="JLP138" s="102"/>
      <c r="JLQ138" s="102"/>
      <c r="JLR138" s="102"/>
      <c r="JLS138" s="102"/>
      <c r="JLT138" s="102"/>
      <c r="JLU138" s="102"/>
      <c r="JLV138" s="102"/>
      <c r="JLW138" s="102"/>
      <c r="JLX138" s="102"/>
      <c r="JLY138" s="102"/>
      <c r="JLZ138" s="102"/>
      <c r="JMA138" s="102"/>
      <c r="JMB138" s="102"/>
      <c r="JMC138" s="102"/>
      <c r="JMD138" s="102"/>
      <c r="JME138" s="102"/>
      <c r="JMF138" s="102"/>
      <c r="JMG138" s="102"/>
      <c r="JMH138" s="102"/>
      <c r="JMI138" s="102"/>
      <c r="JMJ138" s="102"/>
      <c r="JMK138" s="102"/>
      <c r="JML138" s="102"/>
      <c r="JMM138" s="102"/>
      <c r="JMN138" s="102"/>
      <c r="JMO138" s="102"/>
      <c r="JMP138" s="102"/>
      <c r="JMQ138" s="102"/>
      <c r="JMR138" s="102"/>
      <c r="JMS138" s="102"/>
      <c r="JMT138" s="102"/>
      <c r="JMU138" s="102"/>
      <c r="JMV138" s="102"/>
      <c r="JMW138" s="102"/>
      <c r="JMX138" s="102"/>
      <c r="JMY138" s="102"/>
      <c r="JMZ138" s="102"/>
      <c r="JNA138" s="102"/>
      <c r="JNB138" s="102"/>
      <c r="JNC138" s="102"/>
      <c r="JND138" s="102"/>
      <c r="JNE138" s="102"/>
      <c r="JNF138" s="102"/>
      <c r="JNG138" s="102"/>
      <c r="JNH138" s="102"/>
      <c r="JNI138" s="102"/>
      <c r="JNJ138" s="102"/>
      <c r="JNK138" s="102"/>
      <c r="JNL138" s="102"/>
      <c r="JNM138" s="102"/>
      <c r="JNN138" s="102"/>
      <c r="JNO138" s="102"/>
      <c r="JNP138" s="102"/>
      <c r="JNQ138" s="102"/>
      <c r="JNR138" s="102"/>
      <c r="JNS138" s="102"/>
      <c r="JNT138" s="102"/>
      <c r="JNU138" s="102"/>
      <c r="JNV138" s="102"/>
      <c r="JNW138" s="102"/>
      <c r="JNX138" s="102"/>
      <c r="JNY138" s="102"/>
      <c r="JNZ138" s="102"/>
      <c r="JOA138" s="102"/>
      <c r="JOB138" s="102"/>
      <c r="JOC138" s="102"/>
      <c r="JOD138" s="102"/>
      <c r="JOE138" s="102"/>
      <c r="JOF138" s="102"/>
      <c r="JOG138" s="102"/>
      <c r="JOH138" s="102"/>
      <c r="JOI138" s="102"/>
      <c r="JOJ138" s="102"/>
      <c r="JOK138" s="102"/>
      <c r="JOL138" s="102"/>
      <c r="JOM138" s="102"/>
      <c r="JON138" s="102"/>
      <c r="JOO138" s="102"/>
      <c r="JOP138" s="102"/>
      <c r="JOQ138" s="102"/>
      <c r="JOR138" s="102"/>
      <c r="JOS138" s="102"/>
      <c r="JOT138" s="102"/>
      <c r="JOU138" s="102"/>
      <c r="JOV138" s="102"/>
      <c r="JOW138" s="102"/>
      <c r="JOX138" s="102"/>
      <c r="JOY138" s="102"/>
      <c r="JOZ138" s="102"/>
      <c r="JPA138" s="102"/>
      <c r="JPB138" s="102"/>
      <c r="JPC138" s="102"/>
      <c r="JPD138" s="102"/>
      <c r="JPE138" s="102"/>
      <c r="JPF138" s="102"/>
      <c r="JPG138" s="102"/>
      <c r="JPH138" s="102"/>
      <c r="JPI138" s="102"/>
      <c r="JPJ138" s="102"/>
      <c r="JPK138" s="102"/>
      <c r="JPL138" s="102"/>
      <c r="JPM138" s="102"/>
      <c r="JPN138" s="102"/>
      <c r="JPO138" s="102"/>
      <c r="JPP138" s="102"/>
      <c r="JPQ138" s="102"/>
      <c r="JPR138" s="102"/>
      <c r="JPS138" s="102"/>
      <c r="JPT138" s="102"/>
      <c r="JPU138" s="102"/>
      <c r="JPV138" s="102"/>
      <c r="JPW138" s="102"/>
      <c r="JPX138" s="102"/>
      <c r="JPY138" s="102"/>
      <c r="JPZ138" s="102"/>
      <c r="JQA138" s="102"/>
      <c r="JQB138" s="102"/>
      <c r="JQC138" s="102"/>
      <c r="JQD138" s="102"/>
      <c r="JQE138" s="102"/>
      <c r="JQF138" s="102"/>
      <c r="JQG138" s="102"/>
      <c r="JQH138" s="102"/>
      <c r="JQI138" s="102"/>
      <c r="JQJ138" s="102"/>
      <c r="JQK138" s="102"/>
      <c r="JQL138" s="102"/>
      <c r="JQM138" s="102"/>
      <c r="JQN138" s="102"/>
      <c r="JQO138" s="102"/>
      <c r="JQP138" s="102"/>
      <c r="JQQ138" s="102"/>
      <c r="JQR138" s="102"/>
      <c r="JQS138" s="102"/>
      <c r="JQT138" s="102"/>
      <c r="JQU138" s="102"/>
      <c r="JQV138" s="102"/>
      <c r="JQW138" s="102"/>
      <c r="JQX138" s="102"/>
      <c r="JQY138" s="102"/>
      <c r="JQZ138" s="102"/>
      <c r="JRA138" s="102"/>
      <c r="JRB138" s="102"/>
      <c r="JRC138" s="102"/>
      <c r="JRD138" s="102"/>
      <c r="JRE138" s="102"/>
      <c r="JRF138" s="102"/>
      <c r="JRG138" s="102"/>
      <c r="JRH138" s="102"/>
      <c r="JRI138" s="102"/>
      <c r="JRJ138" s="102"/>
      <c r="JRK138" s="102"/>
      <c r="JRL138" s="102"/>
      <c r="JRM138" s="102"/>
      <c r="JRN138" s="102"/>
      <c r="JRO138" s="102"/>
      <c r="JRP138" s="102"/>
      <c r="JRQ138" s="102"/>
      <c r="JRR138" s="102"/>
      <c r="JRS138" s="102"/>
      <c r="JRT138" s="102"/>
      <c r="JRU138" s="102"/>
      <c r="JRV138" s="102"/>
      <c r="JRW138" s="102"/>
      <c r="JRX138" s="102"/>
      <c r="JRY138" s="102"/>
      <c r="JRZ138" s="102"/>
      <c r="JSA138" s="102"/>
      <c r="JSB138" s="102"/>
      <c r="JSC138" s="102"/>
      <c r="JSD138" s="102"/>
      <c r="JSE138" s="102"/>
      <c r="JSF138" s="102"/>
      <c r="JSG138" s="102"/>
      <c r="JSH138" s="102"/>
      <c r="JSI138" s="102"/>
      <c r="JSJ138" s="102"/>
      <c r="JSK138" s="102"/>
      <c r="JSL138" s="102"/>
      <c r="JSM138" s="102"/>
      <c r="JSN138" s="102"/>
      <c r="JSO138" s="102"/>
      <c r="JSP138" s="102"/>
      <c r="JSQ138" s="102"/>
      <c r="JSR138" s="102"/>
      <c r="JSS138" s="102"/>
      <c r="JST138" s="102"/>
      <c r="JSU138" s="102"/>
      <c r="JSV138" s="102"/>
      <c r="JSW138" s="102"/>
      <c r="JSX138" s="102"/>
      <c r="JSY138" s="102"/>
      <c r="JSZ138" s="102"/>
      <c r="JTA138" s="102"/>
      <c r="JTB138" s="102"/>
      <c r="JTC138" s="102"/>
      <c r="JTD138" s="102"/>
      <c r="JTE138" s="102"/>
      <c r="JTF138" s="102"/>
      <c r="JTG138" s="102"/>
      <c r="JTH138" s="102"/>
      <c r="JTI138" s="102"/>
      <c r="JTJ138" s="102"/>
      <c r="JTK138" s="102"/>
      <c r="JTL138" s="102"/>
      <c r="JTM138" s="102"/>
      <c r="JTN138" s="102"/>
      <c r="JTO138" s="102"/>
      <c r="JTP138" s="102"/>
      <c r="JTQ138" s="102"/>
      <c r="JTR138" s="102"/>
      <c r="JTS138" s="102"/>
      <c r="JTT138" s="102"/>
      <c r="JTU138" s="102"/>
      <c r="JTV138" s="102"/>
      <c r="JTW138" s="102"/>
      <c r="JTX138" s="102"/>
      <c r="JTY138" s="102"/>
      <c r="JTZ138" s="102"/>
      <c r="JUA138" s="102"/>
      <c r="JUB138" s="102"/>
      <c r="JUC138" s="102"/>
      <c r="JUD138" s="102"/>
      <c r="JUE138" s="102"/>
      <c r="JUF138" s="102"/>
      <c r="JUG138" s="102"/>
      <c r="JUH138" s="102"/>
      <c r="JUI138" s="102"/>
      <c r="JUJ138" s="102"/>
      <c r="JUK138" s="102"/>
      <c r="JUL138" s="102"/>
      <c r="JUM138" s="102"/>
      <c r="JUN138" s="102"/>
      <c r="JUO138" s="102"/>
      <c r="JUP138" s="102"/>
      <c r="JUQ138" s="102"/>
      <c r="JUR138" s="102"/>
      <c r="JUS138" s="102"/>
      <c r="JUT138" s="102"/>
      <c r="JUU138" s="102"/>
      <c r="JUV138" s="102"/>
      <c r="JUW138" s="102"/>
      <c r="JUX138" s="102"/>
      <c r="JUY138" s="102"/>
      <c r="JUZ138" s="102"/>
      <c r="JVA138" s="102"/>
      <c r="JVB138" s="102"/>
      <c r="JVC138" s="102"/>
      <c r="JVD138" s="102"/>
      <c r="JVE138" s="102"/>
      <c r="JVF138" s="102"/>
      <c r="JVG138" s="102"/>
      <c r="JVH138" s="102"/>
      <c r="JVI138" s="102"/>
      <c r="JVJ138" s="102"/>
      <c r="JVK138" s="102"/>
      <c r="JVL138" s="102"/>
      <c r="JVM138" s="102"/>
      <c r="JVN138" s="102"/>
      <c r="JVO138" s="102"/>
      <c r="JVP138" s="102"/>
      <c r="JVQ138" s="102"/>
      <c r="JVR138" s="102"/>
      <c r="JVS138" s="102"/>
      <c r="JVT138" s="102"/>
      <c r="JVU138" s="102"/>
      <c r="JVV138" s="102"/>
      <c r="JVW138" s="102"/>
      <c r="JVX138" s="102"/>
      <c r="JVY138" s="102"/>
      <c r="JVZ138" s="102"/>
      <c r="JWA138" s="102"/>
      <c r="JWB138" s="102"/>
      <c r="JWC138" s="102"/>
      <c r="JWD138" s="102"/>
      <c r="JWE138" s="102"/>
      <c r="JWF138" s="102"/>
      <c r="JWG138" s="102"/>
      <c r="JWH138" s="102"/>
      <c r="JWI138" s="102"/>
      <c r="JWJ138" s="102"/>
      <c r="JWK138" s="102"/>
      <c r="JWL138" s="102"/>
      <c r="JWM138" s="102"/>
      <c r="JWN138" s="102"/>
      <c r="JWO138" s="102"/>
      <c r="JWP138" s="102"/>
      <c r="JWQ138" s="102"/>
      <c r="JWR138" s="102"/>
      <c r="JWS138" s="102"/>
      <c r="JWT138" s="102"/>
      <c r="JWU138" s="102"/>
      <c r="JWV138" s="102"/>
      <c r="JWW138" s="102"/>
      <c r="JWX138" s="102"/>
      <c r="JWY138" s="102"/>
      <c r="JWZ138" s="102"/>
      <c r="JXA138" s="102"/>
      <c r="JXB138" s="102"/>
      <c r="JXC138" s="102"/>
      <c r="JXD138" s="102"/>
      <c r="JXE138" s="102"/>
      <c r="JXF138" s="102"/>
      <c r="JXG138" s="102"/>
      <c r="JXH138" s="102"/>
      <c r="JXI138" s="102"/>
      <c r="JXJ138" s="102"/>
      <c r="JXK138" s="102"/>
      <c r="JXL138" s="102"/>
      <c r="JXM138" s="102"/>
      <c r="JXN138" s="102"/>
      <c r="JXO138" s="102"/>
      <c r="JXP138" s="102"/>
      <c r="JXQ138" s="102"/>
      <c r="JXR138" s="102"/>
      <c r="JXS138" s="102"/>
      <c r="JXT138" s="102"/>
      <c r="JXU138" s="102"/>
      <c r="JXV138" s="102"/>
      <c r="JXW138" s="102"/>
      <c r="JXX138" s="102"/>
      <c r="JXY138" s="102"/>
      <c r="JXZ138" s="102"/>
      <c r="JYA138" s="102"/>
      <c r="JYB138" s="102"/>
      <c r="JYC138" s="102"/>
      <c r="JYD138" s="102"/>
      <c r="JYE138" s="102"/>
      <c r="JYF138" s="102"/>
      <c r="JYG138" s="102"/>
      <c r="JYH138" s="102"/>
      <c r="JYI138" s="102"/>
      <c r="JYJ138" s="102"/>
      <c r="JYK138" s="102"/>
      <c r="JYL138" s="102"/>
      <c r="JYM138" s="102"/>
      <c r="JYN138" s="102"/>
      <c r="JYO138" s="102"/>
      <c r="JYP138" s="102"/>
      <c r="JYQ138" s="102"/>
      <c r="JYR138" s="102"/>
      <c r="JYS138" s="102"/>
      <c r="JYT138" s="102"/>
      <c r="JYU138" s="102"/>
      <c r="JYV138" s="102"/>
      <c r="JYW138" s="102"/>
      <c r="JYX138" s="102"/>
      <c r="JYY138" s="102"/>
      <c r="JYZ138" s="102"/>
      <c r="JZA138" s="102"/>
      <c r="JZB138" s="102"/>
      <c r="JZC138" s="102"/>
      <c r="JZD138" s="102"/>
      <c r="JZE138" s="102"/>
      <c r="JZF138" s="102"/>
      <c r="JZG138" s="102"/>
      <c r="JZH138" s="102"/>
      <c r="JZI138" s="102"/>
      <c r="JZJ138" s="102"/>
      <c r="JZK138" s="102"/>
      <c r="JZL138" s="102"/>
      <c r="JZM138" s="102"/>
      <c r="JZN138" s="102"/>
      <c r="JZO138" s="102"/>
      <c r="JZP138" s="102"/>
      <c r="JZQ138" s="102"/>
      <c r="JZR138" s="102"/>
      <c r="JZS138" s="102"/>
      <c r="JZT138" s="102"/>
      <c r="JZU138" s="102"/>
      <c r="JZV138" s="102"/>
      <c r="JZW138" s="102"/>
      <c r="JZX138" s="102"/>
      <c r="JZY138" s="102"/>
      <c r="JZZ138" s="102"/>
      <c r="KAA138" s="102"/>
      <c r="KAB138" s="102"/>
      <c r="KAC138" s="102"/>
      <c r="KAD138" s="102"/>
      <c r="KAE138" s="102"/>
      <c r="KAF138" s="102"/>
      <c r="KAG138" s="102"/>
      <c r="KAH138" s="102"/>
      <c r="KAI138" s="102"/>
      <c r="KAJ138" s="102"/>
      <c r="KAK138" s="102"/>
      <c r="KAL138" s="102"/>
      <c r="KAM138" s="102"/>
      <c r="KAN138" s="102"/>
      <c r="KAO138" s="102"/>
      <c r="KAP138" s="102"/>
      <c r="KAQ138" s="102"/>
      <c r="KAR138" s="102"/>
      <c r="KAS138" s="102"/>
      <c r="KAT138" s="102"/>
      <c r="KAU138" s="102"/>
      <c r="KAV138" s="102"/>
      <c r="KAW138" s="102"/>
      <c r="KAX138" s="102"/>
      <c r="KAY138" s="102"/>
      <c r="KAZ138" s="102"/>
      <c r="KBA138" s="102"/>
      <c r="KBB138" s="102"/>
      <c r="KBC138" s="102"/>
      <c r="KBD138" s="102"/>
      <c r="KBE138" s="102"/>
      <c r="KBF138" s="102"/>
      <c r="KBG138" s="102"/>
      <c r="KBH138" s="102"/>
      <c r="KBI138" s="102"/>
      <c r="KBJ138" s="102"/>
      <c r="KBK138" s="102"/>
      <c r="KBL138" s="102"/>
      <c r="KBM138" s="102"/>
      <c r="KBN138" s="102"/>
      <c r="KBO138" s="102"/>
      <c r="KBP138" s="102"/>
      <c r="KBQ138" s="102"/>
      <c r="KBR138" s="102"/>
      <c r="KBS138" s="102"/>
      <c r="KBT138" s="102"/>
      <c r="KBU138" s="102"/>
      <c r="KBV138" s="102"/>
      <c r="KBW138" s="102"/>
      <c r="KBX138" s="102"/>
      <c r="KBY138" s="102"/>
      <c r="KBZ138" s="102"/>
      <c r="KCA138" s="102"/>
      <c r="KCB138" s="102"/>
      <c r="KCC138" s="102"/>
      <c r="KCD138" s="102"/>
      <c r="KCE138" s="102"/>
      <c r="KCF138" s="102"/>
      <c r="KCG138" s="102"/>
      <c r="KCH138" s="102"/>
      <c r="KCI138" s="102"/>
      <c r="KCJ138" s="102"/>
      <c r="KCK138" s="102"/>
      <c r="KCL138" s="102"/>
      <c r="KCM138" s="102"/>
      <c r="KCN138" s="102"/>
      <c r="KCO138" s="102"/>
      <c r="KCP138" s="102"/>
      <c r="KCQ138" s="102"/>
      <c r="KCR138" s="102"/>
      <c r="KCS138" s="102"/>
      <c r="KCT138" s="102"/>
      <c r="KCU138" s="102"/>
      <c r="KCV138" s="102"/>
      <c r="KCW138" s="102"/>
      <c r="KCX138" s="102"/>
      <c r="KCY138" s="102"/>
      <c r="KCZ138" s="102"/>
      <c r="KDA138" s="102"/>
      <c r="KDB138" s="102"/>
      <c r="KDC138" s="102"/>
      <c r="KDD138" s="102"/>
      <c r="KDE138" s="102"/>
      <c r="KDF138" s="102"/>
      <c r="KDG138" s="102"/>
      <c r="KDH138" s="102"/>
      <c r="KDI138" s="102"/>
      <c r="KDJ138" s="102"/>
      <c r="KDK138" s="102"/>
      <c r="KDL138" s="102"/>
      <c r="KDM138" s="102"/>
      <c r="KDN138" s="102"/>
      <c r="KDO138" s="102"/>
      <c r="KDP138" s="102"/>
      <c r="KDQ138" s="102"/>
      <c r="KDR138" s="102"/>
      <c r="KDS138" s="102"/>
      <c r="KDT138" s="102"/>
      <c r="KDU138" s="102"/>
      <c r="KDV138" s="102"/>
      <c r="KDW138" s="102"/>
      <c r="KDX138" s="102"/>
      <c r="KDY138" s="102"/>
      <c r="KDZ138" s="102"/>
      <c r="KEA138" s="102"/>
      <c r="KEB138" s="102"/>
      <c r="KEC138" s="102"/>
      <c r="KED138" s="102"/>
      <c r="KEE138" s="102"/>
      <c r="KEF138" s="102"/>
      <c r="KEG138" s="102"/>
      <c r="KEH138" s="102"/>
      <c r="KEI138" s="102"/>
      <c r="KEJ138" s="102"/>
      <c r="KEK138" s="102"/>
      <c r="KEL138" s="102"/>
      <c r="KEM138" s="102"/>
      <c r="KEN138" s="102"/>
      <c r="KEO138" s="102"/>
      <c r="KEP138" s="102"/>
      <c r="KEQ138" s="102"/>
      <c r="KER138" s="102"/>
      <c r="KES138" s="102"/>
      <c r="KET138" s="102"/>
      <c r="KEU138" s="102"/>
      <c r="KEV138" s="102"/>
      <c r="KEW138" s="102"/>
      <c r="KEX138" s="102"/>
      <c r="KEY138" s="102"/>
      <c r="KEZ138" s="102"/>
      <c r="KFA138" s="102"/>
      <c r="KFB138" s="102"/>
      <c r="KFC138" s="102"/>
      <c r="KFD138" s="102"/>
      <c r="KFE138" s="102"/>
      <c r="KFF138" s="102"/>
      <c r="KFG138" s="102"/>
      <c r="KFH138" s="102"/>
      <c r="KFI138" s="102"/>
      <c r="KFJ138" s="102"/>
      <c r="KFK138" s="102"/>
      <c r="KFL138" s="102"/>
      <c r="KFM138" s="102"/>
      <c r="KFN138" s="102"/>
      <c r="KFO138" s="102"/>
      <c r="KFP138" s="102"/>
      <c r="KFQ138" s="102"/>
      <c r="KFR138" s="102"/>
      <c r="KFS138" s="102"/>
      <c r="KFT138" s="102"/>
      <c r="KFU138" s="102"/>
      <c r="KFV138" s="102"/>
      <c r="KFW138" s="102"/>
      <c r="KFX138" s="102"/>
      <c r="KFY138" s="102"/>
      <c r="KFZ138" s="102"/>
      <c r="KGA138" s="102"/>
      <c r="KGB138" s="102"/>
      <c r="KGC138" s="102"/>
      <c r="KGD138" s="102"/>
      <c r="KGE138" s="102"/>
      <c r="KGF138" s="102"/>
      <c r="KGG138" s="102"/>
      <c r="KGH138" s="102"/>
      <c r="KGI138" s="102"/>
      <c r="KGJ138" s="102"/>
      <c r="KGK138" s="102"/>
      <c r="KGL138" s="102"/>
      <c r="KGM138" s="102"/>
      <c r="KGN138" s="102"/>
      <c r="KGO138" s="102"/>
      <c r="KGP138" s="102"/>
      <c r="KGQ138" s="102"/>
      <c r="KGR138" s="102"/>
      <c r="KGS138" s="102"/>
      <c r="KGT138" s="102"/>
      <c r="KGU138" s="102"/>
      <c r="KGV138" s="102"/>
      <c r="KGW138" s="102"/>
      <c r="KGX138" s="102"/>
      <c r="KGY138" s="102"/>
      <c r="KGZ138" s="102"/>
      <c r="KHA138" s="102"/>
      <c r="KHB138" s="102"/>
      <c r="KHC138" s="102"/>
      <c r="KHD138" s="102"/>
      <c r="KHE138" s="102"/>
      <c r="KHF138" s="102"/>
      <c r="KHG138" s="102"/>
      <c r="KHH138" s="102"/>
      <c r="KHI138" s="102"/>
      <c r="KHJ138" s="102"/>
      <c r="KHK138" s="102"/>
      <c r="KHL138" s="102"/>
      <c r="KHM138" s="102"/>
      <c r="KHN138" s="102"/>
      <c r="KHO138" s="102"/>
      <c r="KHP138" s="102"/>
      <c r="KHQ138" s="102"/>
      <c r="KHR138" s="102"/>
      <c r="KHS138" s="102"/>
      <c r="KHT138" s="102"/>
      <c r="KHU138" s="102"/>
      <c r="KHV138" s="102"/>
      <c r="KHW138" s="102"/>
      <c r="KHX138" s="102"/>
      <c r="KHY138" s="102"/>
      <c r="KHZ138" s="102"/>
      <c r="KIA138" s="102"/>
      <c r="KIB138" s="102"/>
      <c r="KIC138" s="102"/>
      <c r="KID138" s="102"/>
      <c r="KIE138" s="102"/>
      <c r="KIF138" s="102"/>
      <c r="KIG138" s="102"/>
      <c r="KIH138" s="102"/>
      <c r="KII138" s="102"/>
      <c r="KIJ138" s="102"/>
      <c r="KIK138" s="102"/>
      <c r="KIL138" s="102"/>
      <c r="KIM138" s="102"/>
      <c r="KIN138" s="102"/>
      <c r="KIO138" s="102"/>
      <c r="KIP138" s="102"/>
      <c r="KIQ138" s="102"/>
      <c r="KIR138" s="102"/>
      <c r="KIS138" s="102"/>
      <c r="KIT138" s="102"/>
      <c r="KIU138" s="102"/>
      <c r="KIV138" s="102"/>
      <c r="KIW138" s="102"/>
      <c r="KIX138" s="102"/>
      <c r="KIY138" s="102"/>
      <c r="KIZ138" s="102"/>
      <c r="KJA138" s="102"/>
      <c r="KJB138" s="102"/>
      <c r="KJC138" s="102"/>
      <c r="KJD138" s="102"/>
      <c r="KJE138" s="102"/>
      <c r="KJF138" s="102"/>
      <c r="KJG138" s="102"/>
      <c r="KJH138" s="102"/>
      <c r="KJI138" s="102"/>
      <c r="KJJ138" s="102"/>
      <c r="KJK138" s="102"/>
      <c r="KJL138" s="102"/>
      <c r="KJM138" s="102"/>
      <c r="KJN138" s="102"/>
      <c r="KJO138" s="102"/>
      <c r="KJP138" s="102"/>
      <c r="KJQ138" s="102"/>
      <c r="KJR138" s="102"/>
      <c r="KJS138" s="102"/>
      <c r="KJT138" s="102"/>
      <c r="KJU138" s="102"/>
      <c r="KJV138" s="102"/>
      <c r="KJW138" s="102"/>
      <c r="KJX138" s="102"/>
      <c r="KJY138" s="102"/>
      <c r="KJZ138" s="102"/>
      <c r="KKA138" s="102"/>
      <c r="KKB138" s="102"/>
      <c r="KKC138" s="102"/>
      <c r="KKD138" s="102"/>
      <c r="KKE138" s="102"/>
      <c r="KKF138" s="102"/>
      <c r="KKG138" s="102"/>
      <c r="KKH138" s="102"/>
      <c r="KKI138" s="102"/>
      <c r="KKJ138" s="102"/>
      <c r="KKK138" s="102"/>
      <c r="KKL138" s="102"/>
      <c r="KKM138" s="102"/>
      <c r="KKN138" s="102"/>
      <c r="KKO138" s="102"/>
      <c r="KKP138" s="102"/>
      <c r="KKQ138" s="102"/>
      <c r="KKR138" s="102"/>
      <c r="KKS138" s="102"/>
      <c r="KKT138" s="102"/>
      <c r="KKU138" s="102"/>
      <c r="KKV138" s="102"/>
      <c r="KKW138" s="102"/>
      <c r="KKX138" s="102"/>
      <c r="KKY138" s="102"/>
      <c r="KKZ138" s="102"/>
      <c r="KLA138" s="102"/>
      <c r="KLB138" s="102"/>
      <c r="KLC138" s="102"/>
      <c r="KLD138" s="102"/>
      <c r="KLE138" s="102"/>
      <c r="KLF138" s="102"/>
      <c r="KLG138" s="102"/>
      <c r="KLH138" s="102"/>
      <c r="KLI138" s="102"/>
      <c r="KLJ138" s="102"/>
      <c r="KLK138" s="102"/>
      <c r="KLL138" s="102"/>
      <c r="KLM138" s="102"/>
      <c r="KLN138" s="102"/>
      <c r="KLO138" s="102"/>
      <c r="KLP138" s="102"/>
      <c r="KLQ138" s="102"/>
      <c r="KLR138" s="102"/>
      <c r="KLS138" s="102"/>
      <c r="KLT138" s="102"/>
      <c r="KLU138" s="102"/>
      <c r="KLV138" s="102"/>
      <c r="KLW138" s="102"/>
      <c r="KLX138" s="102"/>
      <c r="KLY138" s="102"/>
      <c r="KLZ138" s="102"/>
      <c r="KMA138" s="102"/>
      <c r="KMB138" s="102"/>
      <c r="KMC138" s="102"/>
      <c r="KMD138" s="102"/>
      <c r="KME138" s="102"/>
      <c r="KMF138" s="102"/>
      <c r="KMG138" s="102"/>
      <c r="KMH138" s="102"/>
      <c r="KMI138" s="102"/>
      <c r="KMJ138" s="102"/>
      <c r="KMK138" s="102"/>
      <c r="KML138" s="102"/>
      <c r="KMM138" s="102"/>
      <c r="KMN138" s="102"/>
      <c r="KMO138" s="102"/>
      <c r="KMP138" s="102"/>
      <c r="KMQ138" s="102"/>
      <c r="KMR138" s="102"/>
      <c r="KMS138" s="102"/>
      <c r="KMT138" s="102"/>
      <c r="KMU138" s="102"/>
      <c r="KMV138" s="102"/>
      <c r="KMW138" s="102"/>
      <c r="KMX138" s="102"/>
      <c r="KMY138" s="102"/>
      <c r="KMZ138" s="102"/>
      <c r="KNA138" s="102"/>
      <c r="KNB138" s="102"/>
      <c r="KNC138" s="102"/>
      <c r="KND138" s="102"/>
      <c r="KNE138" s="102"/>
      <c r="KNF138" s="102"/>
      <c r="KNG138" s="102"/>
      <c r="KNH138" s="102"/>
      <c r="KNI138" s="102"/>
      <c r="KNJ138" s="102"/>
      <c r="KNK138" s="102"/>
      <c r="KNL138" s="102"/>
      <c r="KNM138" s="102"/>
      <c r="KNN138" s="102"/>
      <c r="KNO138" s="102"/>
      <c r="KNP138" s="102"/>
      <c r="KNQ138" s="102"/>
      <c r="KNR138" s="102"/>
      <c r="KNS138" s="102"/>
      <c r="KNT138" s="102"/>
      <c r="KNU138" s="102"/>
      <c r="KNV138" s="102"/>
      <c r="KNW138" s="102"/>
      <c r="KNX138" s="102"/>
      <c r="KNY138" s="102"/>
      <c r="KNZ138" s="102"/>
      <c r="KOA138" s="102"/>
      <c r="KOB138" s="102"/>
      <c r="KOC138" s="102"/>
      <c r="KOD138" s="102"/>
      <c r="KOE138" s="102"/>
      <c r="KOF138" s="102"/>
      <c r="KOG138" s="102"/>
      <c r="KOH138" s="102"/>
      <c r="KOI138" s="102"/>
      <c r="KOJ138" s="102"/>
      <c r="KOK138" s="102"/>
      <c r="KOL138" s="102"/>
      <c r="KOM138" s="102"/>
      <c r="KON138" s="102"/>
      <c r="KOO138" s="102"/>
      <c r="KOP138" s="102"/>
      <c r="KOQ138" s="102"/>
      <c r="KOR138" s="102"/>
      <c r="KOS138" s="102"/>
      <c r="KOT138" s="102"/>
      <c r="KOU138" s="102"/>
      <c r="KOV138" s="102"/>
      <c r="KOW138" s="102"/>
      <c r="KOX138" s="102"/>
      <c r="KOY138" s="102"/>
      <c r="KOZ138" s="102"/>
      <c r="KPA138" s="102"/>
      <c r="KPB138" s="102"/>
      <c r="KPC138" s="102"/>
      <c r="KPD138" s="102"/>
      <c r="KPE138" s="102"/>
      <c r="KPF138" s="102"/>
      <c r="KPG138" s="102"/>
      <c r="KPH138" s="102"/>
      <c r="KPI138" s="102"/>
      <c r="KPJ138" s="102"/>
      <c r="KPK138" s="102"/>
      <c r="KPL138" s="102"/>
      <c r="KPM138" s="102"/>
      <c r="KPN138" s="102"/>
      <c r="KPO138" s="102"/>
      <c r="KPP138" s="102"/>
      <c r="KPQ138" s="102"/>
      <c r="KPR138" s="102"/>
      <c r="KPS138" s="102"/>
      <c r="KPT138" s="102"/>
      <c r="KPU138" s="102"/>
      <c r="KPV138" s="102"/>
      <c r="KPW138" s="102"/>
      <c r="KPX138" s="102"/>
      <c r="KPY138" s="102"/>
      <c r="KPZ138" s="102"/>
      <c r="KQA138" s="102"/>
      <c r="KQB138" s="102"/>
      <c r="KQC138" s="102"/>
      <c r="KQD138" s="102"/>
      <c r="KQE138" s="102"/>
      <c r="KQF138" s="102"/>
      <c r="KQG138" s="102"/>
      <c r="KQH138" s="102"/>
      <c r="KQI138" s="102"/>
      <c r="KQJ138" s="102"/>
      <c r="KQK138" s="102"/>
      <c r="KQL138" s="102"/>
      <c r="KQM138" s="102"/>
      <c r="KQN138" s="102"/>
      <c r="KQO138" s="102"/>
      <c r="KQP138" s="102"/>
      <c r="KQQ138" s="102"/>
      <c r="KQR138" s="102"/>
      <c r="KQS138" s="102"/>
      <c r="KQT138" s="102"/>
      <c r="KQU138" s="102"/>
      <c r="KQV138" s="102"/>
      <c r="KQW138" s="102"/>
      <c r="KQX138" s="102"/>
      <c r="KQY138" s="102"/>
      <c r="KQZ138" s="102"/>
      <c r="KRA138" s="102"/>
      <c r="KRB138" s="102"/>
      <c r="KRC138" s="102"/>
      <c r="KRD138" s="102"/>
      <c r="KRE138" s="102"/>
      <c r="KRF138" s="102"/>
      <c r="KRG138" s="102"/>
      <c r="KRH138" s="102"/>
      <c r="KRI138" s="102"/>
      <c r="KRJ138" s="102"/>
      <c r="KRK138" s="102"/>
      <c r="KRL138" s="102"/>
      <c r="KRM138" s="102"/>
      <c r="KRN138" s="102"/>
      <c r="KRO138" s="102"/>
      <c r="KRP138" s="102"/>
      <c r="KRQ138" s="102"/>
      <c r="KRR138" s="102"/>
      <c r="KRS138" s="102"/>
      <c r="KRT138" s="102"/>
      <c r="KRU138" s="102"/>
      <c r="KRV138" s="102"/>
      <c r="KRW138" s="102"/>
      <c r="KRX138" s="102"/>
      <c r="KRY138" s="102"/>
      <c r="KRZ138" s="102"/>
      <c r="KSA138" s="102"/>
      <c r="KSB138" s="102"/>
      <c r="KSC138" s="102"/>
      <c r="KSD138" s="102"/>
      <c r="KSE138" s="102"/>
      <c r="KSF138" s="102"/>
      <c r="KSG138" s="102"/>
      <c r="KSH138" s="102"/>
      <c r="KSI138" s="102"/>
      <c r="KSJ138" s="102"/>
      <c r="KSK138" s="102"/>
      <c r="KSL138" s="102"/>
      <c r="KSM138" s="102"/>
      <c r="KSN138" s="102"/>
      <c r="KSO138" s="102"/>
      <c r="KSP138" s="102"/>
      <c r="KSQ138" s="102"/>
      <c r="KSR138" s="102"/>
      <c r="KSS138" s="102"/>
      <c r="KST138" s="102"/>
      <c r="KSU138" s="102"/>
      <c r="KSV138" s="102"/>
      <c r="KSW138" s="102"/>
      <c r="KSX138" s="102"/>
      <c r="KSY138" s="102"/>
      <c r="KSZ138" s="102"/>
      <c r="KTA138" s="102"/>
      <c r="KTB138" s="102"/>
      <c r="KTC138" s="102"/>
      <c r="KTD138" s="102"/>
      <c r="KTE138" s="102"/>
      <c r="KTF138" s="102"/>
      <c r="KTG138" s="102"/>
      <c r="KTH138" s="102"/>
      <c r="KTI138" s="102"/>
      <c r="KTJ138" s="102"/>
      <c r="KTK138" s="102"/>
      <c r="KTL138" s="102"/>
      <c r="KTM138" s="102"/>
      <c r="KTN138" s="102"/>
      <c r="KTO138" s="102"/>
      <c r="KTP138" s="102"/>
      <c r="KTQ138" s="102"/>
      <c r="KTR138" s="102"/>
      <c r="KTS138" s="102"/>
      <c r="KTT138" s="102"/>
      <c r="KTU138" s="102"/>
      <c r="KTV138" s="102"/>
      <c r="KTW138" s="102"/>
      <c r="KTX138" s="102"/>
      <c r="KTY138" s="102"/>
      <c r="KTZ138" s="102"/>
      <c r="KUA138" s="102"/>
      <c r="KUB138" s="102"/>
      <c r="KUC138" s="102"/>
      <c r="KUD138" s="102"/>
      <c r="KUE138" s="102"/>
      <c r="KUF138" s="102"/>
      <c r="KUG138" s="102"/>
      <c r="KUH138" s="102"/>
      <c r="KUI138" s="102"/>
      <c r="KUJ138" s="102"/>
      <c r="KUK138" s="102"/>
      <c r="KUL138" s="102"/>
      <c r="KUM138" s="102"/>
      <c r="KUN138" s="102"/>
      <c r="KUO138" s="102"/>
      <c r="KUP138" s="102"/>
      <c r="KUQ138" s="102"/>
      <c r="KUR138" s="102"/>
      <c r="KUS138" s="102"/>
      <c r="KUT138" s="102"/>
      <c r="KUU138" s="102"/>
      <c r="KUV138" s="102"/>
      <c r="KUW138" s="102"/>
      <c r="KUX138" s="102"/>
      <c r="KUY138" s="102"/>
      <c r="KUZ138" s="102"/>
      <c r="KVA138" s="102"/>
      <c r="KVB138" s="102"/>
      <c r="KVC138" s="102"/>
      <c r="KVD138" s="102"/>
      <c r="KVE138" s="102"/>
      <c r="KVF138" s="102"/>
      <c r="KVG138" s="102"/>
      <c r="KVH138" s="102"/>
      <c r="KVI138" s="102"/>
      <c r="KVJ138" s="102"/>
      <c r="KVK138" s="102"/>
      <c r="KVL138" s="102"/>
      <c r="KVM138" s="102"/>
      <c r="KVN138" s="102"/>
      <c r="KVO138" s="102"/>
      <c r="KVP138" s="102"/>
      <c r="KVQ138" s="102"/>
      <c r="KVR138" s="102"/>
      <c r="KVS138" s="102"/>
      <c r="KVT138" s="102"/>
      <c r="KVU138" s="102"/>
      <c r="KVV138" s="102"/>
      <c r="KVW138" s="102"/>
      <c r="KVX138" s="102"/>
      <c r="KVY138" s="102"/>
      <c r="KVZ138" s="102"/>
      <c r="KWA138" s="102"/>
      <c r="KWB138" s="102"/>
      <c r="KWC138" s="102"/>
      <c r="KWD138" s="102"/>
      <c r="KWE138" s="102"/>
      <c r="KWF138" s="102"/>
      <c r="KWG138" s="102"/>
      <c r="KWH138" s="102"/>
      <c r="KWI138" s="102"/>
      <c r="KWJ138" s="102"/>
      <c r="KWK138" s="102"/>
      <c r="KWL138" s="102"/>
      <c r="KWM138" s="102"/>
      <c r="KWN138" s="102"/>
      <c r="KWO138" s="102"/>
      <c r="KWP138" s="102"/>
      <c r="KWQ138" s="102"/>
      <c r="KWR138" s="102"/>
      <c r="KWS138" s="102"/>
      <c r="KWT138" s="102"/>
      <c r="KWU138" s="102"/>
      <c r="KWV138" s="102"/>
      <c r="KWW138" s="102"/>
      <c r="KWX138" s="102"/>
      <c r="KWY138" s="102"/>
      <c r="KWZ138" s="102"/>
      <c r="KXA138" s="102"/>
      <c r="KXB138" s="102"/>
      <c r="KXC138" s="102"/>
      <c r="KXD138" s="102"/>
      <c r="KXE138" s="102"/>
      <c r="KXF138" s="102"/>
      <c r="KXG138" s="102"/>
      <c r="KXH138" s="102"/>
      <c r="KXI138" s="102"/>
      <c r="KXJ138" s="102"/>
      <c r="KXK138" s="102"/>
      <c r="KXL138" s="102"/>
      <c r="KXM138" s="102"/>
      <c r="KXN138" s="102"/>
      <c r="KXO138" s="102"/>
      <c r="KXP138" s="102"/>
      <c r="KXQ138" s="102"/>
      <c r="KXR138" s="102"/>
      <c r="KXS138" s="102"/>
      <c r="KXT138" s="102"/>
      <c r="KXU138" s="102"/>
      <c r="KXV138" s="102"/>
      <c r="KXW138" s="102"/>
      <c r="KXX138" s="102"/>
      <c r="KXY138" s="102"/>
      <c r="KXZ138" s="102"/>
      <c r="KYA138" s="102"/>
      <c r="KYB138" s="102"/>
      <c r="KYC138" s="102"/>
      <c r="KYD138" s="102"/>
      <c r="KYE138" s="102"/>
      <c r="KYF138" s="102"/>
      <c r="KYG138" s="102"/>
      <c r="KYH138" s="102"/>
      <c r="KYI138" s="102"/>
      <c r="KYJ138" s="102"/>
      <c r="KYK138" s="102"/>
      <c r="KYL138" s="102"/>
      <c r="KYM138" s="102"/>
      <c r="KYN138" s="102"/>
      <c r="KYO138" s="102"/>
      <c r="KYP138" s="102"/>
      <c r="KYQ138" s="102"/>
      <c r="KYR138" s="102"/>
      <c r="KYS138" s="102"/>
      <c r="KYT138" s="102"/>
      <c r="KYU138" s="102"/>
      <c r="KYV138" s="102"/>
      <c r="KYW138" s="102"/>
      <c r="KYX138" s="102"/>
      <c r="KYY138" s="102"/>
      <c r="KYZ138" s="102"/>
      <c r="KZA138" s="102"/>
      <c r="KZB138" s="102"/>
      <c r="KZC138" s="102"/>
      <c r="KZD138" s="102"/>
      <c r="KZE138" s="102"/>
      <c r="KZF138" s="102"/>
      <c r="KZG138" s="102"/>
      <c r="KZH138" s="102"/>
      <c r="KZI138" s="102"/>
      <c r="KZJ138" s="102"/>
      <c r="KZK138" s="102"/>
      <c r="KZL138" s="102"/>
      <c r="KZM138" s="102"/>
      <c r="KZN138" s="102"/>
      <c r="KZO138" s="102"/>
      <c r="KZP138" s="102"/>
      <c r="KZQ138" s="102"/>
      <c r="KZR138" s="102"/>
      <c r="KZS138" s="102"/>
      <c r="KZT138" s="102"/>
      <c r="KZU138" s="102"/>
      <c r="KZV138" s="102"/>
      <c r="KZW138" s="102"/>
      <c r="KZX138" s="102"/>
      <c r="KZY138" s="102"/>
      <c r="KZZ138" s="102"/>
      <c r="LAA138" s="102"/>
      <c r="LAB138" s="102"/>
      <c r="LAC138" s="102"/>
      <c r="LAD138" s="102"/>
      <c r="LAE138" s="102"/>
      <c r="LAF138" s="102"/>
      <c r="LAG138" s="102"/>
      <c r="LAH138" s="102"/>
      <c r="LAI138" s="102"/>
      <c r="LAJ138" s="102"/>
      <c r="LAK138" s="102"/>
      <c r="LAL138" s="102"/>
      <c r="LAM138" s="102"/>
      <c r="LAN138" s="102"/>
      <c r="LAO138" s="102"/>
      <c r="LAP138" s="102"/>
      <c r="LAQ138" s="102"/>
      <c r="LAR138" s="102"/>
      <c r="LAS138" s="102"/>
      <c r="LAT138" s="102"/>
      <c r="LAU138" s="102"/>
      <c r="LAV138" s="102"/>
      <c r="LAW138" s="102"/>
      <c r="LAX138" s="102"/>
      <c r="LAY138" s="102"/>
      <c r="LAZ138" s="102"/>
      <c r="LBA138" s="102"/>
      <c r="LBB138" s="102"/>
      <c r="LBC138" s="102"/>
      <c r="LBD138" s="102"/>
      <c r="LBE138" s="102"/>
      <c r="LBF138" s="102"/>
      <c r="LBG138" s="102"/>
      <c r="LBH138" s="102"/>
      <c r="LBI138" s="102"/>
      <c r="LBJ138" s="102"/>
      <c r="LBK138" s="102"/>
      <c r="LBL138" s="102"/>
      <c r="LBM138" s="102"/>
      <c r="LBN138" s="102"/>
      <c r="LBO138" s="102"/>
      <c r="LBP138" s="102"/>
      <c r="LBQ138" s="102"/>
      <c r="LBR138" s="102"/>
      <c r="LBS138" s="102"/>
      <c r="LBT138" s="102"/>
      <c r="LBU138" s="102"/>
      <c r="LBV138" s="102"/>
      <c r="LBW138" s="102"/>
      <c r="LBX138" s="102"/>
      <c r="LBY138" s="102"/>
      <c r="LBZ138" s="102"/>
      <c r="LCA138" s="102"/>
      <c r="LCB138" s="102"/>
      <c r="LCC138" s="102"/>
      <c r="LCD138" s="102"/>
      <c r="LCE138" s="102"/>
      <c r="LCF138" s="102"/>
      <c r="LCG138" s="102"/>
      <c r="LCH138" s="102"/>
      <c r="LCI138" s="102"/>
      <c r="LCJ138" s="102"/>
      <c r="LCK138" s="102"/>
      <c r="LCL138" s="102"/>
      <c r="LCM138" s="102"/>
      <c r="LCN138" s="102"/>
      <c r="LCO138" s="102"/>
      <c r="LCP138" s="102"/>
      <c r="LCQ138" s="102"/>
      <c r="LCR138" s="102"/>
      <c r="LCS138" s="102"/>
      <c r="LCT138" s="102"/>
      <c r="LCU138" s="102"/>
      <c r="LCV138" s="102"/>
      <c r="LCW138" s="102"/>
      <c r="LCX138" s="102"/>
      <c r="LCY138" s="102"/>
      <c r="LCZ138" s="102"/>
      <c r="LDA138" s="102"/>
      <c r="LDB138" s="102"/>
      <c r="LDC138" s="102"/>
      <c r="LDD138" s="102"/>
      <c r="LDE138" s="102"/>
      <c r="LDF138" s="102"/>
      <c r="LDG138" s="102"/>
      <c r="LDH138" s="102"/>
      <c r="LDI138" s="102"/>
      <c r="LDJ138" s="102"/>
      <c r="LDK138" s="102"/>
      <c r="LDL138" s="102"/>
      <c r="LDM138" s="102"/>
      <c r="LDN138" s="102"/>
      <c r="LDO138" s="102"/>
      <c r="LDP138" s="102"/>
      <c r="LDQ138" s="102"/>
      <c r="LDR138" s="102"/>
      <c r="LDS138" s="102"/>
      <c r="LDT138" s="102"/>
      <c r="LDU138" s="102"/>
      <c r="LDV138" s="102"/>
      <c r="LDW138" s="102"/>
      <c r="LDX138" s="102"/>
      <c r="LDY138" s="102"/>
      <c r="LDZ138" s="102"/>
      <c r="LEA138" s="102"/>
      <c r="LEB138" s="102"/>
      <c r="LEC138" s="102"/>
      <c r="LED138" s="102"/>
      <c r="LEE138" s="102"/>
      <c r="LEF138" s="102"/>
      <c r="LEG138" s="102"/>
      <c r="LEH138" s="102"/>
      <c r="LEI138" s="102"/>
      <c r="LEJ138" s="102"/>
      <c r="LEK138" s="102"/>
      <c r="LEL138" s="102"/>
      <c r="LEM138" s="102"/>
      <c r="LEN138" s="102"/>
      <c r="LEO138" s="102"/>
      <c r="LEP138" s="102"/>
      <c r="LEQ138" s="102"/>
      <c r="LER138" s="102"/>
      <c r="LES138" s="102"/>
      <c r="LET138" s="102"/>
      <c r="LEU138" s="102"/>
      <c r="LEV138" s="102"/>
      <c r="LEW138" s="102"/>
      <c r="LEX138" s="102"/>
      <c r="LEY138" s="102"/>
      <c r="LEZ138" s="102"/>
      <c r="LFA138" s="102"/>
      <c r="LFB138" s="102"/>
      <c r="LFC138" s="102"/>
      <c r="LFD138" s="102"/>
      <c r="LFE138" s="102"/>
      <c r="LFF138" s="102"/>
      <c r="LFG138" s="102"/>
      <c r="LFH138" s="102"/>
      <c r="LFI138" s="102"/>
      <c r="LFJ138" s="102"/>
      <c r="LFK138" s="102"/>
      <c r="LFL138" s="102"/>
      <c r="LFM138" s="102"/>
      <c r="LFN138" s="102"/>
      <c r="LFO138" s="102"/>
      <c r="LFP138" s="102"/>
      <c r="LFQ138" s="102"/>
      <c r="LFR138" s="102"/>
      <c r="LFS138" s="102"/>
      <c r="LFT138" s="102"/>
      <c r="LFU138" s="102"/>
      <c r="LFV138" s="102"/>
      <c r="LFW138" s="102"/>
      <c r="LFX138" s="102"/>
      <c r="LFY138" s="102"/>
      <c r="LFZ138" s="102"/>
      <c r="LGA138" s="102"/>
      <c r="LGB138" s="102"/>
      <c r="LGC138" s="102"/>
      <c r="LGD138" s="102"/>
      <c r="LGE138" s="102"/>
      <c r="LGF138" s="102"/>
      <c r="LGG138" s="102"/>
      <c r="LGH138" s="102"/>
      <c r="LGI138" s="102"/>
      <c r="LGJ138" s="102"/>
      <c r="LGK138" s="102"/>
      <c r="LGL138" s="102"/>
      <c r="LGM138" s="102"/>
      <c r="LGN138" s="102"/>
      <c r="LGO138" s="102"/>
      <c r="LGP138" s="102"/>
      <c r="LGQ138" s="102"/>
      <c r="LGR138" s="102"/>
      <c r="LGS138" s="102"/>
      <c r="LGT138" s="102"/>
      <c r="LGU138" s="102"/>
      <c r="LGV138" s="102"/>
      <c r="LGW138" s="102"/>
      <c r="LGX138" s="102"/>
      <c r="LGY138" s="102"/>
      <c r="LGZ138" s="102"/>
      <c r="LHA138" s="102"/>
      <c r="LHB138" s="102"/>
      <c r="LHC138" s="102"/>
      <c r="LHD138" s="102"/>
      <c r="LHE138" s="102"/>
      <c r="LHF138" s="102"/>
      <c r="LHG138" s="102"/>
      <c r="LHH138" s="102"/>
      <c r="LHI138" s="102"/>
      <c r="LHJ138" s="102"/>
      <c r="LHK138" s="102"/>
      <c r="LHL138" s="102"/>
      <c r="LHM138" s="102"/>
      <c r="LHN138" s="102"/>
      <c r="LHO138" s="102"/>
      <c r="LHP138" s="102"/>
      <c r="LHQ138" s="102"/>
      <c r="LHR138" s="102"/>
      <c r="LHS138" s="102"/>
      <c r="LHT138" s="102"/>
      <c r="LHU138" s="102"/>
      <c r="LHV138" s="102"/>
      <c r="LHW138" s="102"/>
      <c r="LHX138" s="102"/>
      <c r="LHY138" s="102"/>
      <c r="LHZ138" s="102"/>
      <c r="LIA138" s="102"/>
      <c r="LIB138" s="102"/>
      <c r="LIC138" s="102"/>
      <c r="LID138" s="102"/>
      <c r="LIE138" s="102"/>
      <c r="LIF138" s="102"/>
      <c r="LIG138" s="102"/>
      <c r="LIH138" s="102"/>
      <c r="LII138" s="102"/>
      <c r="LIJ138" s="102"/>
      <c r="LIK138" s="102"/>
      <c r="LIL138" s="102"/>
      <c r="LIM138" s="102"/>
      <c r="LIN138" s="102"/>
      <c r="LIO138" s="102"/>
      <c r="LIP138" s="102"/>
      <c r="LIQ138" s="102"/>
      <c r="LIR138" s="102"/>
      <c r="LIS138" s="102"/>
      <c r="LIT138" s="102"/>
      <c r="LIU138" s="102"/>
      <c r="LIV138" s="102"/>
      <c r="LIW138" s="102"/>
      <c r="LIX138" s="102"/>
      <c r="LIY138" s="102"/>
      <c r="LIZ138" s="102"/>
      <c r="LJA138" s="102"/>
      <c r="LJB138" s="102"/>
      <c r="LJC138" s="102"/>
      <c r="LJD138" s="102"/>
      <c r="LJE138" s="102"/>
      <c r="LJF138" s="102"/>
      <c r="LJG138" s="102"/>
      <c r="LJH138" s="102"/>
      <c r="LJI138" s="102"/>
      <c r="LJJ138" s="102"/>
      <c r="LJK138" s="102"/>
      <c r="LJL138" s="102"/>
      <c r="LJM138" s="102"/>
      <c r="LJN138" s="102"/>
      <c r="LJO138" s="102"/>
      <c r="LJP138" s="102"/>
      <c r="LJQ138" s="102"/>
      <c r="LJR138" s="102"/>
      <c r="LJS138" s="102"/>
      <c r="LJT138" s="102"/>
      <c r="LJU138" s="102"/>
      <c r="LJV138" s="102"/>
      <c r="LJW138" s="102"/>
      <c r="LJX138" s="102"/>
      <c r="LJY138" s="102"/>
      <c r="LJZ138" s="102"/>
      <c r="LKA138" s="102"/>
      <c r="LKB138" s="102"/>
      <c r="LKC138" s="102"/>
      <c r="LKD138" s="102"/>
      <c r="LKE138" s="102"/>
      <c r="LKF138" s="102"/>
      <c r="LKG138" s="102"/>
      <c r="LKH138" s="102"/>
      <c r="LKI138" s="102"/>
      <c r="LKJ138" s="102"/>
      <c r="LKK138" s="102"/>
      <c r="LKL138" s="102"/>
      <c r="LKM138" s="102"/>
      <c r="LKN138" s="102"/>
      <c r="LKO138" s="102"/>
      <c r="LKP138" s="102"/>
      <c r="LKQ138" s="102"/>
      <c r="LKR138" s="102"/>
      <c r="LKS138" s="102"/>
      <c r="LKT138" s="102"/>
      <c r="LKU138" s="102"/>
      <c r="LKV138" s="102"/>
      <c r="LKW138" s="102"/>
      <c r="LKX138" s="102"/>
      <c r="LKY138" s="102"/>
      <c r="LKZ138" s="102"/>
      <c r="LLA138" s="102"/>
      <c r="LLB138" s="102"/>
      <c r="LLC138" s="102"/>
      <c r="LLD138" s="102"/>
      <c r="LLE138" s="102"/>
      <c r="LLF138" s="102"/>
      <c r="LLG138" s="102"/>
      <c r="LLH138" s="102"/>
      <c r="LLI138" s="102"/>
      <c r="LLJ138" s="102"/>
      <c r="LLK138" s="102"/>
      <c r="LLL138" s="102"/>
      <c r="LLM138" s="102"/>
      <c r="LLN138" s="102"/>
      <c r="LLO138" s="102"/>
      <c r="LLP138" s="102"/>
      <c r="LLQ138" s="102"/>
      <c r="LLR138" s="102"/>
      <c r="LLS138" s="102"/>
      <c r="LLT138" s="102"/>
      <c r="LLU138" s="102"/>
      <c r="LLV138" s="102"/>
      <c r="LLW138" s="102"/>
      <c r="LLX138" s="102"/>
      <c r="LLY138" s="102"/>
      <c r="LLZ138" s="102"/>
      <c r="LMA138" s="102"/>
      <c r="LMB138" s="102"/>
      <c r="LMC138" s="102"/>
      <c r="LMD138" s="102"/>
      <c r="LME138" s="102"/>
      <c r="LMF138" s="102"/>
      <c r="LMG138" s="102"/>
      <c r="LMH138" s="102"/>
      <c r="LMI138" s="102"/>
      <c r="LMJ138" s="102"/>
      <c r="LMK138" s="102"/>
      <c r="LML138" s="102"/>
      <c r="LMM138" s="102"/>
      <c r="LMN138" s="102"/>
      <c r="LMO138" s="102"/>
      <c r="LMP138" s="102"/>
      <c r="LMQ138" s="102"/>
      <c r="LMR138" s="102"/>
      <c r="LMS138" s="102"/>
      <c r="LMT138" s="102"/>
      <c r="LMU138" s="102"/>
      <c r="LMV138" s="102"/>
      <c r="LMW138" s="102"/>
      <c r="LMX138" s="102"/>
      <c r="LMY138" s="102"/>
      <c r="LMZ138" s="102"/>
      <c r="LNA138" s="102"/>
      <c r="LNB138" s="102"/>
      <c r="LNC138" s="102"/>
      <c r="LND138" s="102"/>
      <c r="LNE138" s="102"/>
      <c r="LNF138" s="102"/>
      <c r="LNG138" s="102"/>
      <c r="LNH138" s="102"/>
      <c r="LNI138" s="102"/>
      <c r="LNJ138" s="102"/>
      <c r="LNK138" s="102"/>
      <c r="LNL138" s="102"/>
      <c r="LNM138" s="102"/>
      <c r="LNN138" s="102"/>
      <c r="LNO138" s="102"/>
      <c r="LNP138" s="102"/>
      <c r="LNQ138" s="102"/>
      <c r="LNR138" s="102"/>
      <c r="LNS138" s="102"/>
      <c r="LNT138" s="102"/>
      <c r="LNU138" s="102"/>
      <c r="LNV138" s="102"/>
      <c r="LNW138" s="102"/>
      <c r="LNX138" s="102"/>
      <c r="LNY138" s="102"/>
      <c r="LNZ138" s="102"/>
      <c r="LOA138" s="102"/>
      <c r="LOB138" s="102"/>
      <c r="LOC138" s="102"/>
      <c r="LOD138" s="102"/>
      <c r="LOE138" s="102"/>
      <c r="LOF138" s="102"/>
      <c r="LOG138" s="102"/>
      <c r="LOH138" s="102"/>
      <c r="LOI138" s="102"/>
      <c r="LOJ138" s="102"/>
      <c r="LOK138" s="102"/>
      <c r="LOL138" s="102"/>
      <c r="LOM138" s="102"/>
      <c r="LON138" s="102"/>
      <c r="LOO138" s="102"/>
      <c r="LOP138" s="102"/>
      <c r="LOQ138" s="102"/>
      <c r="LOR138" s="102"/>
      <c r="LOS138" s="102"/>
      <c r="LOT138" s="102"/>
      <c r="LOU138" s="102"/>
      <c r="LOV138" s="102"/>
      <c r="LOW138" s="102"/>
      <c r="LOX138" s="102"/>
      <c r="LOY138" s="102"/>
      <c r="LOZ138" s="102"/>
      <c r="LPA138" s="102"/>
      <c r="LPB138" s="102"/>
      <c r="LPC138" s="102"/>
      <c r="LPD138" s="102"/>
      <c r="LPE138" s="102"/>
      <c r="LPF138" s="102"/>
      <c r="LPG138" s="102"/>
      <c r="LPH138" s="102"/>
      <c r="LPI138" s="102"/>
      <c r="LPJ138" s="102"/>
      <c r="LPK138" s="102"/>
      <c r="LPL138" s="102"/>
      <c r="LPM138" s="102"/>
      <c r="LPN138" s="102"/>
      <c r="LPO138" s="102"/>
      <c r="LPP138" s="102"/>
      <c r="LPQ138" s="102"/>
      <c r="LPR138" s="102"/>
      <c r="LPS138" s="102"/>
      <c r="LPT138" s="102"/>
      <c r="LPU138" s="102"/>
      <c r="LPV138" s="102"/>
      <c r="LPW138" s="102"/>
      <c r="LPX138" s="102"/>
      <c r="LPY138" s="102"/>
      <c r="LPZ138" s="102"/>
      <c r="LQA138" s="102"/>
      <c r="LQB138" s="102"/>
      <c r="LQC138" s="102"/>
      <c r="LQD138" s="102"/>
      <c r="LQE138" s="102"/>
      <c r="LQF138" s="102"/>
      <c r="LQG138" s="102"/>
      <c r="LQH138" s="102"/>
      <c r="LQI138" s="102"/>
      <c r="LQJ138" s="102"/>
      <c r="LQK138" s="102"/>
      <c r="LQL138" s="102"/>
      <c r="LQM138" s="102"/>
      <c r="LQN138" s="102"/>
      <c r="LQO138" s="102"/>
      <c r="LQP138" s="102"/>
      <c r="LQQ138" s="102"/>
      <c r="LQR138" s="102"/>
      <c r="LQS138" s="102"/>
      <c r="LQT138" s="102"/>
      <c r="LQU138" s="102"/>
      <c r="LQV138" s="102"/>
      <c r="LQW138" s="102"/>
      <c r="LQX138" s="102"/>
      <c r="LQY138" s="102"/>
      <c r="LQZ138" s="102"/>
      <c r="LRA138" s="102"/>
      <c r="LRB138" s="102"/>
      <c r="LRC138" s="102"/>
      <c r="LRD138" s="102"/>
      <c r="LRE138" s="102"/>
      <c r="LRF138" s="102"/>
      <c r="LRG138" s="102"/>
      <c r="LRH138" s="102"/>
      <c r="LRI138" s="102"/>
      <c r="LRJ138" s="102"/>
      <c r="LRK138" s="102"/>
      <c r="LRL138" s="102"/>
      <c r="LRM138" s="102"/>
      <c r="LRN138" s="102"/>
      <c r="LRO138" s="102"/>
      <c r="LRP138" s="102"/>
      <c r="LRQ138" s="102"/>
      <c r="LRR138" s="102"/>
      <c r="LRS138" s="102"/>
      <c r="LRT138" s="102"/>
      <c r="LRU138" s="102"/>
      <c r="LRV138" s="102"/>
      <c r="LRW138" s="102"/>
      <c r="LRX138" s="102"/>
      <c r="LRY138" s="102"/>
      <c r="LRZ138" s="102"/>
      <c r="LSA138" s="102"/>
      <c r="LSB138" s="102"/>
      <c r="LSC138" s="102"/>
      <c r="LSD138" s="102"/>
      <c r="LSE138" s="102"/>
      <c r="LSF138" s="102"/>
      <c r="LSG138" s="102"/>
      <c r="LSH138" s="102"/>
      <c r="LSI138" s="102"/>
      <c r="LSJ138" s="102"/>
      <c r="LSK138" s="102"/>
      <c r="LSL138" s="102"/>
      <c r="LSM138" s="102"/>
      <c r="LSN138" s="102"/>
      <c r="LSO138" s="102"/>
      <c r="LSP138" s="102"/>
      <c r="LSQ138" s="102"/>
      <c r="LSR138" s="102"/>
      <c r="LSS138" s="102"/>
      <c r="LST138" s="102"/>
      <c r="LSU138" s="102"/>
      <c r="LSV138" s="102"/>
      <c r="LSW138" s="102"/>
      <c r="LSX138" s="102"/>
      <c r="LSY138" s="102"/>
      <c r="LSZ138" s="102"/>
      <c r="LTA138" s="102"/>
      <c r="LTB138" s="102"/>
      <c r="LTC138" s="102"/>
      <c r="LTD138" s="102"/>
      <c r="LTE138" s="102"/>
      <c r="LTF138" s="102"/>
      <c r="LTG138" s="102"/>
      <c r="LTH138" s="102"/>
      <c r="LTI138" s="102"/>
      <c r="LTJ138" s="102"/>
      <c r="LTK138" s="102"/>
      <c r="LTL138" s="102"/>
      <c r="LTM138" s="102"/>
      <c r="LTN138" s="102"/>
      <c r="LTO138" s="102"/>
      <c r="LTP138" s="102"/>
      <c r="LTQ138" s="102"/>
      <c r="LTR138" s="102"/>
      <c r="LTS138" s="102"/>
      <c r="LTT138" s="102"/>
      <c r="LTU138" s="102"/>
      <c r="LTV138" s="102"/>
      <c r="LTW138" s="102"/>
      <c r="LTX138" s="102"/>
      <c r="LTY138" s="102"/>
      <c r="LTZ138" s="102"/>
      <c r="LUA138" s="102"/>
      <c r="LUB138" s="102"/>
      <c r="LUC138" s="102"/>
      <c r="LUD138" s="102"/>
      <c r="LUE138" s="102"/>
      <c r="LUF138" s="102"/>
      <c r="LUG138" s="102"/>
      <c r="LUH138" s="102"/>
      <c r="LUI138" s="102"/>
      <c r="LUJ138" s="102"/>
      <c r="LUK138" s="102"/>
      <c r="LUL138" s="102"/>
      <c r="LUM138" s="102"/>
      <c r="LUN138" s="102"/>
      <c r="LUO138" s="102"/>
      <c r="LUP138" s="102"/>
      <c r="LUQ138" s="102"/>
      <c r="LUR138" s="102"/>
      <c r="LUS138" s="102"/>
      <c r="LUT138" s="102"/>
      <c r="LUU138" s="102"/>
      <c r="LUV138" s="102"/>
      <c r="LUW138" s="102"/>
      <c r="LUX138" s="102"/>
      <c r="LUY138" s="102"/>
      <c r="LUZ138" s="102"/>
      <c r="LVA138" s="102"/>
      <c r="LVB138" s="102"/>
      <c r="LVC138" s="102"/>
      <c r="LVD138" s="102"/>
      <c r="LVE138" s="102"/>
      <c r="LVF138" s="102"/>
      <c r="LVG138" s="102"/>
      <c r="LVH138" s="102"/>
      <c r="LVI138" s="102"/>
      <c r="LVJ138" s="102"/>
      <c r="LVK138" s="102"/>
      <c r="LVL138" s="102"/>
      <c r="LVM138" s="102"/>
      <c r="LVN138" s="102"/>
      <c r="LVO138" s="102"/>
      <c r="LVP138" s="102"/>
      <c r="LVQ138" s="102"/>
      <c r="LVR138" s="102"/>
      <c r="LVS138" s="102"/>
      <c r="LVT138" s="102"/>
      <c r="LVU138" s="102"/>
      <c r="LVV138" s="102"/>
      <c r="LVW138" s="102"/>
      <c r="LVX138" s="102"/>
      <c r="LVY138" s="102"/>
      <c r="LVZ138" s="102"/>
      <c r="LWA138" s="102"/>
      <c r="LWB138" s="102"/>
      <c r="LWC138" s="102"/>
      <c r="LWD138" s="102"/>
      <c r="LWE138" s="102"/>
      <c r="LWF138" s="102"/>
      <c r="LWG138" s="102"/>
      <c r="LWH138" s="102"/>
      <c r="LWI138" s="102"/>
      <c r="LWJ138" s="102"/>
      <c r="LWK138" s="102"/>
      <c r="LWL138" s="102"/>
      <c r="LWM138" s="102"/>
      <c r="LWN138" s="102"/>
      <c r="LWO138" s="102"/>
      <c r="LWP138" s="102"/>
      <c r="LWQ138" s="102"/>
      <c r="LWR138" s="102"/>
      <c r="LWS138" s="102"/>
      <c r="LWT138" s="102"/>
      <c r="LWU138" s="102"/>
      <c r="LWV138" s="102"/>
      <c r="LWW138" s="102"/>
      <c r="LWX138" s="102"/>
      <c r="LWY138" s="102"/>
      <c r="LWZ138" s="102"/>
      <c r="LXA138" s="102"/>
      <c r="LXB138" s="102"/>
      <c r="LXC138" s="102"/>
      <c r="LXD138" s="102"/>
      <c r="LXE138" s="102"/>
      <c r="LXF138" s="102"/>
      <c r="LXG138" s="102"/>
      <c r="LXH138" s="102"/>
      <c r="LXI138" s="102"/>
      <c r="LXJ138" s="102"/>
      <c r="LXK138" s="102"/>
      <c r="LXL138" s="102"/>
      <c r="LXM138" s="102"/>
      <c r="LXN138" s="102"/>
      <c r="LXO138" s="102"/>
      <c r="LXP138" s="102"/>
      <c r="LXQ138" s="102"/>
      <c r="LXR138" s="102"/>
      <c r="LXS138" s="102"/>
      <c r="LXT138" s="102"/>
      <c r="LXU138" s="102"/>
      <c r="LXV138" s="102"/>
      <c r="LXW138" s="102"/>
      <c r="LXX138" s="102"/>
      <c r="LXY138" s="102"/>
      <c r="LXZ138" s="102"/>
      <c r="LYA138" s="102"/>
      <c r="LYB138" s="102"/>
      <c r="LYC138" s="102"/>
      <c r="LYD138" s="102"/>
      <c r="LYE138" s="102"/>
      <c r="LYF138" s="102"/>
      <c r="LYG138" s="102"/>
      <c r="LYH138" s="102"/>
      <c r="LYI138" s="102"/>
      <c r="LYJ138" s="102"/>
      <c r="LYK138" s="102"/>
      <c r="LYL138" s="102"/>
      <c r="LYM138" s="102"/>
      <c r="LYN138" s="102"/>
      <c r="LYO138" s="102"/>
      <c r="LYP138" s="102"/>
      <c r="LYQ138" s="102"/>
      <c r="LYR138" s="102"/>
      <c r="LYS138" s="102"/>
      <c r="LYT138" s="102"/>
      <c r="LYU138" s="102"/>
      <c r="LYV138" s="102"/>
      <c r="LYW138" s="102"/>
      <c r="LYX138" s="102"/>
      <c r="LYY138" s="102"/>
      <c r="LYZ138" s="102"/>
      <c r="LZA138" s="102"/>
      <c r="LZB138" s="102"/>
      <c r="LZC138" s="102"/>
      <c r="LZD138" s="102"/>
      <c r="LZE138" s="102"/>
      <c r="LZF138" s="102"/>
      <c r="LZG138" s="102"/>
      <c r="LZH138" s="102"/>
      <c r="LZI138" s="102"/>
      <c r="LZJ138" s="102"/>
      <c r="LZK138" s="102"/>
      <c r="LZL138" s="102"/>
      <c r="LZM138" s="102"/>
      <c r="LZN138" s="102"/>
      <c r="LZO138" s="102"/>
      <c r="LZP138" s="102"/>
      <c r="LZQ138" s="102"/>
      <c r="LZR138" s="102"/>
      <c r="LZS138" s="102"/>
      <c r="LZT138" s="102"/>
      <c r="LZU138" s="102"/>
      <c r="LZV138" s="102"/>
      <c r="LZW138" s="102"/>
      <c r="LZX138" s="102"/>
      <c r="LZY138" s="102"/>
      <c r="LZZ138" s="102"/>
      <c r="MAA138" s="102"/>
      <c r="MAB138" s="102"/>
      <c r="MAC138" s="102"/>
      <c r="MAD138" s="102"/>
      <c r="MAE138" s="102"/>
      <c r="MAF138" s="102"/>
      <c r="MAG138" s="102"/>
      <c r="MAH138" s="102"/>
      <c r="MAI138" s="102"/>
      <c r="MAJ138" s="102"/>
      <c r="MAK138" s="102"/>
      <c r="MAL138" s="102"/>
      <c r="MAM138" s="102"/>
      <c r="MAN138" s="102"/>
      <c r="MAO138" s="102"/>
      <c r="MAP138" s="102"/>
      <c r="MAQ138" s="102"/>
      <c r="MAR138" s="102"/>
      <c r="MAS138" s="102"/>
      <c r="MAT138" s="102"/>
      <c r="MAU138" s="102"/>
      <c r="MAV138" s="102"/>
      <c r="MAW138" s="102"/>
      <c r="MAX138" s="102"/>
      <c r="MAY138" s="102"/>
      <c r="MAZ138" s="102"/>
      <c r="MBA138" s="102"/>
      <c r="MBB138" s="102"/>
      <c r="MBC138" s="102"/>
      <c r="MBD138" s="102"/>
      <c r="MBE138" s="102"/>
      <c r="MBF138" s="102"/>
      <c r="MBG138" s="102"/>
      <c r="MBH138" s="102"/>
      <c r="MBI138" s="102"/>
      <c r="MBJ138" s="102"/>
      <c r="MBK138" s="102"/>
      <c r="MBL138" s="102"/>
      <c r="MBM138" s="102"/>
      <c r="MBN138" s="102"/>
      <c r="MBO138" s="102"/>
      <c r="MBP138" s="102"/>
      <c r="MBQ138" s="102"/>
      <c r="MBR138" s="102"/>
      <c r="MBS138" s="102"/>
      <c r="MBT138" s="102"/>
      <c r="MBU138" s="102"/>
      <c r="MBV138" s="102"/>
      <c r="MBW138" s="102"/>
      <c r="MBX138" s="102"/>
      <c r="MBY138" s="102"/>
      <c r="MBZ138" s="102"/>
      <c r="MCA138" s="102"/>
      <c r="MCB138" s="102"/>
      <c r="MCC138" s="102"/>
      <c r="MCD138" s="102"/>
      <c r="MCE138" s="102"/>
      <c r="MCF138" s="102"/>
      <c r="MCG138" s="102"/>
      <c r="MCH138" s="102"/>
      <c r="MCI138" s="102"/>
      <c r="MCJ138" s="102"/>
      <c r="MCK138" s="102"/>
      <c r="MCL138" s="102"/>
      <c r="MCM138" s="102"/>
      <c r="MCN138" s="102"/>
      <c r="MCO138" s="102"/>
      <c r="MCP138" s="102"/>
      <c r="MCQ138" s="102"/>
      <c r="MCR138" s="102"/>
      <c r="MCS138" s="102"/>
      <c r="MCT138" s="102"/>
      <c r="MCU138" s="102"/>
      <c r="MCV138" s="102"/>
      <c r="MCW138" s="102"/>
      <c r="MCX138" s="102"/>
      <c r="MCY138" s="102"/>
      <c r="MCZ138" s="102"/>
      <c r="MDA138" s="102"/>
      <c r="MDB138" s="102"/>
      <c r="MDC138" s="102"/>
      <c r="MDD138" s="102"/>
      <c r="MDE138" s="102"/>
      <c r="MDF138" s="102"/>
      <c r="MDG138" s="102"/>
      <c r="MDH138" s="102"/>
      <c r="MDI138" s="102"/>
      <c r="MDJ138" s="102"/>
      <c r="MDK138" s="102"/>
      <c r="MDL138" s="102"/>
      <c r="MDM138" s="102"/>
      <c r="MDN138" s="102"/>
      <c r="MDO138" s="102"/>
      <c r="MDP138" s="102"/>
      <c r="MDQ138" s="102"/>
      <c r="MDR138" s="102"/>
      <c r="MDS138" s="102"/>
      <c r="MDT138" s="102"/>
      <c r="MDU138" s="102"/>
      <c r="MDV138" s="102"/>
      <c r="MDW138" s="102"/>
      <c r="MDX138" s="102"/>
      <c r="MDY138" s="102"/>
      <c r="MDZ138" s="102"/>
      <c r="MEA138" s="102"/>
      <c r="MEB138" s="102"/>
      <c r="MEC138" s="102"/>
      <c r="MED138" s="102"/>
      <c r="MEE138" s="102"/>
      <c r="MEF138" s="102"/>
      <c r="MEG138" s="102"/>
      <c r="MEH138" s="102"/>
      <c r="MEI138" s="102"/>
      <c r="MEJ138" s="102"/>
      <c r="MEK138" s="102"/>
      <c r="MEL138" s="102"/>
      <c r="MEM138" s="102"/>
      <c r="MEN138" s="102"/>
      <c r="MEO138" s="102"/>
      <c r="MEP138" s="102"/>
      <c r="MEQ138" s="102"/>
      <c r="MER138" s="102"/>
      <c r="MES138" s="102"/>
      <c r="MET138" s="102"/>
      <c r="MEU138" s="102"/>
      <c r="MEV138" s="102"/>
      <c r="MEW138" s="102"/>
      <c r="MEX138" s="102"/>
      <c r="MEY138" s="102"/>
      <c r="MEZ138" s="102"/>
      <c r="MFA138" s="102"/>
      <c r="MFB138" s="102"/>
      <c r="MFC138" s="102"/>
      <c r="MFD138" s="102"/>
      <c r="MFE138" s="102"/>
      <c r="MFF138" s="102"/>
      <c r="MFG138" s="102"/>
      <c r="MFH138" s="102"/>
      <c r="MFI138" s="102"/>
      <c r="MFJ138" s="102"/>
      <c r="MFK138" s="102"/>
      <c r="MFL138" s="102"/>
      <c r="MFM138" s="102"/>
      <c r="MFN138" s="102"/>
      <c r="MFO138" s="102"/>
      <c r="MFP138" s="102"/>
      <c r="MFQ138" s="102"/>
      <c r="MFR138" s="102"/>
      <c r="MFS138" s="102"/>
      <c r="MFT138" s="102"/>
      <c r="MFU138" s="102"/>
      <c r="MFV138" s="102"/>
      <c r="MFW138" s="102"/>
      <c r="MFX138" s="102"/>
      <c r="MFY138" s="102"/>
      <c r="MFZ138" s="102"/>
      <c r="MGA138" s="102"/>
      <c r="MGB138" s="102"/>
      <c r="MGC138" s="102"/>
      <c r="MGD138" s="102"/>
      <c r="MGE138" s="102"/>
      <c r="MGF138" s="102"/>
      <c r="MGG138" s="102"/>
      <c r="MGH138" s="102"/>
      <c r="MGI138" s="102"/>
      <c r="MGJ138" s="102"/>
      <c r="MGK138" s="102"/>
      <c r="MGL138" s="102"/>
      <c r="MGM138" s="102"/>
      <c r="MGN138" s="102"/>
      <c r="MGO138" s="102"/>
      <c r="MGP138" s="102"/>
      <c r="MGQ138" s="102"/>
      <c r="MGR138" s="102"/>
      <c r="MGS138" s="102"/>
      <c r="MGT138" s="102"/>
      <c r="MGU138" s="102"/>
      <c r="MGV138" s="102"/>
      <c r="MGW138" s="102"/>
      <c r="MGX138" s="102"/>
      <c r="MGY138" s="102"/>
      <c r="MGZ138" s="102"/>
      <c r="MHA138" s="102"/>
      <c r="MHB138" s="102"/>
      <c r="MHC138" s="102"/>
      <c r="MHD138" s="102"/>
      <c r="MHE138" s="102"/>
      <c r="MHF138" s="102"/>
      <c r="MHG138" s="102"/>
      <c r="MHH138" s="102"/>
      <c r="MHI138" s="102"/>
      <c r="MHJ138" s="102"/>
      <c r="MHK138" s="102"/>
      <c r="MHL138" s="102"/>
      <c r="MHM138" s="102"/>
      <c r="MHN138" s="102"/>
      <c r="MHO138" s="102"/>
      <c r="MHP138" s="102"/>
      <c r="MHQ138" s="102"/>
      <c r="MHR138" s="102"/>
      <c r="MHS138" s="102"/>
      <c r="MHT138" s="102"/>
      <c r="MHU138" s="102"/>
      <c r="MHV138" s="102"/>
      <c r="MHW138" s="102"/>
      <c r="MHX138" s="102"/>
      <c r="MHY138" s="102"/>
      <c r="MHZ138" s="102"/>
      <c r="MIA138" s="102"/>
      <c r="MIB138" s="102"/>
      <c r="MIC138" s="102"/>
      <c r="MID138" s="102"/>
      <c r="MIE138" s="102"/>
      <c r="MIF138" s="102"/>
      <c r="MIG138" s="102"/>
      <c r="MIH138" s="102"/>
      <c r="MII138" s="102"/>
      <c r="MIJ138" s="102"/>
      <c r="MIK138" s="102"/>
      <c r="MIL138" s="102"/>
      <c r="MIM138" s="102"/>
      <c r="MIN138" s="102"/>
      <c r="MIO138" s="102"/>
      <c r="MIP138" s="102"/>
      <c r="MIQ138" s="102"/>
      <c r="MIR138" s="102"/>
      <c r="MIS138" s="102"/>
      <c r="MIT138" s="102"/>
      <c r="MIU138" s="102"/>
      <c r="MIV138" s="102"/>
      <c r="MIW138" s="102"/>
      <c r="MIX138" s="102"/>
      <c r="MIY138" s="102"/>
      <c r="MIZ138" s="102"/>
      <c r="MJA138" s="102"/>
      <c r="MJB138" s="102"/>
      <c r="MJC138" s="102"/>
      <c r="MJD138" s="102"/>
      <c r="MJE138" s="102"/>
      <c r="MJF138" s="102"/>
      <c r="MJG138" s="102"/>
      <c r="MJH138" s="102"/>
      <c r="MJI138" s="102"/>
      <c r="MJJ138" s="102"/>
      <c r="MJK138" s="102"/>
      <c r="MJL138" s="102"/>
      <c r="MJM138" s="102"/>
      <c r="MJN138" s="102"/>
      <c r="MJO138" s="102"/>
      <c r="MJP138" s="102"/>
      <c r="MJQ138" s="102"/>
      <c r="MJR138" s="102"/>
      <c r="MJS138" s="102"/>
      <c r="MJT138" s="102"/>
      <c r="MJU138" s="102"/>
      <c r="MJV138" s="102"/>
      <c r="MJW138" s="102"/>
      <c r="MJX138" s="102"/>
      <c r="MJY138" s="102"/>
      <c r="MJZ138" s="102"/>
      <c r="MKA138" s="102"/>
      <c r="MKB138" s="102"/>
      <c r="MKC138" s="102"/>
      <c r="MKD138" s="102"/>
      <c r="MKE138" s="102"/>
      <c r="MKF138" s="102"/>
      <c r="MKG138" s="102"/>
      <c r="MKH138" s="102"/>
      <c r="MKI138" s="102"/>
      <c r="MKJ138" s="102"/>
      <c r="MKK138" s="102"/>
      <c r="MKL138" s="102"/>
      <c r="MKM138" s="102"/>
      <c r="MKN138" s="102"/>
      <c r="MKO138" s="102"/>
      <c r="MKP138" s="102"/>
      <c r="MKQ138" s="102"/>
      <c r="MKR138" s="102"/>
      <c r="MKS138" s="102"/>
      <c r="MKT138" s="102"/>
      <c r="MKU138" s="102"/>
      <c r="MKV138" s="102"/>
      <c r="MKW138" s="102"/>
      <c r="MKX138" s="102"/>
      <c r="MKY138" s="102"/>
      <c r="MKZ138" s="102"/>
      <c r="MLA138" s="102"/>
      <c r="MLB138" s="102"/>
      <c r="MLC138" s="102"/>
      <c r="MLD138" s="102"/>
      <c r="MLE138" s="102"/>
      <c r="MLF138" s="102"/>
      <c r="MLG138" s="102"/>
      <c r="MLH138" s="102"/>
      <c r="MLI138" s="102"/>
      <c r="MLJ138" s="102"/>
      <c r="MLK138" s="102"/>
      <c r="MLL138" s="102"/>
      <c r="MLM138" s="102"/>
      <c r="MLN138" s="102"/>
      <c r="MLO138" s="102"/>
      <c r="MLP138" s="102"/>
      <c r="MLQ138" s="102"/>
      <c r="MLR138" s="102"/>
      <c r="MLS138" s="102"/>
      <c r="MLT138" s="102"/>
      <c r="MLU138" s="102"/>
      <c r="MLV138" s="102"/>
      <c r="MLW138" s="102"/>
      <c r="MLX138" s="102"/>
      <c r="MLY138" s="102"/>
      <c r="MLZ138" s="102"/>
      <c r="MMA138" s="102"/>
      <c r="MMB138" s="102"/>
      <c r="MMC138" s="102"/>
      <c r="MMD138" s="102"/>
      <c r="MME138" s="102"/>
      <c r="MMF138" s="102"/>
      <c r="MMG138" s="102"/>
      <c r="MMH138" s="102"/>
      <c r="MMI138" s="102"/>
      <c r="MMJ138" s="102"/>
      <c r="MMK138" s="102"/>
      <c r="MML138" s="102"/>
      <c r="MMM138" s="102"/>
      <c r="MMN138" s="102"/>
      <c r="MMO138" s="102"/>
      <c r="MMP138" s="102"/>
      <c r="MMQ138" s="102"/>
      <c r="MMR138" s="102"/>
      <c r="MMS138" s="102"/>
      <c r="MMT138" s="102"/>
      <c r="MMU138" s="102"/>
      <c r="MMV138" s="102"/>
      <c r="MMW138" s="102"/>
      <c r="MMX138" s="102"/>
      <c r="MMY138" s="102"/>
      <c r="MMZ138" s="102"/>
      <c r="MNA138" s="102"/>
      <c r="MNB138" s="102"/>
      <c r="MNC138" s="102"/>
      <c r="MND138" s="102"/>
      <c r="MNE138" s="102"/>
      <c r="MNF138" s="102"/>
      <c r="MNG138" s="102"/>
      <c r="MNH138" s="102"/>
      <c r="MNI138" s="102"/>
      <c r="MNJ138" s="102"/>
      <c r="MNK138" s="102"/>
      <c r="MNL138" s="102"/>
      <c r="MNM138" s="102"/>
      <c r="MNN138" s="102"/>
      <c r="MNO138" s="102"/>
      <c r="MNP138" s="102"/>
      <c r="MNQ138" s="102"/>
      <c r="MNR138" s="102"/>
      <c r="MNS138" s="102"/>
      <c r="MNT138" s="102"/>
      <c r="MNU138" s="102"/>
      <c r="MNV138" s="102"/>
      <c r="MNW138" s="102"/>
      <c r="MNX138" s="102"/>
      <c r="MNY138" s="102"/>
      <c r="MNZ138" s="102"/>
      <c r="MOA138" s="102"/>
      <c r="MOB138" s="102"/>
      <c r="MOC138" s="102"/>
      <c r="MOD138" s="102"/>
      <c r="MOE138" s="102"/>
      <c r="MOF138" s="102"/>
      <c r="MOG138" s="102"/>
      <c r="MOH138" s="102"/>
      <c r="MOI138" s="102"/>
      <c r="MOJ138" s="102"/>
      <c r="MOK138" s="102"/>
      <c r="MOL138" s="102"/>
      <c r="MOM138" s="102"/>
      <c r="MON138" s="102"/>
      <c r="MOO138" s="102"/>
      <c r="MOP138" s="102"/>
      <c r="MOQ138" s="102"/>
      <c r="MOR138" s="102"/>
      <c r="MOS138" s="102"/>
      <c r="MOT138" s="102"/>
      <c r="MOU138" s="102"/>
      <c r="MOV138" s="102"/>
      <c r="MOW138" s="102"/>
      <c r="MOX138" s="102"/>
      <c r="MOY138" s="102"/>
      <c r="MOZ138" s="102"/>
      <c r="MPA138" s="102"/>
      <c r="MPB138" s="102"/>
      <c r="MPC138" s="102"/>
      <c r="MPD138" s="102"/>
      <c r="MPE138" s="102"/>
      <c r="MPF138" s="102"/>
      <c r="MPG138" s="102"/>
      <c r="MPH138" s="102"/>
      <c r="MPI138" s="102"/>
      <c r="MPJ138" s="102"/>
      <c r="MPK138" s="102"/>
      <c r="MPL138" s="102"/>
      <c r="MPM138" s="102"/>
      <c r="MPN138" s="102"/>
      <c r="MPO138" s="102"/>
      <c r="MPP138" s="102"/>
      <c r="MPQ138" s="102"/>
      <c r="MPR138" s="102"/>
      <c r="MPS138" s="102"/>
      <c r="MPT138" s="102"/>
      <c r="MPU138" s="102"/>
      <c r="MPV138" s="102"/>
      <c r="MPW138" s="102"/>
      <c r="MPX138" s="102"/>
      <c r="MPY138" s="102"/>
      <c r="MPZ138" s="102"/>
      <c r="MQA138" s="102"/>
      <c r="MQB138" s="102"/>
      <c r="MQC138" s="102"/>
      <c r="MQD138" s="102"/>
      <c r="MQE138" s="102"/>
      <c r="MQF138" s="102"/>
      <c r="MQG138" s="102"/>
      <c r="MQH138" s="102"/>
      <c r="MQI138" s="102"/>
      <c r="MQJ138" s="102"/>
      <c r="MQK138" s="102"/>
      <c r="MQL138" s="102"/>
      <c r="MQM138" s="102"/>
      <c r="MQN138" s="102"/>
      <c r="MQO138" s="102"/>
      <c r="MQP138" s="102"/>
      <c r="MQQ138" s="102"/>
      <c r="MQR138" s="102"/>
      <c r="MQS138" s="102"/>
      <c r="MQT138" s="102"/>
      <c r="MQU138" s="102"/>
      <c r="MQV138" s="102"/>
      <c r="MQW138" s="102"/>
      <c r="MQX138" s="102"/>
      <c r="MQY138" s="102"/>
      <c r="MQZ138" s="102"/>
      <c r="MRA138" s="102"/>
      <c r="MRB138" s="102"/>
      <c r="MRC138" s="102"/>
      <c r="MRD138" s="102"/>
      <c r="MRE138" s="102"/>
      <c r="MRF138" s="102"/>
      <c r="MRG138" s="102"/>
      <c r="MRH138" s="102"/>
      <c r="MRI138" s="102"/>
      <c r="MRJ138" s="102"/>
      <c r="MRK138" s="102"/>
      <c r="MRL138" s="102"/>
      <c r="MRM138" s="102"/>
      <c r="MRN138" s="102"/>
      <c r="MRO138" s="102"/>
      <c r="MRP138" s="102"/>
      <c r="MRQ138" s="102"/>
      <c r="MRR138" s="102"/>
      <c r="MRS138" s="102"/>
      <c r="MRT138" s="102"/>
      <c r="MRU138" s="102"/>
      <c r="MRV138" s="102"/>
      <c r="MRW138" s="102"/>
      <c r="MRX138" s="102"/>
      <c r="MRY138" s="102"/>
      <c r="MRZ138" s="102"/>
      <c r="MSA138" s="102"/>
      <c r="MSB138" s="102"/>
      <c r="MSC138" s="102"/>
      <c r="MSD138" s="102"/>
      <c r="MSE138" s="102"/>
      <c r="MSF138" s="102"/>
      <c r="MSG138" s="102"/>
      <c r="MSH138" s="102"/>
      <c r="MSI138" s="102"/>
      <c r="MSJ138" s="102"/>
      <c r="MSK138" s="102"/>
      <c r="MSL138" s="102"/>
      <c r="MSM138" s="102"/>
      <c r="MSN138" s="102"/>
      <c r="MSO138" s="102"/>
      <c r="MSP138" s="102"/>
      <c r="MSQ138" s="102"/>
      <c r="MSR138" s="102"/>
      <c r="MSS138" s="102"/>
      <c r="MST138" s="102"/>
      <c r="MSU138" s="102"/>
      <c r="MSV138" s="102"/>
      <c r="MSW138" s="102"/>
      <c r="MSX138" s="102"/>
      <c r="MSY138" s="102"/>
      <c r="MSZ138" s="102"/>
      <c r="MTA138" s="102"/>
      <c r="MTB138" s="102"/>
      <c r="MTC138" s="102"/>
      <c r="MTD138" s="102"/>
      <c r="MTE138" s="102"/>
      <c r="MTF138" s="102"/>
      <c r="MTG138" s="102"/>
      <c r="MTH138" s="102"/>
      <c r="MTI138" s="102"/>
      <c r="MTJ138" s="102"/>
      <c r="MTK138" s="102"/>
      <c r="MTL138" s="102"/>
      <c r="MTM138" s="102"/>
      <c r="MTN138" s="102"/>
      <c r="MTO138" s="102"/>
      <c r="MTP138" s="102"/>
      <c r="MTQ138" s="102"/>
      <c r="MTR138" s="102"/>
      <c r="MTS138" s="102"/>
      <c r="MTT138" s="102"/>
      <c r="MTU138" s="102"/>
      <c r="MTV138" s="102"/>
      <c r="MTW138" s="102"/>
      <c r="MTX138" s="102"/>
      <c r="MTY138" s="102"/>
      <c r="MTZ138" s="102"/>
      <c r="MUA138" s="102"/>
      <c r="MUB138" s="102"/>
      <c r="MUC138" s="102"/>
      <c r="MUD138" s="102"/>
      <c r="MUE138" s="102"/>
      <c r="MUF138" s="102"/>
      <c r="MUG138" s="102"/>
      <c r="MUH138" s="102"/>
      <c r="MUI138" s="102"/>
      <c r="MUJ138" s="102"/>
      <c r="MUK138" s="102"/>
      <c r="MUL138" s="102"/>
      <c r="MUM138" s="102"/>
      <c r="MUN138" s="102"/>
      <c r="MUO138" s="102"/>
      <c r="MUP138" s="102"/>
      <c r="MUQ138" s="102"/>
      <c r="MUR138" s="102"/>
      <c r="MUS138" s="102"/>
      <c r="MUT138" s="102"/>
      <c r="MUU138" s="102"/>
      <c r="MUV138" s="102"/>
      <c r="MUW138" s="102"/>
      <c r="MUX138" s="102"/>
      <c r="MUY138" s="102"/>
      <c r="MUZ138" s="102"/>
      <c r="MVA138" s="102"/>
      <c r="MVB138" s="102"/>
      <c r="MVC138" s="102"/>
      <c r="MVD138" s="102"/>
      <c r="MVE138" s="102"/>
      <c r="MVF138" s="102"/>
      <c r="MVG138" s="102"/>
      <c r="MVH138" s="102"/>
      <c r="MVI138" s="102"/>
      <c r="MVJ138" s="102"/>
      <c r="MVK138" s="102"/>
      <c r="MVL138" s="102"/>
      <c r="MVM138" s="102"/>
      <c r="MVN138" s="102"/>
      <c r="MVO138" s="102"/>
      <c r="MVP138" s="102"/>
      <c r="MVQ138" s="102"/>
      <c r="MVR138" s="102"/>
      <c r="MVS138" s="102"/>
      <c r="MVT138" s="102"/>
      <c r="MVU138" s="102"/>
      <c r="MVV138" s="102"/>
      <c r="MVW138" s="102"/>
      <c r="MVX138" s="102"/>
      <c r="MVY138" s="102"/>
      <c r="MVZ138" s="102"/>
      <c r="MWA138" s="102"/>
      <c r="MWB138" s="102"/>
      <c r="MWC138" s="102"/>
      <c r="MWD138" s="102"/>
      <c r="MWE138" s="102"/>
      <c r="MWF138" s="102"/>
      <c r="MWG138" s="102"/>
      <c r="MWH138" s="102"/>
      <c r="MWI138" s="102"/>
      <c r="MWJ138" s="102"/>
      <c r="MWK138" s="102"/>
      <c r="MWL138" s="102"/>
      <c r="MWM138" s="102"/>
      <c r="MWN138" s="102"/>
      <c r="MWO138" s="102"/>
      <c r="MWP138" s="102"/>
      <c r="MWQ138" s="102"/>
      <c r="MWR138" s="102"/>
      <c r="MWS138" s="102"/>
      <c r="MWT138" s="102"/>
      <c r="MWU138" s="102"/>
      <c r="MWV138" s="102"/>
      <c r="MWW138" s="102"/>
      <c r="MWX138" s="102"/>
      <c r="MWY138" s="102"/>
      <c r="MWZ138" s="102"/>
      <c r="MXA138" s="102"/>
      <c r="MXB138" s="102"/>
      <c r="MXC138" s="102"/>
      <c r="MXD138" s="102"/>
      <c r="MXE138" s="102"/>
      <c r="MXF138" s="102"/>
      <c r="MXG138" s="102"/>
      <c r="MXH138" s="102"/>
      <c r="MXI138" s="102"/>
      <c r="MXJ138" s="102"/>
      <c r="MXK138" s="102"/>
      <c r="MXL138" s="102"/>
      <c r="MXM138" s="102"/>
      <c r="MXN138" s="102"/>
      <c r="MXO138" s="102"/>
      <c r="MXP138" s="102"/>
      <c r="MXQ138" s="102"/>
      <c r="MXR138" s="102"/>
      <c r="MXS138" s="102"/>
      <c r="MXT138" s="102"/>
      <c r="MXU138" s="102"/>
      <c r="MXV138" s="102"/>
      <c r="MXW138" s="102"/>
      <c r="MXX138" s="102"/>
      <c r="MXY138" s="102"/>
      <c r="MXZ138" s="102"/>
      <c r="MYA138" s="102"/>
      <c r="MYB138" s="102"/>
      <c r="MYC138" s="102"/>
      <c r="MYD138" s="102"/>
      <c r="MYE138" s="102"/>
      <c r="MYF138" s="102"/>
      <c r="MYG138" s="102"/>
      <c r="MYH138" s="102"/>
      <c r="MYI138" s="102"/>
      <c r="MYJ138" s="102"/>
      <c r="MYK138" s="102"/>
      <c r="MYL138" s="102"/>
      <c r="MYM138" s="102"/>
      <c r="MYN138" s="102"/>
      <c r="MYO138" s="102"/>
      <c r="MYP138" s="102"/>
      <c r="MYQ138" s="102"/>
      <c r="MYR138" s="102"/>
      <c r="MYS138" s="102"/>
      <c r="MYT138" s="102"/>
      <c r="MYU138" s="102"/>
      <c r="MYV138" s="102"/>
      <c r="MYW138" s="102"/>
      <c r="MYX138" s="102"/>
      <c r="MYY138" s="102"/>
      <c r="MYZ138" s="102"/>
      <c r="MZA138" s="102"/>
      <c r="MZB138" s="102"/>
      <c r="MZC138" s="102"/>
      <c r="MZD138" s="102"/>
      <c r="MZE138" s="102"/>
      <c r="MZF138" s="102"/>
      <c r="MZG138" s="102"/>
      <c r="MZH138" s="102"/>
      <c r="MZI138" s="102"/>
      <c r="MZJ138" s="102"/>
      <c r="MZK138" s="102"/>
      <c r="MZL138" s="102"/>
      <c r="MZM138" s="102"/>
      <c r="MZN138" s="102"/>
      <c r="MZO138" s="102"/>
      <c r="MZP138" s="102"/>
      <c r="MZQ138" s="102"/>
      <c r="MZR138" s="102"/>
      <c r="MZS138" s="102"/>
      <c r="MZT138" s="102"/>
      <c r="MZU138" s="102"/>
      <c r="MZV138" s="102"/>
      <c r="MZW138" s="102"/>
      <c r="MZX138" s="102"/>
      <c r="MZY138" s="102"/>
      <c r="MZZ138" s="102"/>
      <c r="NAA138" s="102"/>
      <c r="NAB138" s="102"/>
      <c r="NAC138" s="102"/>
      <c r="NAD138" s="102"/>
      <c r="NAE138" s="102"/>
      <c r="NAF138" s="102"/>
      <c r="NAG138" s="102"/>
      <c r="NAH138" s="102"/>
      <c r="NAI138" s="102"/>
      <c r="NAJ138" s="102"/>
      <c r="NAK138" s="102"/>
      <c r="NAL138" s="102"/>
      <c r="NAM138" s="102"/>
      <c r="NAN138" s="102"/>
      <c r="NAO138" s="102"/>
      <c r="NAP138" s="102"/>
      <c r="NAQ138" s="102"/>
      <c r="NAR138" s="102"/>
      <c r="NAS138" s="102"/>
      <c r="NAT138" s="102"/>
      <c r="NAU138" s="102"/>
      <c r="NAV138" s="102"/>
      <c r="NAW138" s="102"/>
      <c r="NAX138" s="102"/>
      <c r="NAY138" s="102"/>
      <c r="NAZ138" s="102"/>
      <c r="NBA138" s="102"/>
      <c r="NBB138" s="102"/>
      <c r="NBC138" s="102"/>
      <c r="NBD138" s="102"/>
      <c r="NBE138" s="102"/>
      <c r="NBF138" s="102"/>
      <c r="NBG138" s="102"/>
      <c r="NBH138" s="102"/>
      <c r="NBI138" s="102"/>
      <c r="NBJ138" s="102"/>
      <c r="NBK138" s="102"/>
      <c r="NBL138" s="102"/>
      <c r="NBM138" s="102"/>
      <c r="NBN138" s="102"/>
      <c r="NBO138" s="102"/>
      <c r="NBP138" s="102"/>
      <c r="NBQ138" s="102"/>
      <c r="NBR138" s="102"/>
      <c r="NBS138" s="102"/>
      <c r="NBT138" s="102"/>
      <c r="NBU138" s="102"/>
      <c r="NBV138" s="102"/>
      <c r="NBW138" s="102"/>
      <c r="NBX138" s="102"/>
      <c r="NBY138" s="102"/>
      <c r="NBZ138" s="102"/>
      <c r="NCA138" s="102"/>
      <c r="NCB138" s="102"/>
      <c r="NCC138" s="102"/>
      <c r="NCD138" s="102"/>
      <c r="NCE138" s="102"/>
      <c r="NCF138" s="102"/>
      <c r="NCG138" s="102"/>
      <c r="NCH138" s="102"/>
      <c r="NCI138" s="102"/>
      <c r="NCJ138" s="102"/>
      <c r="NCK138" s="102"/>
      <c r="NCL138" s="102"/>
      <c r="NCM138" s="102"/>
      <c r="NCN138" s="102"/>
      <c r="NCO138" s="102"/>
      <c r="NCP138" s="102"/>
      <c r="NCQ138" s="102"/>
      <c r="NCR138" s="102"/>
      <c r="NCS138" s="102"/>
      <c r="NCT138" s="102"/>
      <c r="NCU138" s="102"/>
      <c r="NCV138" s="102"/>
      <c r="NCW138" s="102"/>
      <c r="NCX138" s="102"/>
      <c r="NCY138" s="102"/>
      <c r="NCZ138" s="102"/>
      <c r="NDA138" s="102"/>
      <c r="NDB138" s="102"/>
      <c r="NDC138" s="102"/>
      <c r="NDD138" s="102"/>
      <c r="NDE138" s="102"/>
      <c r="NDF138" s="102"/>
      <c r="NDG138" s="102"/>
      <c r="NDH138" s="102"/>
      <c r="NDI138" s="102"/>
      <c r="NDJ138" s="102"/>
      <c r="NDK138" s="102"/>
      <c r="NDL138" s="102"/>
      <c r="NDM138" s="102"/>
      <c r="NDN138" s="102"/>
      <c r="NDO138" s="102"/>
      <c r="NDP138" s="102"/>
      <c r="NDQ138" s="102"/>
      <c r="NDR138" s="102"/>
      <c r="NDS138" s="102"/>
      <c r="NDT138" s="102"/>
      <c r="NDU138" s="102"/>
      <c r="NDV138" s="102"/>
      <c r="NDW138" s="102"/>
      <c r="NDX138" s="102"/>
      <c r="NDY138" s="102"/>
      <c r="NDZ138" s="102"/>
      <c r="NEA138" s="102"/>
      <c r="NEB138" s="102"/>
      <c r="NEC138" s="102"/>
      <c r="NED138" s="102"/>
      <c r="NEE138" s="102"/>
      <c r="NEF138" s="102"/>
      <c r="NEG138" s="102"/>
      <c r="NEH138" s="102"/>
      <c r="NEI138" s="102"/>
      <c r="NEJ138" s="102"/>
      <c r="NEK138" s="102"/>
      <c r="NEL138" s="102"/>
      <c r="NEM138" s="102"/>
      <c r="NEN138" s="102"/>
      <c r="NEO138" s="102"/>
      <c r="NEP138" s="102"/>
      <c r="NEQ138" s="102"/>
      <c r="NER138" s="102"/>
      <c r="NES138" s="102"/>
      <c r="NET138" s="102"/>
      <c r="NEU138" s="102"/>
      <c r="NEV138" s="102"/>
      <c r="NEW138" s="102"/>
      <c r="NEX138" s="102"/>
      <c r="NEY138" s="102"/>
      <c r="NEZ138" s="102"/>
      <c r="NFA138" s="102"/>
      <c r="NFB138" s="102"/>
      <c r="NFC138" s="102"/>
      <c r="NFD138" s="102"/>
      <c r="NFE138" s="102"/>
      <c r="NFF138" s="102"/>
      <c r="NFG138" s="102"/>
      <c r="NFH138" s="102"/>
      <c r="NFI138" s="102"/>
      <c r="NFJ138" s="102"/>
      <c r="NFK138" s="102"/>
      <c r="NFL138" s="102"/>
      <c r="NFM138" s="102"/>
      <c r="NFN138" s="102"/>
      <c r="NFO138" s="102"/>
      <c r="NFP138" s="102"/>
      <c r="NFQ138" s="102"/>
      <c r="NFR138" s="102"/>
      <c r="NFS138" s="102"/>
      <c r="NFT138" s="102"/>
      <c r="NFU138" s="102"/>
      <c r="NFV138" s="102"/>
      <c r="NFW138" s="102"/>
      <c r="NFX138" s="102"/>
      <c r="NFY138" s="102"/>
      <c r="NFZ138" s="102"/>
      <c r="NGA138" s="102"/>
      <c r="NGB138" s="102"/>
      <c r="NGC138" s="102"/>
      <c r="NGD138" s="102"/>
      <c r="NGE138" s="102"/>
      <c r="NGF138" s="102"/>
      <c r="NGG138" s="102"/>
      <c r="NGH138" s="102"/>
      <c r="NGI138" s="102"/>
      <c r="NGJ138" s="102"/>
      <c r="NGK138" s="102"/>
      <c r="NGL138" s="102"/>
      <c r="NGM138" s="102"/>
      <c r="NGN138" s="102"/>
      <c r="NGO138" s="102"/>
      <c r="NGP138" s="102"/>
      <c r="NGQ138" s="102"/>
      <c r="NGR138" s="102"/>
      <c r="NGS138" s="102"/>
      <c r="NGT138" s="102"/>
      <c r="NGU138" s="102"/>
      <c r="NGV138" s="102"/>
      <c r="NGW138" s="102"/>
      <c r="NGX138" s="102"/>
      <c r="NGY138" s="102"/>
      <c r="NGZ138" s="102"/>
      <c r="NHA138" s="102"/>
      <c r="NHB138" s="102"/>
      <c r="NHC138" s="102"/>
      <c r="NHD138" s="102"/>
      <c r="NHE138" s="102"/>
      <c r="NHF138" s="102"/>
      <c r="NHG138" s="102"/>
      <c r="NHH138" s="102"/>
      <c r="NHI138" s="102"/>
      <c r="NHJ138" s="102"/>
      <c r="NHK138" s="102"/>
      <c r="NHL138" s="102"/>
      <c r="NHM138" s="102"/>
      <c r="NHN138" s="102"/>
      <c r="NHO138" s="102"/>
      <c r="NHP138" s="102"/>
      <c r="NHQ138" s="102"/>
      <c r="NHR138" s="102"/>
      <c r="NHS138" s="102"/>
      <c r="NHT138" s="102"/>
      <c r="NHU138" s="102"/>
      <c r="NHV138" s="102"/>
      <c r="NHW138" s="102"/>
      <c r="NHX138" s="102"/>
      <c r="NHY138" s="102"/>
      <c r="NHZ138" s="102"/>
      <c r="NIA138" s="102"/>
      <c r="NIB138" s="102"/>
      <c r="NIC138" s="102"/>
      <c r="NID138" s="102"/>
      <c r="NIE138" s="102"/>
      <c r="NIF138" s="102"/>
      <c r="NIG138" s="102"/>
      <c r="NIH138" s="102"/>
      <c r="NII138" s="102"/>
      <c r="NIJ138" s="102"/>
      <c r="NIK138" s="102"/>
      <c r="NIL138" s="102"/>
      <c r="NIM138" s="102"/>
      <c r="NIN138" s="102"/>
      <c r="NIO138" s="102"/>
      <c r="NIP138" s="102"/>
      <c r="NIQ138" s="102"/>
      <c r="NIR138" s="102"/>
      <c r="NIS138" s="102"/>
      <c r="NIT138" s="102"/>
      <c r="NIU138" s="102"/>
      <c r="NIV138" s="102"/>
      <c r="NIW138" s="102"/>
      <c r="NIX138" s="102"/>
      <c r="NIY138" s="102"/>
      <c r="NIZ138" s="102"/>
      <c r="NJA138" s="102"/>
      <c r="NJB138" s="102"/>
      <c r="NJC138" s="102"/>
      <c r="NJD138" s="102"/>
      <c r="NJE138" s="102"/>
      <c r="NJF138" s="102"/>
      <c r="NJG138" s="102"/>
      <c r="NJH138" s="102"/>
      <c r="NJI138" s="102"/>
      <c r="NJJ138" s="102"/>
      <c r="NJK138" s="102"/>
      <c r="NJL138" s="102"/>
      <c r="NJM138" s="102"/>
      <c r="NJN138" s="102"/>
      <c r="NJO138" s="102"/>
      <c r="NJP138" s="102"/>
      <c r="NJQ138" s="102"/>
      <c r="NJR138" s="102"/>
      <c r="NJS138" s="102"/>
      <c r="NJT138" s="102"/>
      <c r="NJU138" s="102"/>
      <c r="NJV138" s="102"/>
      <c r="NJW138" s="102"/>
      <c r="NJX138" s="102"/>
      <c r="NJY138" s="102"/>
      <c r="NJZ138" s="102"/>
      <c r="NKA138" s="102"/>
      <c r="NKB138" s="102"/>
      <c r="NKC138" s="102"/>
      <c r="NKD138" s="102"/>
      <c r="NKE138" s="102"/>
      <c r="NKF138" s="102"/>
      <c r="NKG138" s="102"/>
      <c r="NKH138" s="102"/>
      <c r="NKI138" s="102"/>
      <c r="NKJ138" s="102"/>
      <c r="NKK138" s="102"/>
      <c r="NKL138" s="102"/>
      <c r="NKM138" s="102"/>
      <c r="NKN138" s="102"/>
      <c r="NKO138" s="102"/>
      <c r="NKP138" s="102"/>
      <c r="NKQ138" s="102"/>
      <c r="NKR138" s="102"/>
      <c r="NKS138" s="102"/>
      <c r="NKT138" s="102"/>
      <c r="NKU138" s="102"/>
      <c r="NKV138" s="102"/>
      <c r="NKW138" s="102"/>
      <c r="NKX138" s="102"/>
      <c r="NKY138" s="102"/>
      <c r="NKZ138" s="102"/>
      <c r="NLA138" s="102"/>
      <c r="NLB138" s="102"/>
      <c r="NLC138" s="102"/>
      <c r="NLD138" s="102"/>
      <c r="NLE138" s="102"/>
      <c r="NLF138" s="102"/>
      <c r="NLG138" s="102"/>
      <c r="NLH138" s="102"/>
      <c r="NLI138" s="102"/>
      <c r="NLJ138" s="102"/>
      <c r="NLK138" s="102"/>
      <c r="NLL138" s="102"/>
      <c r="NLM138" s="102"/>
      <c r="NLN138" s="102"/>
      <c r="NLO138" s="102"/>
      <c r="NLP138" s="102"/>
      <c r="NLQ138" s="102"/>
      <c r="NLR138" s="102"/>
      <c r="NLS138" s="102"/>
      <c r="NLT138" s="102"/>
      <c r="NLU138" s="102"/>
      <c r="NLV138" s="102"/>
      <c r="NLW138" s="102"/>
      <c r="NLX138" s="102"/>
      <c r="NLY138" s="102"/>
      <c r="NLZ138" s="102"/>
      <c r="NMA138" s="102"/>
      <c r="NMB138" s="102"/>
      <c r="NMC138" s="102"/>
      <c r="NMD138" s="102"/>
      <c r="NME138" s="102"/>
      <c r="NMF138" s="102"/>
      <c r="NMG138" s="102"/>
      <c r="NMH138" s="102"/>
      <c r="NMI138" s="102"/>
      <c r="NMJ138" s="102"/>
      <c r="NMK138" s="102"/>
      <c r="NML138" s="102"/>
      <c r="NMM138" s="102"/>
      <c r="NMN138" s="102"/>
      <c r="NMO138" s="102"/>
      <c r="NMP138" s="102"/>
      <c r="NMQ138" s="102"/>
      <c r="NMR138" s="102"/>
      <c r="NMS138" s="102"/>
      <c r="NMT138" s="102"/>
      <c r="NMU138" s="102"/>
      <c r="NMV138" s="102"/>
      <c r="NMW138" s="102"/>
      <c r="NMX138" s="102"/>
      <c r="NMY138" s="102"/>
      <c r="NMZ138" s="102"/>
      <c r="NNA138" s="102"/>
      <c r="NNB138" s="102"/>
      <c r="NNC138" s="102"/>
      <c r="NND138" s="102"/>
      <c r="NNE138" s="102"/>
      <c r="NNF138" s="102"/>
      <c r="NNG138" s="102"/>
      <c r="NNH138" s="102"/>
      <c r="NNI138" s="102"/>
      <c r="NNJ138" s="102"/>
      <c r="NNK138" s="102"/>
      <c r="NNL138" s="102"/>
      <c r="NNM138" s="102"/>
      <c r="NNN138" s="102"/>
      <c r="NNO138" s="102"/>
      <c r="NNP138" s="102"/>
      <c r="NNQ138" s="102"/>
      <c r="NNR138" s="102"/>
      <c r="NNS138" s="102"/>
      <c r="NNT138" s="102"/>
      <c r="NNU138" s="102"/>
      <c r="NNV138" s="102"/>
      <c r="NNW138" s="102"/>
      <c r="NNX138" s="102"/>
      <c r="NNY138" s="102"/>
      <c r="NNZ138" s="102"/>
      <c r="NOA138" s="102"/>
      <c r="NOB138" s="102"/>
      <c r="NOC138" s="102"/>
      <c r="NOD138" s="102"/>
      <c r="NOE138" s="102"/>
      <c r="NOF138" s="102"/>
      <c r="NOG138" s="102"/>
      <c r="NOH138" s="102"/>
      <c r="NOI138" s="102"/>
      <c r="NOJ138" s="102"/>
      <c r="NOK138" s="102"/>
      <c r="NOL138" s="102"/>
      <c r="NOM138" s="102"/>
      <c r="NON138" s="102"/>
      <c r="NOO138" s="102"/>
      <c r="NOP138" s="102"/>
      <c r="NOQ138" s="102"/>
      <c r="NOR138" s="102"/>
      <c r="NOS138" s="102"/>
      <c r="NOT138" s="102"/>
      <c r="NOU138" s="102"/>
      <c r="NOV138" s="102"/>
      <c r="NOW138" s="102"/>
      <c r="NOX138" s="102"/>
      <c r="NOY138" s="102"/>
      <c r="NOZ138" s="102"/>
      <c r="NPA138" s="102"/>
      <c r="NPB138" s="102"/>
      <c r="NPC138" s="102"/>
      <c r="NPD138" s="102"/>
      <c r="NPE138" s="102"/>
      <c r="NPF138" s="102"/>
      <c r="NPG138" s="102"/>
      <c r="NPH138" s="102"/>
      <c r="NPI138" s="102"/>
      <c r="NPJ138" s="102"/>
      <c r="NPK138" s="102"/>
      <c r="NPL138" s="102"/>
      <c r="NPM138" s="102"/>
      <c r="NPN138" s="102"/>
      <c r="NPO138" s="102"/>
      <c r="NPP138" s="102"/>
      <c r="NPQ138" s="102"/>
      <c r="NPR138" s="102"/>
      <c r="NPS138" s="102"/>
      <c r="NPT138" s="102"/>
      <c r="NPU138" s="102"/>
      <c r="NPV138" s="102"/>
      <c r="NPW138" s="102"/>
      <c r="NPX138" s="102"/>
      <c r="NPY138" s="102"/>
      <c r="NPZ138" s="102"/>
      <c r="NQA138" s="102"/>
      <c r="NQB138" s="102"/>
      <c r="NQC138" s="102"/>
      <c r="NQD138" s="102"/>
      <c r="NQE138" s="102"/>
      <c r="NQF138" s="102"/>
      <c r="NQG138" s="102"/>
      <c r="NQH138" s="102"/>
      <c r="NQI138" s="102"/>
      <c r="NQJ138" s="102"/>
      <c r="NQK138" s="102"/>
      <c r="NQL138" s="102"/>
      <c r="NQM138" s="102"/>
      <c r="NQN138" s="102"/>
      <c r="NQO138" s="102"/>
      <c r="NQP138" s="102"/>
      <c r="NQQ138" s="102"/>
      <c r="NQR138" s="102"/>
      <c r="NQS138" s="102"/>
      <c r="NQT138" s="102"/>
      <c r="NQU138" s="102"/>
      <c r="NQV138" s="102"/>
      <c r="NQW138" s="102"/>
      <c r="NQX138" s="102"/>
      <c r="NQY138" s="102"/>
      <c r="NQZ138" s="102"/>
      <c r="NRA138" s="102"/>
      <c r="NRB138" s="102"/>
      <c r="NRC138" s="102"/>
      <c r="NRD138" s="102"/>
      <c r="NRE138" s="102"/>
      <c r="NRF138" s="102"/>
      <c r="NRG138" s="102"/>
      <c r="NRH138" s="102"/>
      <c r="NRI138" s="102"/>
      <c r="NRJ138" s="102"/>
      <c r="NRK138" s="102"/>
      <c r="NRL138" s="102"/>
      <c r="NRM138" s="102"/>
      <c r="NRN138" s="102"/>
      <c r="NRO138" s="102"/>
      <c r="NRP138" s="102"/>
      <c r="NRQ138" s="102"/>
      <c r="NRR138" s="102"/>
      <c r="NRS138" s="102"/>
      <c r="NRT138" s="102"/>
      <c r="NRU138" s="102"/>
      <c r="NRV138" s="102"/>
      <c r="NRW138" s="102"/>
      <c r="NRX138" s="102"/>
      <c r="NRY138" s="102"/>
      <c r="NRZ138" s="102"/>
      <c r="NSA138" s="102"/>
      <c r="NSB138" s="102"/>
      <c r="NSC138" s="102"/>
      <c r="NSD138" s="102"/>
      <c r="NSE138" s="102"/>
      <c r="NSF138" s="102"/>
      <c r="NSG138" s="102"/>
      <c r="NSH138" s="102"/>
      <c r="NSI138" s="102"/>
      <c r="NSJ138" s="102"/>
      <c r="NSK138" s="102"/>
      <c r="NSL138" s="102"/>
      <c r="NSM138" s="102"/>
      <c r="NSN138" s="102"/>
      <c r="NSO138" s="102"/>
      <c r="NSP138" s="102"/>
      <c r="NSQ138" s="102"/>
      <c r="NSR138" s="102"/>
      <c r="NSS138" s="102"/>
      <c r="NST138" s="102"/>
      <c r="NSU138" s="102"/>
      <c r="NSV138" s="102"/>
      <c r="NSW138" s="102"/>
      <c r="NSX138" s="102"/>
      <c r="NSY138" s="102"/>
      <c r="NSZ138" s="102"/>
      <c r="NTA138" s="102"/>
      <c r="NTB138" s="102"/>
      <c r="NTC138" s="102"/>
      <c r="NTD138" s="102"/>
      <c r="NTE138" s="102"/>
      <c r="NTF138" s="102"/>
      <c r="NTG138" s="102"/>
      <c r="NTH138" s="102"/>
      <c r="NTI138" s="102"/>
      <c r="NTJ138" s="102"/>
      <c r="NTK138" s="102"/>
      <c r="NTL138" s="102"/>
      <c r="NTM138" s="102"/>
      <c r="NTN138" s="102"/>
      <c r="NTO138" s="102"/>
      <c r="NTP138" s="102"/>
      <c r="NTQ138" s="102"/>
      <c r="NTR138" s="102"/>
      <c r="NTS138" s="102"/>
      <c r="NTT138" s="102"/>
      <c r="NTU138" s="102"/>
      <c r="NTV138" s="102"/>
      <c r="NTW138" s="102"/>
      <c r="NTX138" s="102"/>
      <c r="NTY138" s="102"/>
      <c r="NTZ138" s="102"/>
      <c r="NUA138" s="102"/>
      <c r="NUB138" s="102"/>
      <c r="NUC138" s="102"/>
      <c r="NUD138" s="102"/>
      <c r="NUE138" s="102"/>
      <c r="NUF138" s="102"/>
      <c r="NUG138" s="102"/>
      <c r="NUH138" s="102"/>
      <c r="NUI138" s="102"/>
      <c r="NUJ138" s="102"/>
      <c r="NUK138" s="102"/>
      <c r="NUL138" s="102"/>
      <c r="NUM138" s="102"/>
      <c r="NUN138" s="102"/>
      <c r="NUO138" s="102"/>
      <c r="NUP138" s="102"/>
      <c r="NUQ138" s="102"/>
      <c r="NUR138" s="102"/>
      <c r="NUS138" s="102"/>
      <c r="NUT138" s="102"/>
      <c r="NUU138" s="102"/>
      <c r="NUV138" s="102"/>
      <c r="NUW138" s="102"/>
      <c r="NUX138" s="102"/>
      <c r="NUY138" s="102"/>
      <c r="NUZ138" s="102"/>
      <c r="NVA138" s="102"/>
      <c r="NVB138" s="102"/>
      <c r="NVC138" s="102"/>
      <c r="NVD138" s="102"/>
      <c r="NVE138" s="102"/>
      <c r="NVF138" s="102"/>
      <c r="NVG138" s="102"/>
      <c r="NVH138" s="102"/>
      <c r="NVI138" s="102"/>
      <c r="NVJ138" s="102"/>
      <c r="NVK138" s="102"/>
      <c r="NVL138" s="102"/>
      <c r="NVM138" s="102"/>
      <c r="NVN138" s="102"/>
      <c r="NVO138" s="102"/>
      <c r="NVP138" s="102"/>
      <c r="NVQ138" s="102"/>
      <c r="NVR138" s="102"/>
      <c r="NVS138" s="102"/>
      <c r="NVT138" s="102"/>
      <c r="NVU138" s="102"/>
      <c r="NVV138" s="102"/>
      <c r="NVW138" s="102"/>
      <c r="NVX138" s="102"/>
      <c r="NVY138" s="102"/>
      <c r="NVZ138" s="102"/>
      <c r="NWA138" s="102"/>
      <c r="NWB138" s="102"/>
      <c r="NWC138" s="102"/>
      <c r="NWD138" s="102"/>
      <c r="NWE138" s="102"/>
      <c r="NWF138" s="102"/>
      <c r="NWG138" s="102"/>
      <c r="NWH138" s="102"/>
      <c r="NWI138" s="102"/>
      <c r="NWJ138" s="102"/>
      <c r="NWK138" s="102"/>
      <c r="NWL138" s="102"/>
      <c r="NWM138" s="102"/>
      <c r="NWN138" s="102"/>
      <c r="NWO138" s="102"/>
      <c r="NWP138" s="102"/>
      <c r="NWQ138" s="102"/>
      <c r="NWR138" s="102"/>
      <c r="NWS138" s="102"/>
      <c r="NWT138" s="102"/>
      <c r="NWU138" s="102"/>
      <c r="NWV138" s="102"/>
      <c r="NWW138" s="102"/>
      <c r="NWX138" s="102"/>
      <c r="NWY138" s="102"/>
      <c r="NWZ138" s="102"/>
      <c r="NXA138" s="102"/>
      <c r="NXB138" s="102"/>
      <c r="NXC138" s="102"/>
      <c r="NXD138" s="102"/>
      <c r="NXE138" s="102"/>
      <c r="NXF138" s="102"/>
      <c r="NXG138" s="102"/>
      <c r="NXH138" s="102"/>
      <c r="NXI138" s="102"/>
      <c r="NXJ138" s="102"/>
      <c r="NXK138" s="102"/>
      <c r="NXL138" s="102"/>
      <c r="NXM138" s="102"/>
      <c r="NXN138" s="102"/>
      <c r="NXO138" s="102"/>
      <c r="NXP138" s="102"/>
      <c r="NXQ138" s="102"/>
      <c r="NXR138" s="102"/>
      <c r="NXS138" s="102"/>
      <c r="NXT138" s="102"/>
      <c r="NXU138" s="102"/>
      <c r="NXV138" s="102"/>
      <c r="NXW138" s="102"/>
      <c r="NXX138" s="102"/>
      <c r="NXY138" s="102"/>
      <c r="NXZ138" s="102"/>
      <c r="NYA138" s="102"/>
      <c r="NYB138" s="102"/>
      <c r="NYC138" s="102"/>
      <c r="NYD138" s="102"/>
      <c r="NYE138" s="102"/>
      <c r="NYF138" s="102"/>
      <c r="NYG138" s="102"/>
      <c r="NYH138" s="102"/>
      <c r="NYI138" s="102"/>
      <c r="NYJ138" s="102"/>
      <c r="NYK138" s="102"/>
      <c r="NYL138" s="102"/>
      <c r="NYM138" s="102"/>
      <c r="NYN138" s="102"/>
      <c r="NYO138" s="102"/>
      <c r="NYP138" s="102"/>
      <c r="NYQ138" s="102"/>
      <c r="NYR138" s="102"/>
      <c r="NYS138" s="102"/>
      <c r="NYT138" s="102"/>
      <c r="NYU138" s="102"/>
      <c r="NYV138" s="102"/>
      <c r="NYW138" s="102"/>
      <c r="NYX138" s="102"/>
      <c r="NYY138" s="102"/>
      <c r="NYZ138" s="102"/>
      <c r="NZA138" s="102"/>
      <c r="NZB138" s="102"/>
      <c r="NZC138" s="102"/>
      <c r="NZD138" s="102"/>
      <c r="NZE138" s="102"/>
      <c r="NZF138" s="102"/>
      <c r="NZG138" s="102"/>
      <c r="NZH138" s="102"/>
      <c r="NZI138" s="102"/>
      <c r="NZJ138" s="102"/>
      <c r="NZK138" s="102"/>
      <c r="NZL138" s="102"/>
      <c r="NZM138" s="102"/>
      <c r="NZN138" s="102"/>
      <c r="NZO138" s="102"/>
      <c r="NZP138" s="102"/>
      <c r="NZQ138" s="102"/>
      <c r="NZR138" s="102"/>
      <c r="NZS138" s="102"/>
      <c r="NZT138" s="102"/>
      <c r="NZU138" s="102"/>
      <c r="NZV138" s="102"/>
      <c r="NZW138" s="102"/>
      <c r="NZX138" s="102"/>
      <c r="NZY138" s="102"/>
      <c r="NZZ138" s="102"/>
      <c r="OAA138" s="102"/>
      <c r="OAB138" s="102"/>
      <c r="OAC138" s="102"/>
      <c r="OAD138" s="102"/>
      <c r="OAE138" s="102"/>
      <c r="OAF138" s="102"/>
      <c r="OAG138" s="102"/>
      <c r="OAH138" s="102"/>
      <c r="OAI138" s="102"/>
      <c r="OAJ138" s="102"/>
      <c r="OAK138" s="102"/>
      <c r="OAL138" s="102"/>
      <c r="OAM138" s="102"/>
      <c r="OAN138" s="102"/>
      <c r="OAO138" s="102"/>
      <c r="OAP138" s="102"/>
      <c r="OAQ138" s="102"/>
      <c r="OAR138" s="102"/>
      <c r="OAS138" s="102"/>
      <c r="OAT138" s="102"/>
      <c r="OAU138" s="102"/>
      <c r="OAV138" s="102"/>
      <c r="OAW138" s="102"/>
      <c r="OAX138" s="102"/>
      <c r="OAY138" s="102"/>
      <c r="OAZ138" s="102"/>
      <c r="OBA138" s="102"/>
      <c r="OBB138" s="102"/>
      <c r="OBC138" s="102"/>
      <c r="OBD138" s="102"/>
      <c r="OBE138" s="102"/>
      <c r="OBF138" s="102"/>
      <c r="OBG138" s="102"/>
      <c r="OBH138" s="102"/>
      <c r="OBI138" s="102"/>
      <c r="OBJ138" s="102"/>
      <c r="OBK138" s="102"/>
      <c r="OBL138" s="102"/>
      <c r="OBM138" s="102"/>
      <c r="OBN138" s="102"/>
      <c r="OBO138" s="102"/>
      <c r="OBP138" s="102"/>
      <c r="OBQ138" s="102"/>
      <c r="OBR138" s="102"/>
      <c r="OBS138" s="102"/>
      <c r="OBT138" s="102"/>
      <c r="OBU138" s="102"/>
      <c r="OBV138" s="102"/>
      <c r="OBW138" s="102"/>
      <c r="OBX138" s="102"/>
      <c r="OBY138" s="102"/>
      <c r="OBZ138" s="102"/>
      <c r="OCA138" s="102"/>
      <c r="OCB138" s="102"/>
      <c r="OCC138" s="102"/>
      <c r="OCD138" s="102"/>
      <c r="OCE138" s="102"/>
      <c r="OCF138" s="102"/>
      <c r="OCG138" s="102"/>
      <c r="OCH138" s="102"/>
      <c r="OCI138" s="102"/>
      <c r="OCJ138" s="102"/>
      <c r="OCK138" s="102"/>
      <c r="OCL138" s="102"/>
      <c r="OCM138" s="102"/>
      <c r="OCN138" s="102"/>
      <c r="OCO138" s="102"/>
      <c r="OCP138" s="102"/>
      <c r="OCQ138" s="102"/>
      <c r="OCR138" s="102"/>
      <c r="OCS138" s="102"/>
      <c r="OCT138" s="102"/>
      <c r="OCU138" s="102"/>
      <c r="OCV138" s="102"/>
      <c r="OCW138" s="102"/>
      <c r="OCX138" s="102"/>
      <c r="OCY138" s="102"/>
      <c r="OCZ138" s="102"/>
      <c r="ODA138" s="102"/>
      <c r="ODB138" s="102"/>
      <c r="ODC138" s="102"/>
      <c r="ODD138" s="102"/>
      <c r="ODE138" s="102"/>
      <c r="ODF138" s="102"/>
      <c r="ODG138" s="102"/>
      <c r="ODH138" s="102"/>
      <c r="ODI138" s="102"/>
      <c r="ODJ138" s="102"/>
      <c r="ODK138" s="102"/>
      <c r="ODL138" s="102"/>
      <c r="ODM138" s="102"/>
      <c r="ODN138" s="102"/>
      <c r="ODO138" s="102"/>
      <c r="ODP138" s="102"/>
      <c r="ODQ138" s="102"/>
      <c r="ODR138" s="102"/>
      <c r="ODS138" s="102"/>
      <c r="ODT138" s="102"/>
      <c r="ODU138" s="102"/>
      <c r="ODV138" s="102"/>
      <c r="ODW138" s="102"/>
      <c r="ODX138" s="102"/>
      <c r="ODY138" s="102"/>
      <c r="ODZ138" s="102"/>
      <c r="OEA138" s="102"/>
      <c r="OEB138" s="102"/>
      <c r="OEC138" s="102"/>
      <c r="OED138" s="102"/>
      <c r="OEE138" s="102"/>
      <c r="OEF138" s="102"/>
      <c r="OEG138" s="102"/>
      <c r="OEH138" s="102"/>
      <c r="OEI138" s="102"/>
      <c r="OEJ138" s="102"/>
      <c r="OEK138" s="102"/>
      <c r="OEL138" s="102"/>
      <c r="OEM138" s="102"/>
      <c r="OEN138" s="102"/>
      <c r="OEO138" s="102"/>
      <c r="OEP138" s="102"/>
      <c r="OEQ138" s="102"/>
      <c r="OER138" s="102"/>
      <c r="OES138" s="102"/>
      <c r="OET138" s="102"/>
      <c r="OEU138" s="102"/>
      <c r="OEV138" s="102"/>
      <c r="OEW138" s="102"/>
      <c r="OEX138" s="102"/>
      <c r="OEY138" s="102"/>
      <c r="OEZ138" s="102"/>
      <c r="OFA138" s="102"/>
      <c r="OFB138" s="102"/>
      <c r="OFC138" s="102"/>
      <c r="OFD138" s="102"/>
      <c r="OFE138" s="102"/>
      <c r="OFF138" s="102"/>
      <c r="OFG138" s="102"/>
      <c r="OFH138" s="102"/>
      <c r="OFI138" s="102"/>
      <c r="OFJ138" s="102"/>
      <c r="OFK138" s="102"/>
      <c r="OFL138" s="102"/>
      <c r="OFM138" s="102"/>
      <c r="OFN138" s="102"/>
      <c r="OFO138" s="102"/>
      <c r="OFP138" s="102"/>
      <c r="OFQ138" s="102"/>
      <c r="OFR138" s="102"/>
      <c r="OFS138" s="102"/>
      <c r="OFT138" s="102"/>
      <c r="OFU138" s="102"/>
      <c r="OFV138" s="102"/>
      <c r="OFW138" s="102"/>
      <c r="OFX138" s="102"/>
      <c r="OFY138" s="102"/>
      <c r="OFZ138" s="102"/>
      <c r="OGA138" s="102"/>
      <c r="OGB138" s="102"/>
      <c r="OGC138" s="102"/>
      <c r="OGD138" s="102"/>
      <c r="OGE138" s="102"/>
      <c r="OGF138" s="102"/>
      <c r="OGG138" s="102"/>
      <c r="OGH138" s="102"/>
      <c r="OGI138" s="102"/>
      <c r="OGJ138" s="102"/>
      <c r="OGK138" s="102"/>
      <c r="OGL138" s="102"/>
      <c r="OGM138" s="102"/>
      <c r="OGN138" s="102"/>
      <c r="OGO138" s="102"/>
      <c r="OGP138" s="102"/>
      <c r="OGQ138" s="102"/>
      <c r="OGR138" s="102"/>
      <c r="OGS138" s="102"/>
      <c r="OGT138" s="102"/>
      <c r="OGU138" s="102"/>
      <c r="OGV138" s="102"/>
      <c r="OGW138" s="102"/>
      <c r="OGX138" s="102"/>
      <c r="OGY138" s="102"/>
      <c r="OGZ138" s="102"/>
      <c r="OHA138" s="102"/>
      <c r="OHB138" s="102"/>
      <c r="OHC138" s="102"/>
      <c r="OHD138" s="102"/>
      <c r="OHE138" s="102"/>
      <c r="OHF138" s="102"/>
      <c r="OHG138" s="102"/>
      <c r="OHH138" s="102"/>
      <c r="OHI138" s="102"/>
      <c r="OHJ138" s="102"/>
      <c r="OHK138" s="102"/>
      <c r="OHL138" s="102"/>
      <c r="OHM138" s="102"/>
      <c r="OHN138" s="102"/>
      <c r="OHO138" s="102"/>
      <c r="OHP138" s="102"/>
      <c r="OHQ138" s="102"/>
      <c r="OHR138" s="102"/>
      <c r="OHS138" s="102"/>
      <c r="OHT138" s="102"/>
      <c r="OHU138" s="102"/>
      <c r="OHV138" s="102"/>
      <c r="OHW138" s="102"/>
      <c r="OHX138" s="102"/>
      <c r="OHY138" s="102"/>
      <c r="OHZ138" s="102"/>
      <c r="OIA138" s="102"/>
      <c r="OIB138" s="102"/>
      <c r="OIC138" s="102"/>
      <c r="OID138" s="102"/>
      <c r="OIE138" s="102"/>
      <c r="OIF138" s="102"/>
      <c r="OIG138" s="102"/>
      <c r="OIH138" s="102"/>
      <c r="OII138" s="102"/>
      <c r="OIJ138" s="102"/>
      <c r="OIK138" s="102"/>
      <c r="OIL138" s="102"/>
      <c r="OIM138" s="102"/>
      <c r="OIN138" s="102"/>
      <c r="OIO138" s="102"/>
      <c r="OIP138" s="102"/>
      <c r="OIQ138" s="102"/>
      <c r="OIR138" s="102"/>
      <c r="OIS138" s="102"/>
      <c r="OIT138" s="102"/>
      <c r="OIU138" s="102"/>
      <c r="OIV138" s="102"/>
      <c r="OIW138" s="102"/>
      <c r="OIX138" s="102"/>
      <c r="OIY138" s="102"/>
      <c r="OIZ138" s="102"/>
      <c r="OJA138" s="102"/>
      <c r="OJB138" s="102"/>
      <c r="OJC138" s="102"/>
      <c r="OJD138" s="102"/>
      <c r="OJE138" s="102"/>
      <c r="OJF138" s="102"/>
      <c r="OJG138" s="102"/>
      <c r="OJH138" s="102"/>
      <c r="OJI138" s="102"/>
      <c r="OJJ138" s="102"/>
      <c r="OJK138" s="102"/>
      <c r="OJL138" s="102"/>
      <c r="OJM138" s="102"/>
      <c r="OJN138" s="102"/>
      <c r="OJO138" s="102"/>
      <c r="OJP138" s="102"/>
      <c r="OJQ138" s="102"/>
      <c r="OJR138" s="102"/>
      <c r="OJS138" s="102"/>
      <c r="OJT138" s="102"/>
      <c r="OJU138" s="102"/>
      <c r="OJV138" s="102"/>
      <c r="OJW138" s="102"/>
      <c r="OJX138" s="102"/>
      <c r="OJY138" s="102"/>
      <c r="OJZ138" s="102"/>
      <c r="OKA138" s="102"/>
      <c r="OKB138" s="102"/>
      <c r="OKC138" s="102"/>
      <c r="OKD138" s="102"/>
      <c r="OKE138" s="102"/>
      <c r="OKF138" s="102"/>
      <c r="OKG138" s="102"/>
      <c r="OKH138" s="102"/>
      <c r="OKI138" s="102"/>
      <c r="OKJ138" s="102"/>
      <c r="OKK138" s="102"/>
      <c r="OKL138" s="102"/>
      <c r="OKM138" s="102"/>
      <c r="OKN138" s="102"/>
      <c r="OKO138" s="102"/>
      <c r="OKP138" s="102"/>
      <c r="OKQ138" s="102"/>
      <c r="OKR138" s="102"/>
      <c r="OKS138" s="102"/>
      <c r="OKT138" s="102"/>
      <c r="OKU138" s="102"/>
      <c r="OKV138" s="102"/>
      <c r="OKW138" s="102"/>
      <c r="OKX138" s="102"/>
      <c r="OKY138" s="102"/>
      <c r="OKZ138" s="102"/>
      <c r="OLA138" s="102"/>
      <c r="OLB138" s="102"/>
      <c r="OLC138" s="102"/>
      <c r="OLD138" s="102"/>
      <c r="OLE138" s="102"/>
      <c r="OLF138" s="102"/>
      <c r="OLG138" s="102"/>
      <c r="OLH138" s="102"/>
      <c r="OLI138" s="102"/>
      <c r="OLJ138" s="102"/>
      <c r="OLK138" s="102"/>
      <c r="OLL138" s="102"/>
      <c r="OLM138" s="102"/>
      <c r="OLN138" s="102"/>
      <c r="OLO138" s="102"/>
      <c r="OLP138" s="102"/>
      <c r="OLQ138" s="102"/>
      <c r="OLR138" s="102"/>
      <c r="OLS138" s="102"/>
      <c r="OLT138" s="102"/>
      <c r="OLU138" s="102"/>
      <c r="OLV138" s="102"/>
      <c r="OLW138" s="102"/>
      <c r="OLX138" s="102"/>
      <c r="OLY138" s="102"/>
      <c r="OLZ138" s="102"/>
      <c r="OMA138" s="102"/>
      <c r="OMB138" s="102"/>
      <c r="OMC138" s="102"/>
      <c r="OMD138" s="102"/>
      <c r="OME138" s="102"/>
      <c r="OMF138" s="102"/>
      <c r="OMG138" s="102"/>
      <c r="OMH138" s="102"/>
      <c r="OMI138" s="102"/>
      <c r="OMJ138" s="102"/>
      <c r="OMK138" s="102"/>
      <c r="OML138" s="102"/>
      <c r="OMM138" s="102"/>
      <c r="OMN138" s="102"/>
      <c r="OMO138" s="102"/>
      <c r="OMP138" s="102"/>
      <c r="OMQ138" s="102"/>
      <c r="OMR138" s="102"/>
      <c r="OMS138" s="102"/>
      <c r="OMT138" s="102"/>
      <c r="OMU138" s="102"/>
      <c r="OMV138" s="102"/>
      <c r="OMW138" s="102"/>
      <c r="OMX138" s="102"/>
      <c r="OMY138" s="102"/>
      <c r="OMZ138" s="102"/>
      <c r="ONA138" s="102"/>
      <c r="ONB138" s="102"/>
      <c r="ONC138" s="102"/>
      <c r="OND138" s="102"/>
      <c r="ONE138" s="102"/>
      <c r="ONF138" s="102"/>
      <c r="ONG138" s="102"/>
      <c r="ONH138" s="102"/>
      <c r="ONI138" s="102"/>
      <c r="ONJ138" s="102"/>
      <c r="ONK138" s="102"/>
      <c r="ONL138" s="102"/>
      <c r="ONM138" s="102"/>
      <c r="ONN138" s="102"/>
      <c r="ONO138" s="102"/>
      <c r="ONP138" s="102"/>
      <c r="ONQ138" s="102"/>
      <c r="ONR138" s="102"/>
      <c r="ONS138" s="102"/>
      <c r="ONT138" s="102"/>
      <c r="ONU138" s="102"/>
      <c r="ONV138" s="102"/>
      <c r="ONW138" s="102"/>
      <c r="ONX138" s="102"/>
      <c r="ONY138" s="102"/>
      <c r="ONZ138" s="102"/>
      <c r="OOA138" s="102"/>
      <c r="OOB138" s="102"/>
      <c r="OOC138" s="102"/>
      <c r="OOD138" s="102"/>
      <c r="OOE138" s="102"/>
      <c r="OOF138" s="102"/>
      <c r="OOG138" s="102"/>
      <c r="OOH138" s="102"/>
      <c r="OOI138" s="102"/>
      <c r="OOJ138" s="102"/>
      <c r="OOK138" s="102"/>
      <c r="OOL138" s="102"/>
      <c r="OOM138" s="102"/>
      <c r="OON138" s="102"/>
      <c r="OOO138" s="102"/>
      <c r="OOP138" s="102"/>
      <c r="OOQ138" s="102"/>
      <c r="OOR138" s="102"/>
      <c r="OOS138" s="102"/>
      <c r="OOT138" s="102"/>
      <c r="OOU138" s="102"/>
      <c r="OOV138" s="102"/>
      <c r="OOW138" s="102"/>
      <c r="OOX138" s="102"/>
      <c r="OOY138" s="102"/>
      <c r="OOZ138" s="102"/>
      <c r="OPA138" s="102"/>
      <c r="OPB138" s="102"/>
      <c r="OPC138" s="102"/>
      <c r="OPD138" s="102"/>
      <c r="OPE138" s="102"/>
      <c r="OPF138" s="102"/>
      <c r="OPG138" s="102"/>
      <c r="OPH138" s="102"/>
      <c r="OPI138" s="102"/>
      <c r="OPJ138" s="102"/>
      <c r="OPK138" s="102"/>
      <c r="OPL138" s="102"/>
      <c r="OPM138" s="102"/>
      <c r="OPN138" s="102"/>
      <c r="OPO138" s="102"/>
      <c r="OPP138" s="102"/>
      <c r="OPQ138" s="102"/>
      <c r="OPR138" s="102"/>
      <c r="OPS138" s="102"/>
      <c r="OPT138" s="102"/>
      <c r="OPU138" s="102"/>
      <c r="OPV138" s="102"/>
      <c r="OPW138" s="102"/>
      <c r="OPX138" s="102"/>
      <c r="OPY138" s="102"/>
      <c r="OPZ138" s="102"/>
      <c r="OQA138" s="102"/>
      <c r="OQB138" s="102"/>
      <c r="OQC138" s="102"/>
      <c r="OQD138" s="102"/>
      <c r="OQE138" s="102"/>
      <c r="OQF138" s="102"/>
      <c r="OQG138" s="102"/>
      <c r="OQH138" s="102"/>
      <c r="OQI138" s="102"/>
      <c r="OQJ138" s="102"/>
      <c r="OQK138" s="102"/>
      <c r="OQL138" s="102"/>
      <c r="OQM138" s="102"/>
      <c r="OQN138" s="102"/>
      <c r="OQO138" s="102"/>
      <c r="OQP138" s="102"/>
      <c r="OQQ138" s="102"/>
      <c r="OQR138" s="102"/>
      <c r="OQS138" s="102"/>
      <c r="OQT138" s="102"/>
      <c r="OQU138" s="102"/>
      <c r="OQV138" s="102"/>
      <c r="OQW138" s="102"/>
      <c r="OQX138" s="102"/>
      <c r="OQY138" s="102"/>
      <c r="OQZ138" s="102"/>
      <c r="ORA138" s="102"/>
      <c r="ORB138" s="102"/>
      <c r="ORC138" s="102"/>
      <c r="ORD138" s="102"/>
      <c r="ORE138" s="102"/>
      <c r="ORF138" s="102"/>
      <c r="ORG138" s="102"/>
      <c r="ORH138" s="102"/>
      <c r="ORI138" s="102"/>
      <c r="ORJ138" s="102"/>
      <c r="ORK138" s="102"/>
      <c r="ORL138" s="102"/>
      <c r="ORM138" s="102"/>
      <c r="ORN138" s="102"/>
      <c r="ORO138" s="102"/>
      <c r="ORP138" s="102"/>
      <c r="ORQ138" s="102"/>
      <c r="ORR138" s="102"/>
      <c r="ORS138" s="102"/>
      <c r="ORT138" s="102"/>
      <c r="ORU138" s="102"/>
      <c r="ORV138" s="102"/>
      <c r="ORW138" s="102"/>
      <c r="ORX138" s="102"/>
      <c r="ORY138" s="102"/>
      <c r="ORZ138" s="102"/>
      <c r="OSA138" s="102"/>
      <c r="OSB138" s="102"/>
      <c r="OSC138" s="102"/>
      <c r="OSD138" s="102"/>
      <c r="OSE138" s="102"/>
      <c r="OSF138" s="102"/>
      <c r="OSG138" s="102"/>
      <c r="OSH138" s="102"/>
      <c r="OSI138" s="102"/>
      <c r="OSJ138" s="102"/>
      <c r="OSK138" s="102"/>
      <c r="OSL138" s="102"/>
      <c r="OSM138" s="102"/>
      <c r="OSN138" s="102"/>
      <c r="OSO138" s="102"/>
      <c r="OSP138" s="102"/>
      <c r="OSQ138" s="102"/>
      <c r="OSR138" s="102"/>
      <c r="OSS138" s="102"/>
      <c r="OST138" s="102"/>
      <c r="OSU138" s="102"/>
      <c r="OSV138" s="102"/>
      <c r="OSW138" s="102"/>
      <c r="OSX138" s="102"/>
      <c r="OSY138" s="102"/>
      <c r="OSZ138" s="102"/>
      <c r="OTA138" s="102"/>
      <c r="OTB138" s="102"/>
      <c r="OTC138" s="102"/>
      <c r="OTD138" s="102"/>
      <c r="OTE138" s="102"/>
      <c r="OTF138" s="102"/>
      <c r="OTG138" s="102"/>
      <c r="OTH138" s="102"/>
      <c r="OTI138" s="102"/>
      <c r="OTJ138" s="102"/>
      <c r="OTK138" s="102"/>
      <c r="OTL138" s="102"/>
      <c r="OTM138" s="102"/>
      <c r="OTN138" s="102"/>
      <c r="OTO138" s="102"/>
      <c r="OTP138" s="102"/>
      <c r="OTQ138" s="102"/>
      <c r="OTR138" s="102"/>
      <c r="OTS138" s="102"/>
      <c r="OTT138" s="102"/>
      <c r="OTU138" s="102"/>
      <c r="OTV138" s="102"/>
      <c r="OTW138" s="102"/>
      <c r="OTX138" s="102"/>
      <c r="OTY138" s="102"/>
      <c r="OTZ138" s="102"/>
      <c r="OUA138" s="102"/>
      <c r="OUB138" s="102"/>
      <c r="OUC138" s="102"/>
      <c r="OUD138" s="102"/>
      <c r="OUE138" s="102"/>
      <c r="OUF138" s="102"/>
      <c r="OUG138" s="102"/>
      <c r="OUH138" s="102"/>
      <c r="OUI138" s="102"/>
      <c r="OUJ138" s="102"/>
      <c r="OUK138" s="102"/>
      <c r="OUL138" s="102"/>
      <c r="OUM138" s="102"/>
      <c r="OUN138" s="102"/>
      <c r="OUO138" s="102"/>
      <c r="OUP138" s="102"/>
      <c r="OUQ138" s="102"/>
      <c r="OUR138" s="102"/>
      <c r="OUS138" s="102"/>
      <c r="OUT138" s="102"/>
      <c r="OUU138" s="102"/>
      <c r="OUV138" s="102"/>
      <c r="OUW138" s="102"/>
      <c r="OUX138" s="102"/>
      <c r="OUY138" s="102"/>
      <c r="OUZ138" s="102"/>
      <c r="OVA138" s="102"/>
      <c r="OVB138" s="102"/>
      <c r="OVC138" s="102"/>
      <c r="OVD138" s="102"/>
      <c r="OVE138" s="102"/>
      <c r="OVF138" s="102"/>
      <c r="OVG138" s="102"/>
      <c r="OVH138" s="102"/>
      <c r="OVI138" s="102"/>
      <c r="OVJ138" s="102"/>
      <c r="OVK138" s="102"/>
      <c r="OVL138" s="102"/>
      <c r="OVM138" s="102"/>
      <c r="OVN138" s="102"/>
      <c r="OVO138" s="102"/>
      <c r="OVP138" s="102"/>
      <c r="OVQ138" s="102"/>
      <c r="OVR138" s="102"/>
      <c r="OVS138" s="102"/>
      <c r="OVT138" s="102"/>
      <c r="OVU138" s="102"/>
      <c r="OVV138" s="102"/>
      <c r="OVW138" s="102"/>
      <c r="OVX138" s="102"/>
      <c r="OVY138" s="102"/>
      <c r="OVZ138" s="102"/>
      <c r="OWA138" s="102"/>
      <c r="OWB138" s="102"/>
      <c r="OWC138" s="102"/>
      <c r="OWD138" s="102"/>
      <c r="OWE138" s="102"/>
      <c r="OWF138" s="102"/>
      <c r="OWG138" s="102"/>
      <c r="OWH138" s="102"/>
      <c r="OWI138" s="102"/>
      <c r="OWJ138" s="102"/>
      <c r="OWK138" s="102"/>
      <c r="OWL138" s="102"/>
      <c r="OWM138" s="102"/>
      <c r="OWN138" s="102"/>
      <c r="OWO138" s="102"/>
      <c r="OWP138" s="102"/>
      <c r="OWQ138" s="102"/>
      <c r="OWR138" s="102"/>
      <c r="OWS138" s="102"/>
      <c r="OWT138" s="102"/>
      <c r="OWU138" s="102"/>
      <c r="OWV138" s="102"/>
      <c r="OWW138" s="102"/>
      <c r="OWX138" s="102"/>
      <c r="OWY138" s="102"/>
      <c r="OWZ138" s="102"/>
      <c r="OXA138" s="102"/>
      <c r="OXB138" s="102"/>
      <c r="OXC138" s="102"/>
      <c r="OXD138" s="102"/>
      <c r="OXE138" s="102"/>
      <c r="OXF138" s="102"/>
      <c r="OXG138" s="102"/>
      <c r="OXH138" s="102"/>
      <c r="OXI138" s="102"/>
      <c r="OXJ138" s="102"/>
      <c r="OXK138" s="102"/>
      <c r="OXL138" s="102"/>
      <c r="OXM138" s="102"/>
      <c r="OXN138" s="102"/>
      <c r="OXO138" s="102"/>
      <c r="OXP138" s="102"/>
      <c r="OXQ138" s="102"/>
      <c r="OXR138" s="102"/>
      <c r="OXS138" s="102"/>
      <c r="OXT138" s="102"/>
      <c r="OXU138" s="102"/>
      <c r="OXV138" s="102"/>
      <c r="OXW138" s="102"/>
      <c r="OXX138" s="102"/>
      <c r="OXY138" s="102"/>
      <c r="OXZ138" s="102"/>
      <c r="OYA138" s="102"/>
      <c r="OYB138" s="102"/>
      <c r="OYC138" s="102"/>
      <c r="OYD138" s="102"/>
      <c r="OYE138" s="102"/>
      <c r="OYF138" s="102"/>
      <c r="OYG138" s="102"/>
      <c r="OYH138" s="102"/>
      <c r="OYI138" s="102"/>
      <c r="OYJ138" s="102"/>
      <c r="OYK138" s="102"/>
      <c r="OYL138" s="102"/>
      <c r="OYM138" s="102"/>
      <c r="OYN138" s="102"/>
      <c r="OYO138" s="102"/>
      <c r="OYP138" s="102"/>
      <c r="OYQ138" s="102"/>
      <c r="OYR138" s="102"/>
      <c r="OYS138" s="102"/>
      <c r="OYT138" s="102"/>
      <c r="OYU138" s="102"/>
      <c r="OYV138" s="102"/>
      <c r="OYW138" s="102"/>
      <c r="OYX138" s="102"/>
      <c r="OYY138" s="102"/>
      <c r="OYZ138" s="102"/>
      <c r="OZA138" s="102"/>
      <c r="OZB138" s="102"/>
      <c r="OZC138" s="102"/>
      <c r="OZD138" s="102"/>
      <c r="OZE138" s="102"/>
      <c r="OZF138" s="102"/>
      <c r="OZG138" s="102"/>
      <c r="OZH138" s="102"/>
      <c r="OZI138" s="102"/>
      <c r="OZJ138" s="102"/>
      <c r="OZK138" s="102"/>
      <c r="OZL138" s="102"/>
      <c r="OZM138" s="102"/>
      <c r="OZN138" s="102"/>
      <c r="OZO138" s="102"/>
      <c r="OZP138" s="102"/>
      <c r="OZQ138" s="102"/>
      <c r="OZR138" s="102"/>
      <c r="OZS138" s="102"/>
      <c r="OZT138" s="102"/>
      <c r="OZU138" s="102"/>
      <c r="OZV138" s="102"/>
      <c r="OZW138" s="102"/>
      <c r="OZX138" s="102"/>
      <c r="OZY138" s="102"/>
      <c r="OZZ138" s="102"/>
      <c r="PAA138" s="102"/>
      <c r="PAB138" s="102"/>
      <c r="PAC138" s="102"/>
      <c r="PAD138" s="102"/>
      <c r="PAE138" s="102"/>
      <c r="PAF138" s="102"/>
      <c r="PAG138" s="102"/>
      <c r="PAH138" s="102"/>
      <c r="PAI138" s="102"/>
      <c r="PAJ138" s="102"/>
      <c r="PAK138" s="102"/>
      <c r="PAL138" s="102"/>
      <c r="PAM138" s="102"/>
      <c r="PAN138" s="102"/>
      <c r="PAO138" s="102"/>
      <c r="PAP138" s="102"/>
      <c r="PAQ138" s="102"/>
      <c r="PAR138" s="102"/>
      <c r="PAS138" s="102"/>
      <c r="PAT138" s="102"/>
      <c r="PAU138" s="102"/>
      <c r="PAV138" s="102"/>
      <c r="PAW138" s="102"/>
      <c r="PAX138" s="102"/>
      <c r="PAY138" s="102"/>
      <c r="PAZ138" s="102"/>
      <c r="PBA138" s="102"/>
      <c r="PBB138" s="102"/>
      <c r="PBC138" s="102"/>
      <c r="PBD138" s="102"/>
      <c r="PBE138" s="102"/>
      <c r="PBF138" s="102"/>
      <c r="PBG138" s="102"/>
      <c r="PBH138" s="102"/>
      <c r="PBI138" s="102"/>
      <c r="PBJ138" s="102"/>
      <c r="PBK138" s="102"/>
      <c r="PBL138" s="102"/>
      <c r="PBM138" s="102"/>
      <c r="PBN138" s="102"/>
      <c r="PBO138" s="102"/>
      <c r="PBP138" s="102"/>
      <c r="PBQ138" s="102"/>
      <c r="PBR138" s="102"/>
      <c r="PBS138" s="102"/>
      <c r="PBT138" s="102"/>
      <c r="PBU138" s="102"/>
      <c r="PBV138" s="102"/>
      <c r="PBW138" s="102"/>
      <c r="PBX138" s="102"/>
      <c r="PBY138" s="102"/>
      <c r="PBZ138" s="102"/>
      <c r="PCA138" s="102"/>
      <c r="PCB138" s="102"/>
      <c r="PCC138" s="102"/>
      <c r="PCD138" s="102"/>
      <c r="PCE138" s="102"/>
      <c r="PCF138" s="102"/>
      <c r="PCG138" s="102"/>
      <c r="PCH138" s="102"/>
      <c r="PCI138" s="102"/>
      <c r="PCJ138" s="102"/>
      <c r="PCK138" s="102"/>
      <c r="PCL138" s="102"/>
      <c r="PCM138" s="102"/>
      <c r="PCN138" s="102"/>
      <c r="PCO138" s="102"/>
      <c r="PCP138" s="102"/>
      <c r="PCQ138" s="102"/>
      <c r="PCR138" s="102"/>
      <c r="PCS138" s="102"/>
      <c r="PCT138" s="102"/>
      <c r="PCU138" s="102"/>
      <c r="PCV138" s="102"/>
      <c r="PCW138" s="102"/>
      <c r="PCX138" s="102"/>
      <c r="PCY138" s="102"/>
      <c r="PCZ138" s="102"/>
      <c r="PDA138" s="102"/>
      <c r="PDB138" s="102"/>
      <c r="PDC138" s="102"/>
      <c r="PDD138" s="102"/>
      <c r="PDE138" s="102"/>
      <c r="PDF138" s="102"/>
      <c r="PDG138" s="102"/>
      <c r="PDH138" s="102"/>
      <c r="PDI138" s="102"/>
      <c r="PDJ138" s="102"/>
      <c r="PDK138" s="102"/>
      <c r="PDL138" s="102"/>
      <c r="PDM138" s="102"/>
      <c r="PDN138" s="102"/>
      <c r="PDO138" s="102"/>
      <c r="PDP138" s="102"/>
      <c r="PDQ138" s="102"/>
      <c r="PDR138" s="102"/>
      <c r="PDS138" s="102"/>
      <c r="PDT138" s="102"/>
      <c r="PDU138" s="102"/>
      <c r="PDV138" s="102"/>
      <c r="PDW138" s="102"/>
      <c r="PDX138" s="102"/>
      <c r="PDY138" s="102"/>
      <c r="PDZ138" s="102"/>
      <c r="PEA138" s="102"/>
      <c r="PEB138" s="102"/>
      <c r="PEC138" s="102"/>
      <c r="PED138" s="102"/>
      <c r="PEE138" s="102"/>
      <c r="PEF138" s="102"/>
      <c r="PEG138" s="102"/>
      <c r="PEH138" s="102"/>
      <c r="PEI138" s="102"/>
      <c r="PEJ138" s="102"/>
      <c r="PEK138" s="102"/>
      <c r="PEL138" s="102"/>
      <c r="PEM138" s="102"/>
      <c r="PEN138" s="102"/>
      <c r="PEO138" s="102"/>
      <c r="PEP138" s="102"/>
      <c r="PEQ138" s="102"/>
      <c r="PER138" s="102"/>
      <c r="PES138" s="102"/>
      <c r="PET138" s="102"/>
      <c r="PEU138" s="102"/>
      <c r="PEV138" s="102"/>
      <c r="PEW138" s="102"/>
      <c r="PEX138" s="102"/>
      <c r="PEY138" s="102"/>
      <c r="PEZ138" s="102"/>
      <c r="PFA138" s="102"/>
      <c r="PFB138" s="102"/>
      <c r="PFC138" s="102"/>
      <c r="PFD138" s="102"/>
      <c r="PFE138" s="102"/>
      <c r="PFF138" s="102"/>
      <c r="PFG138" s="102"/>
      <c r="PFH138" s="102"/>
      <c r="PFI138" s="102"/>
      <c r="PFJ138" s="102"/>
      <c r="PFK138" s="102"/>
      <c r="PFL138" s="102"/>
      <c r="PFM138" s="102"/>
      <c r="PFN138" s="102"/>
      <c r="PFO138" s="102"/>
      <c r="PFP138" s="102"/>
      <c r="PFQ138" s="102"/>
      <c r="PFR138" s="102"/>
      <c r="PFS138" s="102"/>
      <c r="PFT138" s="102"/>
      <c r="PFU138" s="102"/>
      <c r="PFV138" s="102"/>
      <c r="PFW138" s="102"/>
      <c r="PFX138" s="102"/>
      <c r="PFY138" s="102"/>
      <c r="PFZ138" s="102"/>
      <c r="PGA138" s="102"/>
      <c r="PGB138" s="102"/>
      <c r="PGC138" s="102"/>
      <c r="PGD138" s="102"/>
      <c r="PGE138" s="102"/>
      <c r="PGF138" s="102"/>
      <c r="PGG138" s="102"/>
      <c r="PGH138" s="102"/>
      <c r="PGI138" s="102"/>
      <c r="PGJ138" s="102"/>
      <c r="PGK138" s="102"/>
      <c r="PGL138" s="102"/>
      <c r="PGM138" s="102"/>
      <c r="PGN138" s="102"/>
      <c r="PGO138" s="102"/>
      <c r="PGP138" s="102"/>
      <c r="PGQ138" s="102"/>
      <c r="PGR138" s="102"/>
      <c r="PGS138" s="102"/>
      <c r="PGT138" s="102"/>
      <c r="PGU138" s="102"/>
      <c r="PGV138" s="102"/>
      <c r="PGW138" s="102"/>
      <c r="PGX138" s="102"/>
      <c r="PGY138" s="102"/>
      <c r="PGZ138" s="102"/>
      <c r="PHA138" s="102"/>
      <c r="PHB138" s="102"/>
      <c r="PHC138" s="102"/>
      <c r="PHD138" s="102"/>
      <c r="PHE138" s="102"/>
      <c r="PHF138" s="102"/>
      <c r="PHG138" s="102"/>
      <c r="PHH138" s="102"/>
      <c r="PHI138" s="102"/>
      <c r="PHJ138" s="102"/>
      <c r="PHK138" s="102"/>
      <c r="PHL138" s="102"/>
      <c r="PHM138" s="102"/>
      <c r="PHN138" s="102"/>
      <c r="PHO138" s="102"/>
      <c r="PHP138" s="102"/>
      <c r="PHQ138" s="102"/>
      <c r="PHR138" s="102"/>
      <c r="PHS138" s="102"/>
      <c r="PHT138" s="102"/>
      <c r="PHU138" s="102"/>
      <c r="PHV138" s="102"/>
      <c r="PHW138" s="102"/>
      <c r="PHX138" s="102"/>
      <c r="PHY138" s="102"/>
      <c r="PHZ138" s="102"/>
      <c r="PIA138" s="102"/>
      <c r="PIB138" s="102"/>
      <c r="PIC138" s="102"/>
      <c r="PID138" s="102"/>
      <c r="PIE138" s="102"/>
      <c r="PIF138" s="102"/>
      <c r="PIG138" s="102"/>
      <c r="PIH138" s="102"/>
      <c r="PII138" s="102"/>
      <c r="PIJ138" s="102"/>
      <c r="PIK138" s="102"/>
      <c r="PIL138" s="102"/>
      <c r="PIM138" s="102"/>
      <c r="PIN138" s="102"/>
      <c r="PIO138" s="102"/>
      <c r="PIP138" s="102"/>
      <c r="PIQ138" s="102"/>
      <c r="PIR138" s="102"/>
      <c r="PIS138" s="102"/>
      <c r="PIT138" s="102"/>
      <c r="PIU138" s="102"/>
      <c r="PIV138" s="102"/>
      <c r="PIW138" s="102"/>
      <c r="PIX138" s="102"/>
      <c r="PIY138" s="102"/>
      <c r="PIZ138" s="102"/>
      <c r="PJA138" s="102"/>
      <c r="PJB138" s="102"/>
      <c r="PJC138" s="102"/>
      <c r="PJD138" s="102"/>
      <c r="PJE138" s="102"/>
      <c r="PJF138" s="102"/>
      <c r="PJG138" s="102"/>
      <c r="PJH138" s="102"/>
      <c r="PJI138" s="102"/>
      <c r="PJJ138" s="102"/>
      <c r="PJK138" s="102"/>
      <c r="PJL138" s="102"/>
      <c r="PJM138" s="102"/>
      <c r="PJN138" s="102"/>
      <c r="PJO138" s="102"/>
      <c r="PJP138" s="102"/>
      <c r="PJQ138" s="102"/>
      <c r="PJR138" s="102"/>
      <c r="PJS138" s="102"/>
      <c r="PJT138" s="102"/>
      <c r="PJU138" s="102"/>
      <c r="PJV138" s="102"/>
      <c r="PJW138" s="102"/>
      <c r="PJX138" s="102"/>
      <c r="PJY138" s="102"/>
      <c r="PJZ138" s="102"/>
      <c r="PKA138" s="102"/>
      <c r="PKB138" s="102"/>
      <c r="PKC138" s="102"/>
      <c r="PKD138" s="102"/>
      <c r="PKE138" s="102"/>
      <c r="PKF138" s="102"/>
      <c r="PKG138" s="102"/>
      <c r="PKH138" s="102"/>
      <c r="PKI138" s="102"/>
      <c r="PKJ138" s="102"/>
      <c r="PKK138" s="102"/>
      <c r="PKL138" s="102"/>
      <c r="PKM138" s="102"/>
      <c r="PKN138" s="102"/>
      <c r="PKO138" s="102"/>
      <c r="PKP138" s="102"/>
      <c r="PKQ138" s="102"/>
      <c r="PKR138" s="102"/>
      <c r="PKS138" s="102"/>
      <c r="PKT138" s="102"/>
      <c r="PKU138" s="102"/>
      <c r="PKV138" s="102"/>
      <c r="PKW138" s="102"/>
      <c r="PKX138" s="102"/>
      <c r="PKY138" s="102"/>
      <c r="PKZ138" s="102"/>
      <c r="PLA138" s="102"/>
      <c r="PLB138" s="102"/>
      <c r="PLC138" s="102"/>
      <c r="PLD138" s="102"/>
      <c r="PLE138" s="102"/>
      <c r="PLF138" s="102"/>
      <c r="PLG138" s="102"/>
      <c r="PLH138" s="102"/>
      <c r="PLI138" s="102"/>
      <c r="PLJ138" s="102"/>
      <c r="PLK138" s="102"/>
      <c r="PLL138" s="102"/>
      <c r="PLM138" s="102"/>
      <c r="PLN138" s="102"/>
      <c r="PLO138" s="102"/>
      <c r="PLP138" s="102"/>
      <c r="PLQ138" s="102"/>
      <c r="PLR138" s="102"/>
      <c r="PLS138" s="102"/>
      <c r="PLT138" s="102"/>
      <c r="PLU138" s="102"/>
      <c r="PLV138" s="102"/>
      <c r="PLW138" s="102"/>
      <c r="PLX138" s="102"/>
      <c r="PLY138" s="102"/>
      <c r="PLZ138" s="102"/>
      <c r="PMA138" s="102"/>
      <c r="PMB138" s="102"/>
      <c r="PMC138" s="102"/>
      <c r="PMD138" s="102"/>
      <c r="PME138" s="102"/>
      <c r="PMF138" s="102"/>
      <c r="PMG138" s="102"/>
      <c r="PMH138" s="102"/>
      <c r="PMI138" s="102"/>
      <c r="PMJ138" s="102"/>
      <c r="PMK138" s="102"/>
      <c r="PML138" s="102"/>
      <c r="PMM138" s="102"/>
      <c r="PMN138" s="102"/>
      <c r="PMO138" s="102"/>
      <c r="PMP138" s="102"/>
      <c r="PMQ138" s="102"/>
      <c r="PMR138" s="102"/>
      <c r="PMS138" s="102"/>
      <c r="PMT138" s="102"/>
      <c r="PMU138" s="102"/>
      <c r="PMV138" s="102"/>
      <c r="PMW138" s="102"/>
      <c r="PMX138" s="102"/>
      <c r="PMY138" s="102"/>
      <c r="PMZ138" s="102"/>
      <c r="PNA138" s="102"/>
      <c r="PNB138" s="102"/>
      <c r="PNC138" s="102"/>
      <c r="PND138" s="102"/>
      <c r="PNE138" s="102"/>
      <c r="PNF138" s="102"/>
      <c r="PNG138" s="102"/>
      <c r="PNH138" s="102"/>
      <c r="PNI138" s="102"/>
      <c r="PNJ138" s="102"/>
      <c r="PNK138" s="102"/>
      <c r="PNL138" s="102"/>
      <c r="PNM138" s="102"/>
      <c r="PNN138" s="102"/>
      <c r="PNO138" s="102"/>
      <c r="PNP138" s="102"/>
      <c r="PNQ138" s="102"/>
      <c r="PNR138" s="102"/>
      <c r="PNS138" s="102"/>
      <c r="PNT138" s="102"/>
      <c r="PNU138" s="102"/>
      <c r="PNV138" s="102"/>
      <c r="PNW138" s="102"/>
      <c r="PNX138" s="102"/>
      <c r="PNY138" s="102"/>
      <c r="PNZ138" s="102"/>
      <c r="POA138" s="102"/>
      <c r="POB138" s="102"/>
      <c r="POC138" s="102"/>
      <c r="POD138" s="102"/>
      <c r="POE138" s="102"/>
      <c r="POF138" s="102"/>
      <c r="POG138" s="102"/>
      <c r="POH138" s="102"/>
      <c r="POI138" s="102"/>
      <c r="POJ138" s="102"/>
      <c r="POK138" s="102"/>
      <c r="POL138" s="102"/>
      <c r="POM138" s="102"/>
      <c r="PON138" s="102"/>
      <c r="POO138" s="102"/>
      <c r="POP138" s="102"/>
      <c r="POQ138" s="102"/>
      <c r="POR138" s="102"/>
      <c r="POS138" s="102"/>
      <c r="POT138" s="102"/>
      <c r="POU138" s="102"/>
      <c r="POV138" s="102"/>
      <c r="POW138" s="102"/>
      <c r="POX138" s="102"/>
      <c r="POY138" s="102"/>
      <c r="POZ138" s="102"/>
      <c r="PPA138" s="102"/>
      <c r="PPB138" s="102"/>
      <c r="PPC138" s="102"/>
      <c r="PPD138" s="102"/>
      <c r="PPE138" s="102"/>
      <c r="PPF138" s="102"/>
      <c r="PPG138" s="102"/>
      <c r="PPH138" s="102"/>
      <c r="PPI138" s="102"/>
      <c r="PPJ138" s="102"/>
      <c r="PPK138" s="102"/>
      <c r="PPL138" s="102"/>
      <c r="PPM138" s="102"/>
      <c r="PPN138" s="102"/>
      <c r="PPO138" s="102"/>
      <c r="PPP138" s="102"/>
      <c r="PPQ138" s="102"/>
      <c r="PPR138" s="102"/>
      <c r="PPS138" s="102"/>
      <c r="PPT138" s="102"/>
      <c r="PPU138" s="102"/>
      <c r="PPV138" s="102"/>
      <c r="PPW138" s="102"/>
      <c r="PPX138" s="102"/>
      <c r="PPY138" s="102"/>
      <c r="PPZ138" s="102"/>
      <c r="PQA138" s="102"/>
      <c r="PQB138" s="102"/>
      <c r="PQC138" s="102"/>
      <c r="PQD138" s="102"/>
      <c r="PQE138" s="102"/>
      <c r="PQF138" s="102"/>
      <c r="PQG138" s="102"/>
      <c r="PQH138" s="102"/>
      <c r="PQI138" s="102"/>
      <c r="PQJ138" s="102"/>
      <c r="PQK138" s="102"/>
      <c r="PQL138" s="102"/>
      <c r="PQM138" s="102"/>
      <c r="PQN138" s="102"/>
      <c r="PQO138" s="102"/>
      <c r="PQP138" s="102"/>
      <c r="PQQ138" s="102"/>
      <c r="PQR138" s="102"/>
      <c r="PQS138" s="102"/>
      <c r="PQT138" s="102"/>
      <c r="PQU138" s="102"/>
      <c r="PQV138" s="102"/>
      <c r="PQW138" s="102"/>
      <c r="PQX138" s="102"/>
      <c r="PQY138" s="102"/>
      <c r="PQZ138" s="102"/>
      <c r="PRA138" s="102"/>
      <c r="PRB138" s="102"/>
      <c r="PRC138" s="102"/>
      <c r="PRD138" s="102"/>
      <c r="PRE138" s="102"/>
      <c r="PRF138" s="102"/>
      <c r="PRG138" s="102"/>
      <c r="PRH138" s="102"/>
      <c r="PRI138" s="102"/>
      <c r="PRJ138" s="102"/>
      <c r="PRK138" s="102"/>
      <c r="PRL138" s="102"/>
      <c r="PRM138" s="102"/>
      <c r="PRN138" s="102"/>
      <c r="PRO138" s="102"/>
      <c r="PRP138" s="102"/>
      <c r="PRQ138" s="102"/>
      <c r="PRR138" s="102"/>
      <c r="PRS138" s="102"/>
      <c r="PRT138" s="102"/>
      <c r="PRU138" s="102"/>
      <c r="PRV138" s="102"/>
      <c r="PRW138" s="102"/>
      <c r="PRX138" s="102"/>
      <c r="PRY138" s="102"/>
      <c r="PRZ138" s="102"/>
      <c r="PSA138" s="102"/>
      <c r="PSB138" s="102"/>
      <c r="PSC138" s="102"/>
      <c r="PSD138" s="102"/>
      <c r="PSE138" s="102"/>
      <c r="PSF138" s="102"/>
      <c r="PSG138" s="102"/>
      <c r="PSH138" s="102"/>
      <c r="PSI138" s="102"/>
      <c r="PSJ138" s="102"/>
      <c r="PSK138" s="102"/>
      <c r="PSL138" s="102"/>
      <c r="PSM138" s="102"/>
      <c r="PSN138" s="102"/>
      <c r="PSO138" s="102"/>
      <c r="PSP138" s="102"/>
      <c r="PSQ138" s="102"/>
      <c r="PSR138" s="102"/>
      <c r="PSS138" s="102"/>
      <c r="PST138" s="102"/>
      <c r="PSU138" s="102"/>
      <c r="PSV138" s="102"/>
      <c r="PSW138" s="102"/>
      <c r="PSX138" s="102"/>
      <c r="PSY138" s="102"/>
      <c r="PSZ138" s="102"/>
      <c r="PTA138" s="102"/>
      <c r="PTB138" s="102"/>
      <c r="PTC138" s="102"/>
      <c r="PTD138" s="102"/>
      <c r="PTE138" s="102"/>
      <c r="PTF138" s="102"/>
      <c r="PTG138" s="102"/>
      <c r="PTH138" s="102"/>
      <c r="PTI138" s="102"/>
      <c r="PTJ138" s="102"/>
      <c r="PTK138" s="102"/>
      <c r="PTL138" s="102"/>
      <c r="PTM138" s="102"/>
      <c r="PTN138" s="102"/>
      <c r="PTO138" s="102"/>
      <c r="PTP138" s="102"/>
      <c r="PTQ138" s="102"/>
      <c r="PTR138" s="102"/>
      <c r="PTS138" s="102"/>
      <c r="PTT138" s="102"/>
      <c r="PTU138" s="102"/>
      <c r="PTV138" s="102"/>
      <c r="PTW138" s="102"/>
      <c r="PTX138" s="102"/>
      <c r="PTY138" s="102"/>
      <c r="PTZ138" s="102"/>
      <c r="PUA138" s="102"/>
      <c r="PUB138" s="102"/>
      <c r="PUC138" s="102"/>
      <c r="PUD138" s="102"/>
      <c r="PUE138" s="102"/>
      <c r="PUF138" s="102"/>
      <c r="PUG138" s="102"/>
      <c r="PUH138" s="102"/>
      <c r="PUI138" s="102"/>
      <c r="PUJ138" s="102"/>
      <c r="PUK138" s="102"/>
      <c r="PUL138" s="102"/>
      <c r="PUM138" s="102"/>
      <c r="PUN138" s="102"/>
      <c r="PUO138" s="102"/>
      <c r="PUP138" s="102"/>
      <c r="PUQ138" s="102"/>
      <c r="PUR138" s="102"/>
      <c r="PUS138" s="102"/>
      <c r="PUT138" s="102"/>
      <c r="PUU138" s="102"/>
      <c r="PUV138" s="102"/>
      <c r="PUW138" s="102"/>
      <c r="PUX138" s="102"/>
      <c r="PUY138" s="102"/>
      <c r="PUZ138" s="102"/>
      <c r="PVA138" s="102"/>
      <c r="PVB138" s="102"/>
      <c r="PVC138" s="102"/>
      <c r="PVD138" s="102"/>
      <c r="PVE138" s="102"/>
      <c r="PVF138" s="102"/>
      <c r="PVG138" s="102"/>
      <c r="PVH138" s="102"/>
      <c r="PVI138" s="102"/>
      <c r="PVJ138" s="102"/>
      <c r="PVK138" s="102"/>
      <c r="PVL138" s="102"/>
      <c r="PVM138" s="102"/>
      <c r="PVN138" s="102"/>
      <c r="PVO138" s="102"/>
      <c r="PVP138" s="102"/>
      <c r="PVQ138" s="102"/>
      <c r="PVR138" s="102"/>
      <c r="PVS138" s="102"/>
      <c r="PVT138" s="102"/>
      <c r="PVU138" s="102"/>
      <c r="PVV138" s="102"/>
      <c r="PVW138" s="102"/>
      <c r="PVX138" s="102"/>
      <c r="PVY138" s="102"/>
      <c r="PVZ138" s="102"/>
      <c r="PWA138" s="102"/>
      <c r="PWB138" s="102"/>
      <c r="PWC138" s="102"/>
      <c r="PWD138" s="102"/>
      <c r="PWE138" s="102"/>
      <c r="PWF138" s="102"/>
      <c r="PWG138" s="102"/>
      <c r="PWH138" s="102"/>
      <c r="PWI138" s="102"/>
      <c r="PWJ138" s="102"/>
      <c r="PWK138" s="102"/>
      <c r="PWL138" s="102"/>
      <c r="PWM138" s="102"/>
      <c r="PWN138" s="102"/>
      <c r="PWO138" s="102"/>
      <c r="PWP138" s="102"/>
      <c r="PWQ138" s="102"/>
      <c r="PWR138" s="102"/>
      <c r="PWS138" s="102"/>
      <c r="PWT138" s="102"/>
      <c r="PWU138" s="102"/>
      <c r="PWV138" s="102"/>
      <c r="PWW138" s="102"/>
      <c r="PWX138" s="102"/>
      <c r="PWY138" s="102"/>
      <c r="PWZ138" s="102"/>
      <c r="PXA138" s="102"/>
      <c r="PXB138" s="102"/>
      <c r="PXC138" s="102"/>
      <c r="PXD138" s="102"/>
      <c r="PXE138" s="102"/>
      <c r="PXF138" s="102"/>
      <c r="PXG138" s="102"/>
      <c r="PXH138" s="102"/>
      <c r="PXI138" s="102"/>
      <c r="PXJ138" s="102"/>
      <c r="PXK138" s="102"/>
      <c r="PXL138" s="102"/>
      <c r="PXM138" s="102"/>
      <c r="PXN138" s="102"/>
      <c r="PXO138" s="102"/>
      <c r="PXP138" s="102"/>
      <c r="PXQ138" s="102"/>
      <c r="PXR138" s="102"/>
      <c r="PXS138" s="102"/>
      <c r="PXT138" s="102"/>
      <c r="PXU138" s="102"/>
      <c r="PXV138" s="102"/>
      <c r="PXW138" s="102"/>
      <c r="PXX138" s="102"/>
      <c r="PXY138" s="102"/>
      <c r="PXZ138" s="102"/>
      <c r="PYA138" s="102"/>
      <c r="PYB138" s="102"/>
      <c r="PYC138" s="102"/>
      <c r="PYD138" s="102"/>
      <c r="PYE138" s="102"/>
      <c r="PYF138" s="102"/>
      <c r="PYG138" s="102"/>
      <c r="PYH138" s="102"/>
      <c r="PYI138" s="102"/>
      <c r="PYJ138" s="102"/>
      <c r="PYK138" s="102"/>
      <c r="PYL138" s="102"/>
      <c r="PYM138" s="102"/>
      <c r="PYN138" s="102"/>
      <c r="PYO138" s="102"/>
      <c r="PYP138" s="102"/>
      <c r="PYQ138" s="102"/>
      <c r="PYR138" s="102"/>
      <c r="PYS138" s="102"/>
      <c r="PYT138" s="102"/>
      <c r="PYU138" s="102"/>
      <c r="PYV138" s="102"/>
      <c r="PYW138" s="102"/>
      <c r="PYX138" s="102"/>
      <c r="PYY138" s="102"/>
      <c r="PYZ138" s="102"/>
      <c r="PZA138" s="102"/>
      <c r="PZB138" s="102"/>
      <c r="PZC138" s="102"/>
      <c r="PZD138" s="102"/>
      <c r="PZE138" s="102"/>
      <c r="PZF138" s="102"/>
      <c r="PZG138" s="102"/>
      <c r="PZH138" s="102"/>
      <c r="PZI138" s="102"/>
      <c r="PZJ138" s="102"/>
      <c r="PZK138" s="102"/>
      <c r="PZL138" s="102"/>
      <c r="PZM138" s="102"/>
      <c r="PZN138" s="102"/>
      <c r="PZO138" s="102"/>
      <c r="PZP138" s="102"/>
      <c r="PZQ138" s="102"/>
      <c r="PZR138" s="102"/>
      <c r="PZS138" s="102"/>
      <c r="PZT138" s="102"/>
      <c r="PZU138" s="102"/>
      <c r="PZV138" s="102"/>
      <c r="PZW138" s="102"/>
      <c r="PZX138" s="102"/>
      <c r="PZY138" s="102"/>
      <c r="PZZ138" s="102"/>
      <c r="QAA138" s="102"/>
      <c r="QAB138" s="102"/>
      <c r="QAC138" s="102"/>
      <c r="QAD138" s="102"/>
      <c r="QAE138" s="102"/>
      <c r="QAF138" s="102"/>
      <c r="QAG138" s="102"/>
      <c r="QAH138" s="102"/>
      <c r="QAI138" s="102"/>
      <c r="QAJ138" s="102"/>
      <c r="QAK138" s="102"/>
      <c r="QAL138" s="102"/>
      <c r="QAM138" s="102"/>
      <c r="QAN138" s="102"/>
      <c r="QAO138" s="102"/>
      <c r="QAP138" s="102"/>
      <c r="QAQ138" s="102"/>
      <c r="QAR138" s="102"/>
      <c r="QAS138" s="102"/>
      <c r="QAT138" s="102"/>
      <c r="QAU138" s="102"/>
      <c r="QAV138" s="102"/>
      <c r="QAW138" s="102"/>
      <c r="QAX138" s="102"/>
      <c r="QAY138" s="102"/>
      <c r="QAZ138" s="102"/>
      <c r="QBA138" s="102"/>
      <c r="QBB138" s="102"/>
      <c r="QBC138" s="102"/>
      <c r="QBD138" s="102"/>
      <c r="QBE138" s="102"/>
      <c r="QBF138" s="102"/>
      <c r="QBG138" s="102"/>
      <c r="QBH138" s="102"/>
      <c r="QBI138" s="102"/>
      <c r="QBJ138" s="102"/>
      <c r="QBK138" s="102"/>
      <c r="QBL138" s="102"/>
      <c r="QBM138" s="102"/>
      <c r="QBN138" s="102"/>
      <c r="QBO138" s="102"/>
      <c r="QBP138" s="102"/>
      <c r="QBQ138" s="102"/>
      <c r="QBR138" s="102"/>
      <c r="QBS138" s="102"/>
      <c r="QBT138" s="102"/>
      <c r="QBU138" s="102"/>
      <c r="QBV138" s="102"/>
      <c r="QBW138" s="102"/>
      <c r="QBX138" s="102"/>
      <c r="QBY138" s="102"/>
      <c r="QBZ138" s="102"/>
      <c r="QCA138" s="102"/>
      <c r="QCB138" s="102"/>
      <c r="QCC138" s="102"/>
      <c r="QCD138" s="102"/>
      <c r="QCE138" s="102"/>
      <c r="QCF138" s="102"/>
      <c r="QCG138" s="102"/>
      <c r="QCH138" s="102"/>
      <c r="QCI138" s="102"/>
      <c r="QCJ138" s="102"/>
      <c r="QCK138" s="102"/>
      <c r="QCL138" s="102"/>
      <c r="QCM138" s="102"/>
      <c r="QCN138" s="102"/>
      <c r="QCO138" s="102"/>
      <c r="QCP138" s="102"/>
      <c r="QCQ138" s="102"/>
      <c r="QCR138" s="102"/>
      <c r="QCS138" s="102"/>
      <c r="QCT138" s="102"/>
      <c r="QCU138" s="102"/>
      <c r="QCV138" s="102"/>
      <c r="QCW138" s="102"/>
      <c r="QCX138" s="102"/>
      <c r="QCY138" s="102"/>
      <c r="QCZ138" s="102"/>
      <c r="QDA138" s="102"/>
      <c r="QDB138" s="102"/>
      <c r="QDC138" s="102"/>
      <c r="QDD138" s="102"/>
      <c r="QDE138" s="102"/>
      <c r="QDF138" s="102"/>
      <c r="QDG138" s="102"/>
      <c r="QDH138" s="102"/>
      <c r="QDI138" s="102"/>
      <c r="QDJ138" s="102"/>
      <c r="QDK138" s="102"/>
      <c r="QDL138" s="102"/>
      <c r="QDM138" s="102"/>
      <c r="QDN138" s="102"/>
      <c r="QDO138" s="102"/>
      <c r="QDP138" s="102"/>
      <c r="QDQ138" s="102"/>
      <c r="QDR138" s="102"/>
      <c r="QDS138" s="102"/>
      <c r="QDT138" s="102"/>
      <c r="QDU138" s="102"/>
      <c r="QDV138" s="102"/>
      <c r="QDW138" s="102"/>
      <c r="QDX138" s="102"/>
      <c r="QDY138" s="102"/>
      <c r="QDZ138" s="102"/>
      <c r="QEA138" s="102"/>
      <c r="QEB138" s="102"/>
      <c r="QEC138" s="102"/>
      <c r="QED138" s="102"/>
      <c r="QEE138" s="102"/>
      <c r="QEF138" s="102"/>
      <c r="QEG138" s="102"/>
      <c r="QEH138" s="102"/>
      <c r="QEI138" s="102"/>
      <c r="QEJ138" s="102"/>
      <c r="QEK138" s="102"/>
      <c r="QEL138" s="102"/>
      <c r="QEM138" s="102"/>
      <c r="QEN138" s="102"/>
      <c r="QEO138" s="102"/>
      <c r="QEP138" s="102"/>
      <c r="QEQ138" s="102"/>
      <c r="QER138" s="102"/>
      <c r="QES138" s="102"/>
      <c r="QET138" s="102"/>
      <c r="QEU138" s="102"/>
      <c r="QEV138" s="102"/>
      <c r="QEW138" s="102"/>
      <c r="QEX138" s="102"/>
      <c r="QEY138" s="102"/>
      <c r="QEZ138" s="102"/>
      <c r="QFA138" s="102"/>
      <c r="QFB138" s="102"/>
      <c r="QFC138" s="102"/>
      <c r="QFD138" s="102"/>
      <c r="QFE138" s="102"/>
      <c r="QFF138" s="102"/>
      <c r="QFG138" s="102"/>
      <c r="QFH138" s="102"/>
      <c r="QFI138" s="102"/>
      <c r="QFJ138" s="102"/>
      <c r="QFK138" s="102"/>
      <c r="QFL138" s="102"/>
      <c r="QFM138" s="102"/>
      <c r="QFN138" s="102"/>
      <c r="QFO138" s="102"/>
      <c r="QFP138" s="102"/>
      <c r="QFQ138" s="102"/>
      <c r="QFR138" s="102"/>
      <c r="QFS138" s="102"/>
      <c r="QFT138" s="102"/>
      <c r="QFU138" s="102"/>
      <c r="QFV138" s="102"/>
      <c r="QFW138" s="102"/>
      <c r="QFX138" s="102"/>
      <c r="QFY138" s="102"/>
      <c r="QFZ138" s="102"/>
      <c r="QGA138" s="102"/>
      <c r="QGB138" s="102"/>
      <c r="QGC138" s="102"/>
      <c r="QGD138" s="102"/>
      <c r="QGE138" s="102"/>
      <c r="QGF138" s="102"/>
      <c r="QGG138" s="102"/>
      <c r="QGH138" s="102"/>
      <c r="QGI138" s="102"/>
      <c r="QGJ138" s="102"/>
      <c r="QGK138" s="102"/>
      <c r="QGL138" s="102"/>
      <c r="QGM138" s="102"/>
      <c r="QGN138" s="102"/>
      <c r="QGO138" s="102"/>
      <c r="QGP138" s="102"/>
      <c r="QGQ138" s="102"/>
      <c r="QGR138" s="102"/>
      <c r="QGS138" s="102"/>
      <c r="QGT138" s="102"/>
      <c r="QGU138" s="102"/>
      <c r="QGV138" s="102"/>
      <c r="QGW138" s="102"/>
      <c r="QGX138" s="102"/>
      <c r="QGY138" s="102"/>
      <c r="QGZ138" s="102"/>
      <c r="QHA138" s="102"/>
      <c r="QHB138" s="102"/>
      <c r="QHC138" s="102"/>
      <c r="QHD138" s="102"/>
      <c r="QHE138" s="102"/>
      <c r="QHF138" s="102"/>
      <c r="QHG138" s="102"/>
      <c r="QHH138" s="102"/>
      <c r="QHI138" s="102"/>
      <c r="QHJ138" s="102"/>
      <c r="QHK138" s="102"/>
      <c r="QHL138" s="102"/>
      <c r="QHM138" s="102"/>
      <c r="QHN138" s="102"/>
      <c r="QHO138" s="102"/>
      <c r="QHP138" s="102"/>
      <c r="QHQ138" s="102"/>
      <c r="QHR138" s="102"/>
      <c r="QHS138" s="102"/>
      <c r="QHT138" s="102"/>
      <c r="QHU138" s="102"/>
      <c r="QHV138" s="102"/>
      <c r="QHW138" s="102"/>
      <c r="QHX138" s="102"/>
      <c r="QHY138" s="102"/>
      <c r="QHZ138" s="102"/>
      <c r="QIA138" s="102"/>
      <c r="QIB138" s="102"/>
      <c r="QIC138" s="102"/>
      <c r="QID138" s="102"/>
      <c r="QIE138" s="102"/>
      <c r="QIF138" s="102"/>
      <c r="QIG138" s="102"/>
      <c r="QIH138" s="102"/>
      <c r="QII138" s="102"/>
      <c r="QIJ138" s="102"/>
      <c r="QIK138" s="102"/>
      <c r="QIL138" s="102"/>
      <c r="QIM138" s="102"/>
      <c r="QIN138" s="102"/>
      <c r="QIO138" s="102"/>
      <c r="QIP138" s="102"/>
      <c r="QIQ138" s="102"/>
      <c r="QIR138" s="102"/>
      <c r="QIS138" s="102"/>
      <c r="QIT138" s="102"/>
      <c r="QIU138" s="102"/>
      <c r="QIV138" s="102"/>
      <c r="QIW138" s="102"/>
      <c r="QIX138" s="102"/>
      <c r="QIY138" s="102"/>
      <c r="QIZ138" s="102"/>
      <c r="QJA138" s="102"/>
      <c r="QJB138" s="102"/>
      <c r="QJC138" s="102"/>
      <c r="QJD138" s="102"/>
      <c r="QJE138" s="102"/>
      <c r="QJF138" s="102"/>
      <c r="QJG138" s="102"/>
      <c r="QJH138" s="102"/>
      <c r="QJI138" s="102"/>
      <c r="QJJ138" s="102"/>
      <c r="QJK138" s="102"/>
      <c r="QJL138" s="102"/>
      <c r="QJM138" s="102"/>
      <c r="QJN138" s="102"/>
      <c r="QJO138" s="102"/>
      <c r="QJP138" s="102"/>
      <c r="QJQ138" s="102"/>
      <c r="QJR138" s="102"/>
      <c r="QJS138" s="102"/>
      <c r="QJT138" s="102"/>
      <c r="QJU138" s="102"/>
      <c r="QJV138" s="102"/>
      <c r="QJW138" s="102"/>
      <c r="QJX138" s="102"/>
      <c r="QJY138" s="102"/>
      <c r="QJZ138" s="102"/>
      <c r="QKA138" s="102"/>
      <c r="QKB138" s="102"/>
      <c r="QKC138" s="102"/>
      <c r="QKD138" s="102"/>
      <c r="QKE138" s="102"/>
      <c r="QKF138" s="102"/>
      <c r="QKG138" s="102"/>
      <c r="QKH138" s="102"/>
      <c r="QKI138" s="102"/>
      <c r="QKJ138" s="102"/>
      <c r="QKK138" s="102"/>
      <c r="QKL138" s="102"/>
      <c r="QKM138" s="102"/>
      <c r="QKN138" s="102"/>
      <c r="QKO138" s="102"/>
      <c r="QKP138" s="102"/>
      <c r="QKQ138" s="102"/>
      <c r="QKR138" s="102"/>
      <c r="QKS138" s="102"/>
      <c r="QKT138" s="102"/>
      <c r="QKU138" s="102"/>
      <c r="QKV138" s="102"/>
      <c r="QKW138" s="102"/>
      <c r="QKX138" s="102"/>
      <c r="QKY138" s="102"/>
      <c r="QKZ138" s="102"/>
      <c r="QLA138" s="102"/>
      <c r="QLB138" s="102"/>
      <c r="QLC138" s="102"/>
      <c r="QLD138" s="102"/>
      <c r="QLE138" s="102"/>
      <c r="QLF138" s="102"/>
      <c r="QLG138" s="102"/>
      <c r="QLH138" s="102"/>
      <c r="QLI138" s="102"/>
      <c r="QLJ138" s="102"/>
      <c r="QLK138" s="102"/>
      <c r="QLL138" s="102"/>
      <c r="QLM138" s="102"/>
      <c r="QLN138" s="102"/>
      <c r="QLO138" s="102"/>
      <c r="QLP138" s="102"/>
      <c r="QLQ138" s="102"/>
      <c r="QLR138" s="102"/>
      <c r="QLS138" s="102"/>
      <c r="QLT138" s="102"/>
      <c r="QLU138" s="102"/>
      <c r="QLV138" s="102"/>
      <c r="QLW138" s="102"/>
      <c r="QLX138" s="102"/>
      <c r="QLY138" s="102"/>
      <c r="QLZ138" s="102"/>
      <c r="QMA138" s="102"/>
      <c r="QMB138" s="102"/>
      <c r="QMC138" s="102"/>
      <c r="QMD138" s="102"/>
      <c r="QME138" s="102"/>
      <c r="QMF138" s="102"/>
      <c r="QMG138" s="102"/>
      <c r="QMH138" s="102"/>
      <c r="QMI138" s="102"/>
      <c r="QMJ138" s="102"/>
      <c r="QMK138" s="102"/>
      <c r="QML138" s="102"/>
      <c r="QMM138" s="102"/>
      <c r="QMN138" s="102"/>
      <c r="QMO138" s="102"/>
      <c r="QMP138" s="102"/>
      <c r="QMQ138" s="102"/>
      <c r="QMR138" s="102"/>
      <c r="QMS138" s="102"/>
      <c r="QMT138" s="102"/>
      <c r="QMU138" s="102"/>
      <c r="QMV138" s="102"/>
      <c r="QMW138" s="102"/>
      <c r="QMX138" s="102"/>
      <c r="QMY138" s="102"/>
      <c r="QMZ138" s="102"/>
      <c r="QNA138" s="102"/>
      <c r="QNB138" s="102"/>
      <c r="QNC138" s="102"/>
      <c r="QND138" s="102"/>
      <c r="QNE138" s="102"/>
      <c r="QNF138" s="102"/>
      <c r="QNG138" s="102"/>
      <c r="QNH138" s="102"/>
      <c r="QNI138" s="102"/>
      <c r="QNJ138" s="102"/>
      <c r="QNK138" s="102"/>
      <c r="QNL138" s="102"/>
      <c r="QNM138" s="102"/>
      <c r="QNN138" s="102"/>
      <c r="QNO138" s="102"/>
      <c r="QNP138" s="102"/>
      <c r="QNQ138" s="102"/>
      <c r="QNR138" s="102"/>
      <c r="QNS138" s="102"/>
      <c r="QNT138" s="102"/>
      <c r="QNU138" s="102"/>
      <c r="QNV138" s="102"/>
      <c r="QNW138" s="102"/>
      <c r="QNX138" s="102"/>
      <c r="QNY138" s="102"/>
      <c r="QNZ138" s="102"/>
      <c r="QOA138" s="102"/>
      <c r="QOB138" s="102"/>
      <c r="QOC138" s="102"/>
      <c r="QOD138" s="102"/>
      <c r="QOE138" s="102"/>
      <c r="QOF138" s="102"/>
      <c r="QOG138" s="102"/>
      <c r="QOH138" s="102"/>
      <c r="QOI138" s="102"/>
      <c r="QOJ138" s="102"/>
      <c r="QOK138" s="102"/>
      <c r="QOL138" s="102"/>
      <c r="QOM138" s="102"/>
      <c r="QON138" s="102"/>
      <c r="QOO138" s="102"/>
      <c r="QOP138" s="102"/>
      <c r="QOQ138" s="102"/>
      <c r="QOR138" s="102"/>
      <c r="QOS138" s="102"/>
      <c r="QOT138" s="102"/>
      <c r="QOU138" s="102"/>
      <c r="QOV138" s="102"/>
      <c r="QOW138" s="102"/>
      <c r="QOX138" s="102"/>
      <c r="QOY138" s="102"/>
      <c r="QOZ138" s="102"/>
      <c r="QPA138" s="102"/>
      <c r="QPB138" s="102"/>
      <c r="QPC138" s="102"/>
      <c r="QPD138" s="102"/>
      <c r="QPE138" s="102"/>
      <c r="QPF138" s="102"/>
      <c r="QPG138" s="102"/>
      <c r="QPH138" s="102"/>
      <c r="QPI138" s="102"/>
      <c r="QPJ138" s="102"/>
      <c r="QPK138" s="102"/>
      <c r="QPL138" s="102"/>
      <c r="QPM138" s="102"/>
      <c r="QPN138" s="102"/>
      <c r="QPO138" s="102"/>
      <c r="QPP138" s="102"/>
      <c r="QPQ138" s="102"/>
      <c r="QPR138" s="102"/>
      <c r="QPS138" s="102"/>
      <c r="QPT138" s="102"/>
      <c r="QPU138" s="102"/>
      <c r="QPV138" s="102"/>
      <c r="QPW138" s="102"/>
      <c r="QPX138" s="102"/>
      <c r="QPY138" s="102"/>
      <c r="QPZ138" s="102"/>
      <c r="QQA138" s="102"/>
      <c r="QQB138" s="102"/>
      <c r="QQC138" s="102"/>
      <c r="QQD138" s="102"/>
      <c r="QQE138" s="102"/>
      <c r="QQF138" s="102"/>
      <c r="QQG138" s="102"/>
      <c r="QQH138" s="102"/>
      <c r="QQI138" s="102"/>
      <c r="QQJ138" s="102"/>
      <c r="QQK138" s="102"/>
      <c r="QQL138" s="102"/>
      <c r="QQM138" s="102"/>
      <c r="QQN138" s="102"/>
      <c r="QQO138" s="102"/>
      <c r="QQP138" s="102"/>
      <c r="QQQ138" s="102"/>
      <c r="QQR138" s="102"/>
      <c r="QQS138" s="102"/>
      <c r="QQT138" s="102"/>
      <c r="QQU138" s="102"/>
      <c r="QQV138" s="102"/>
      <c r="QQW138" s="102"/>
      <c r="QQX138" s="102"/>
      <c r="QQY138" s="102"/>
      <c r="QQZ138" s="102"/>
      <c r="QRA138" s="102"/>
      <c r="QRB138" s="102"/>
      <c r="QRC138" s="102"/>
      <c r="QRD138" s="102"/>
      <c r="QRE138" s="102"/>
      <c r="QRF138" s="102"/>
      <c r="QRG138" s="102"/>
      <c r="QRH138" s="102"/>
      <c r="QRI138" s="102"/>
      <c r="QRJ138" s="102"/>
      <c r="QRK138" s="102"/>
      <c r="QRL138" s="102"/>
      <c r="QRM138" s="102"/>
      <c r="QRN138" s="102"/>
      <c r="QRO138" s="102"/>
      <c r="QRP138" s="102"/>
      <c r="QRQ138" s="102"/>
      <c r="QRR138" s="102"/>
      <c r="QRS138" s="102"/>
      <c r="QRT138" s="102"/>
      <c r="QRU138" s="102"/>
      <c r="QRV138" s="102"/>
      <c r="QRW138" s="102"/>
      <c r="QRX138" s="102"/>
      <c r="QRY138" s="102"/>
      <c r="QRZ138" s="102"/>
      <c r="QSA138" s="102"/>
      <c r="QSB138" s="102"/>
      <c r="QSC138" s="102"/>
      <c r="QSD138" s="102"/>
      <c r="QSE138" s="102"/>
      <c r="QSF138" s="102"/>
      <c r="QSG138" s="102"/>
      <c r="QSH138" s="102"/>
      <c r="QSI138" s="102"/>
      <c r="QSJ138" s="102"/>
      <c r="QSK138" s="102"/>
      <c r="QSL138" s="102"/>
      <c r="QSM138" s="102"/>
      <c r="QSN138" s="102"/>
      <c r="QSO138" s="102"/>
      <c r="QSP138" s="102"/>
      <c r="QSQ138" s="102"/>
      <c r="QSR138" s="102"/>
      <c r="QSS138" s="102"/>
      <c r="QST138" s="102"/>
      <c r="QSU138" s="102"/>
      <c r="QSV138" s="102"/>
      <c r="QSW138" s="102"/>
      <c r="QSX138" s="102"/>
      <c r="QSY138" s="102"/>
      <c r="QSZ138" s="102"/>
      <c r="QTA138" s="102"/>
      <c r="QTB138" s="102"/>
      <c r="QTC138" s="102"/>
      <c r="QTD138" s="102"/>
      <c r="QTE138" s="102"/>
      <c r="QTF138" s="102"/>
      <c r="QTG138" s="102"/>
      <c r="QTH138" s="102"/>
      <c r="QTI138" s="102"/>
      <c r="QTJ138" s="102"/>
      <c r="QTK138" s="102"/>
      <c r="QTL138" s="102"/>
      <c r="QTM138" s="102"/>
      <c r="QTN138" s="102"/>
      <c r="QTO138" s="102"/>
      <c r="QTP138" s="102"/>
      <c r="QTQ138" s="102"/>
      <c r="QTR138" s="102"/>
      <c r="QTS138" s="102"/>
      <c r="QTT138" s="102"/>
      <c r="QTU138" s="102"/>
      <c r="QTV138" s="102"/>
      <c r="QTW138" s="102"/>
      <c r="QTX138" s="102"/>
      <c r="QTY138" s="102"/>
      <c r="QTZ138" s="102"/>
      <c r="QUA138" s="102"/>
      <c r="QUB138" s="102"/>
      <c r="QUC138" s="102"/>
      <c r="QUD138" s="102"/>
      <c r="QUE138" s="102"/>
      <c r="QUF138" s="102"/>
      <c r="QUG138" s="102"/>
      <c r="QUH138" s="102"/>
      <c r="QUI138" s="102"/>
      <c r="QUJ138" s="102"/>
      <c r="QUK138" s="102"/>
      <c r="QUL138" s="102"/>
      <c r="QUM138" s="102"/>
      <c r="QUN138" s="102"/>
      <c r="QUO138" s="102"/>
      <c r="QUP138" s="102"/>
      <c r="QUQ138" s="102"/>
      <c r="QUR138" s="102"/>
      <c r="QUS138" s="102"/>
      <c r="QUT138" s="102"/>
      <c r="QUU138" s="102"/>
      <c r="QUV138" s="102"/>
      <c r="QUW138" s="102"/>
      <c r="QUX138" s="102"/>
      <c r="QUY138" s="102"/>
      <c r="QUZ138" s="102"/>
      <c r="QVA138" s="102"/>
      <c r="QVB138" s="102"/>
      <c r="QVC138" s="102"/>
      <c r="QVD138" s="102"/>
      <c r="QVE138" s="102"/>
      <c r="QVF138" s="102"/>
      <c r="QVG138" s="102"/>
      <c r="QVH138" s="102"/>
      <c r="QVI138" s="102"/>
      <c r="QVJ138" s="102"/>
      <c r="QVK138" s="102"/>
      <c r="QVL138" s="102"/>
      <c r="QVM138" s="102"/>
      <c r="QVN138" s="102"/>
      <c r="QVO138" s="102"/>
      <c r="QVP138" s="102"/>
      <c r="QVQ138" s="102"/>
      <c r="QVR138" s="102"/>
      <c r="QVS138" s="102"/>
      <c r="QVT138" s="102"/>
      <c r="QVU138" s="102"/>
      <c r="QVV138" s="102"/>
      <c r="QVW138" s="102"/>
      <c r="QVX138" s="102"/>
      <c r="QVY138" s="102"/>
      <c r="QVZ138" s="102"/>
      <c r="QWA138" s="102"/>
      <c r="QWB138" s="102"/>
      <c r="QWC138" s="102"/>
      <c r="QWD138" s="102"/>
      <c r="QWE138" s="102"/>
      <c r="QWF138" s="102"/>
      <c r="QWG138" s="102"/>
      <c r="QWH138" s="102"/>
      <c r="QWI138" s="102"/>
      <c r="QWJ138" s="102"/>
      <c r="QWK138" s="102"/>
      <c r="QWL138" s="102"/>
      <c r="QWM138" s="102"/>
      <c r="QWN138" s="102"/>
      <c r="QWO138" s="102"/>
      <c r="QWP138" s="102"/>
      <c r="QWQ138" s="102"/>
      <c r="QWR138" s="102"/>
      <c r="QWS138" s="102"/>
      <c r="QWT138" s="102"/>
      <c r="QWU138" s="102"/>
      <c r="QWV138" s="102"/>
      <c r="QWW138" s="102"/>
      <c r="QWX138" s="102"/>
      <c r="QWY138" s="102"/>
      <c r="QWZ138" s="102"/>
      <c r="QXA138" s="102"/>
      <c r="QXB138" s="102"/>
      <c r="QXC138" s="102"/>
      <c r="QXD138" s="102"/>
      <c r="QXE138" s="102"/>
      <c r="QXF138" s="102"/>
      <c r="QXG138" s="102"/>
      <c r="QXH138" s="102"/>
      <c r="QXI138" s="102"/>
      <c r="QXJ138" s="102"/>
      <c r="QXK138" s="102"/>
      <c r="QXL138" s="102"/>
      <c r="QXM138" s="102"/>
      <c r="QXN138" s="102"/>
      <c r="QXO138" s="102"/>
      <c r="QXP138" s="102"/>
      <c r="QXQ138" s="102"/>
      <c r="QXR138" s="102"/>
      <c r="QXS138" s="102"/>
      <c r="QXT138" s="102"/>
      <c r="QXU138" s="102"/>
      <c r="QXV138" s="102"/>
      <c r="QXW138" s="102"/>
      <c r="QXX138" s="102"/>
      <c r="QXY138" s="102"/>
      <c r="QXZ138" s="102"/>
      <c r="QYA138" s="102"/>
      <c r="QYB138" s="102"/>
      <c r="QYC138" s="102"/>
      <c r="QYD138" s="102"/>
      <c r="QYE138" s="102"/>
      <c r="QYF138" s="102"/>
      <c r="QYG138" s="102"/>
      <c r="QYH138" s="102"/>
      <c r="QYI138" s="102"/>
      <c r="QYJ138" s="102"/>
      <c r="QYK138" s="102"/>
      <c r="QYL138" s="102"/>
      <c r="QYM138" s="102"/>
      <c r="QYN138" s="102"/>
      <c r="QYO138" s="102"/>
      <c r="QYP138" s="102"/>
      <c r="QYQ138" s="102"/>
      <c r="QYR138" s="102"/>
      <c r="QYS138" s="102"/>
      <c r="QYT138" s="102"/>
      <c r="QYU138" s="102"/>
      <c r="QYV138" s="102"/>
      <c r="QYW138" s="102"/>
      <c r="QYX138" s="102"/>
      <c r="QYY138" s="102"/>
      <c r="QYZ138" s="102"/>
      <c r="QZA138" s="102"/>
      <c r="QZB138" s="102"/>
      <c r="QZC138" s="102"/>
      <c r="QZD138" s="102"/>
      <c r="QZE138" s="102"/>
      <c r="QZF138" s="102"/>
      <c r="QZG138" s="102"/>
      <c r="QZH138" s="102"/>
      <c r="QZI138" s="102"/>
      <c r="QZJ138" s="102"/>
      <c r="QZK138" s="102"/>
      <c r="QZL138" s="102"/>
      <c r="QZM138" s="102"/>
      <c r="QZN138" s="102"/>
      <c r="QZO138" s="102"/>
      <c r="QZP138" s="102"/>
      <c r="QZQ138" s="102"/>
      <c r="QZR138" s="102"/>
      <c r="QZS138" s="102"/>
      <c r="QZT138" s="102"/>
      <c r="QZU138" s="102"/>
      <c r="QZV138" s="102"/>
      <c r="QZW138" s="102"/>
      <c r="QZX138" s="102"/>
      <c r="QZY138" s="102"/>
      <c r="QZZ138" s="102"/>
      <c r="RAA138" s="102"/>
      <c r="RAB138" s="102"/>
      <c r="RAC138" s="102"/>
      <c r="RAD138" s="102"/>
      <c r="RAE138" s="102"/>
      <c r="RAF138" s="102"/>
      <c r="RAG138" s="102"/>
      <c r="RAH138" s="102"/>
      <c r="RAI138" s="102"/>
      <c r="RAJ138" s="102"/>
      <c r="RAK138" s="102"/>
      <c r="RAL138" s="102"/>
      <c r="RAM138" s="102"/>
      <c r="RAN138" s="102"/>
      <c r="RAO138" s="102"/>
      <c r="RAP138" s="102"/>
      <c r="RAQ138" s="102"/>
      <c r="RAR138" s="102"/>
      <c r="RAS138" s="102"/>
      <c r="RAT138" s="102"/>
      <c r="RAU138" s="102"/>
      <c r="RAV138" s="102"/>
      <c r="RAW138" s="102"/>
      <c r="RAX138" s="102"/>
      <c r="RAY138" s="102"/>
      <c r="RAZ138" s="102"/>
      <c r="RBA138" s="102"/>
      <c r="RBB138" s="102"/>
      <c r="RBC138" s="102"/>
      <c r="RBD138" s="102"/>
      <c r="RBE138" s="102"/>
      <c r="RBF138" s="102"/>
      <c r="RBG138" s="102"/>
      <c r="RBH138" s="102"/>
      <c r="RBI138" s="102"/>
      <c r="RBJ138" s="102"/>
      <c r="RBK138" s="102"/>
      <c r="RBL138" s="102"/>
      <c r="RBM138" s="102"/>
      <c r="RBN138" s="102"/>
      <c r="RBO138" s="102"/>
      <c r="RBP138" s="102"/>
      <c r="RBQ138" s="102"/>
      <c r="RBR138" s="102"/>
      <c r="RBS138" s="102"/>
      <c r="RBT138" s="102"/>
      <c r="RBU138" s="102"/>
      <c r="RBV138" s="102"/>
      <c r="RBW138" s="102"/>
      <c r="RBX138" s="102"/>
      <c r="RBY138" s="102"/>
      <c r="RBZ138" s="102"/>
      <c r="RCA138" s="102"/>
      <c r="RCB138" s="102"/>
      <c r="RCC138" s="102"/>
      <c r="RCD138" s="102"/>
      <c r="RCE138" s="102"/>
      <c r="RCF138" s="102"/>
      <c r="RCG138" s="102"/>
      <c r="RCH138" s="102"/>
      <c r="RCI138" s="102"/>
      <c r="RCJ138" s="102"/>
      <c r="RCK138" s="102"/>
      <c r="RCL138" s="102"/>
      <c r="RCM138" s="102"/>
      <c r="RCN138" s="102"/>
      <c r="RCO138" s="102"/>
      <c r="RCP138" s="102"/>
      <c r="RCQ138" s="102"/>
      <c r="RCR138" s="102"/>
      <c r="RCS138" s="102"/>
      <c r="RCT138" s="102"/>
      <c r="RCU138" s="102"/>
      <c r="RCV138" s="102"/>
      <c r="RCW138" s="102"/>
      <c r="RCX138" s="102"/>
      <c r="RCY138" s="102"/>
      <c r="RCZ138" s="102"/>
      <c r="RDA138" s="102"/>
      <c r="RDB138" s="102"/>
      <c r="RDC138" s="102"/>
      <c r="RDD138" s="102"/>
      <c r="RDE138" s="102"/>
      <c r="RDF138" s="102"/>
      <c r="RDG138" s="102"/>
      <c r="RDH138" s="102"/>
      <c r="RDI138" s="102"/>
      <c r="RDJ138" s="102"/>
      <c r="RDK138" s="102"/>
      <c r="RDL138" s="102"/>
      <c r="RDM138" s="102"/>
      <c r="RDN138" s="102"/>
      <c r="RDO138" s="102"/>
      <c r="RDP138" s="102"/>
      <c r="RDQ138" s="102"/>
      <c r="RDR138" s="102"/>
      <c r="RDS138" s="102"/>
      <c r="RDT138" s="102"/>
      <c r="RDU138" s="102"/>
      <c r="RDV138" s="102"/>
      <c r="RDW138" s="102"/>
      <c r="RDX138" s="102"/>
      <c r="RDY138" s="102"/>
      <c r="RDZ138" s="102"/>
      <c r="REA138" s="102"/>
      <c r="REB138" s="102"/>
      <c r="REC138" s="102"/>
      <c r="RED138" s="102"/>
      <c r="REE138" s="102"/>
      <c r="REF138" s="102"/>
      <c r="REG138" s="102"/>
      <c r="REH138" s="102"/>
      <c r="REI138" s="102"/>
      <c r="REJ138" s="102"/>
      <c r="REK138" s="102"/>
      <c r="REL138" s="102"/>
      <c r="REM138" s="102"/>
      <c r="REN138" s="102"/>
      <c r="REO138" s="102"/>
      <c r="REP138" s="102"/>
      <c r="REQ138" s="102"/>
      <c r="RER138" s="102"/>
      <c r="RES138" s="102"/>
      <c r="RET138" s="102"/>
      <c r="REU138" s="102"/>
      <c r="REV138" s="102"/>
      <c r="REW138" s="102"/>
      <c r="REX138" s="102"/>
      <c r="REY138" s="102"/>
      <c r="REZ138" s="102"/>
      <c r="RFA138" s="102"/>
      <c r="RFB138" s="102"/>
      <c r="RFC138" s="102"/>
      <c r="RFD138" s="102"/>
      <c r="RFE138" s="102"/>
      <c r="RFF138" s="102"/>
      <c r="RFG138" s="102"/>
      <c r="RFH138" s="102"/>
      <c r="RFI138" s="102"/>
      <c r="RFJ138" s="102"/>
      <c r="RFK138" s="102"/>
      <c r="RFL138" s="102"/>
      <c r="RFM138" s="102"/>
      <c r="RFN138" s="102"/>
      <c r="RFO138" s="102"/>
      <c r="RFP138" s="102"/>
      <c r="RFQ138" s="102"/>
      <c r="RFR138" s="102"/>
      <c r="RFS138" s="102"/>
      <c r="RFT138" s="102"/>
      <c r="RFU138" s="102"/>
      <c r="RFV138" s="102"/>
      <c r="RFW138" s="102"/>
      <c r="RFX138" s="102"/>
      <c r="RFY138" s="102"/>
      <c r="RFZ138" s="102"/>
      <c r="RGA138" s="102"/>
      <c r="RGB138" s="102"/>
      <c r="RGC138" s="102"/>
      <c r="RGD138" s="102"/>
      <c r="RGE138" s="102"/>
      <c r="RGF138" s="102"/>
      <c r="RGG138" s="102"/>
      <c r="RGH138" s="102"/>
      <c r="RGI138" s="102"/>
      <c r="RGJ138" s="102"/>
      <c r="RGK138" s="102"/>
      <c r="RGL138" s="102"/>
      <c r="RGM138" s="102"/>
      <c r="RGN138" s="102"/>
      <c r="RGO138" s="102"/>
      <c r="RGP138" s="102"/>
      <c r="RGQ138" s="102"/>
      <c r="RGR138" s="102"/>
      <c r="RGS138" s="102"/>
      <c r="RGT138" s="102"/>
      <c r="RGU138" s="102"/>
      <c r="RGV138" s="102"/>
      <c r="RGW138" s="102"/>
      <c r="RGX138" s="102"/>
      <c r="RGY138" s="102"/>
      <c r="RGZ138" s="102"/>
      <c r="RHA138" s="102"/>
      <c r="RHB138" s="102"/>
      <c r="RHC138" s="102"/>
      <c r="RHD138" s="102"/>
      <c r="RHE138" s="102"/>
      <c r="RHF138" s="102"/>
      <c r="RHG138" s="102"/>
      <c r="RHH138" s="102"/>
      <c r="RHI138" s="102"/>
      <c r="RHJ138" s="102"/>
      <c r="RHK138" s="102"/>
      <c r="RHL138" s="102"/>
      <c r="RHM138" s="102"/>
      <c r="RHN138" s="102"/>
      <c r="RHO138" s="102"/>
      <c r="RHP138" s="102"/>
      <c r="RHQ138" s="102"/>
      <c r="RHR138" s="102"/>
      <c r="RHS138" s="102"/>
      <c r="RHT138" s="102"/>
      <c r="RHU138" s="102"/>
      <c r="RHV138" s="102"/>
      <c r="RHW138" s="102"/>
      <c r="RHX138" s="102"/>
      <c r="RHY138" s="102"/>
      <c r="RHZ138" s="102"/>
      <c r="RIA138" s="102"/>
      <c r="RIB138" s="102"/>
      <c r="RIC138" s="102"/>
      <c r="RID138" s="102"/>
      <c r="RIE138" s="102"/>
      <c r="RIF138" s="102"/>
      <c r="RIG138" s="102"/>
      <c r="RIH138" s="102"/>
      <c r="RII138" s="102"/>
      <c r="RIJ138" s="102"/>
      <c r="RIK138" s="102"/>
      <c r="RIL138" s="102"/>
      <c r="RIM138" s="102"/>
      <c r="RIN138" s="102"/>
      <c r="RIO138" s="102"/>
      <c r="RIP138" s="102"/>
      <c r="RIQ138" s="102"/>
      <c r="RIR138" s="102"/>
      <c r="RIS138" s="102"/>
      <c r="RIT138" s="102"/>
      <c r="RIU138" s="102"/>
      <c r="RIV138" s="102"/>
      <c r="RIW138" s="102"/>
      <c r="RIX138" s="102"/>
      <c r="RIY138" s="102"/>
      <c r="RIZ138" s="102"/>
      <c r="RJA138" s="102"/>
      <c r="RJB138" s="102"/>
      <c r="RJC138" s="102"/>
      <c r="RJD138" s="102"/>
      <c r="RJE138" s="102"/>
      <c r="RJF138" s="102"/>
      <c r="RJG138" s="102"/>
      <c r="RJH138" s="102"/>
      <c r="RJI138" s="102"/>
      <c r="RJJ138" s="102"/>
      <c r="RJK138" s="102"/>
      <c r="RJL138" s="102"/>
      <c r="RJM138" s="102"/>
      <c r="RJN138" s="102"/>
      <c r="RJO138" s="102"/>
      <c r="RJP138" s="102"/>
      <c r="RJQ138" s="102"/>
      <c r="RJR138" s="102"/>
      <c r="RJS138" s="102"/>
      <c r="RJT138" s="102"/>
      <c r="RJU138" s="102"/>
      <c r="RJV138" s="102"/>
      <c r="RJW138" s="102"/>
      <c r="RJX138" s="102"/>
      <c r="RJY138" s="102"/>
      <c r="RJZ138" s="102"/>
      <c r="RKA138" s="102"/>
      <c r="RKB138" s="102"/>
      <c r="RKC138" s="102"/>
      <c r="RKD138" s="102"/>
      <c r="RKE138" s="102"/>
      <c r="RKF138" s="102"/>
      <c r="RKG138" s="102"/>
      <c r="RKH138" s="102"/>
      <c r="RKI138" s="102"/>
      <c r="RKJ138" s="102"/>
      <c r="RKK138" s="102"/>
      <c r="RKL138" s="102"/>
      <c r="RKM138" s="102"/>
      <c r="RKN138" s="102"/>
      <c r="RKO138" s="102"/>
      <c r="RKP138" s="102"/>
      <c r="RKQ138" s="102"/>
      <c r="RKR138" s="102"/>
      <c r="RKS138" s="102"/>
      <c r="RKT138" s="102"/>
      <c r="RKU138" s="102"/>
      <c r="RKV138" s="102"/>
      <c r="RKW138" s="102"/>
      <c r="RKX138" s="102"/>
      <c r="RKY138" s="102"/>
      <c r="RKZ138" s="102"/>
      <c r="RLA138" s="102"/>
      <c r="RLB138" s="102"/>
      <c r="RLC138" s="102"/>
      <c r="RLD138" s="102"/>
      <c r="RLE138" s="102"/>
      <c r="RLF138" s="102"/>
      <c r="RLG138" s="102"/>
      <c r="RLH138" s="102"/>
      <c r="RLI138" s="102"/>
      <c r="RLJ138" s="102"/>
      <c r="RLK138" s="102"/>
      <c r="RLL138" s="102"/>
      <c r="RLM138" s="102"/>
      <c r="RLN138" s="102"/>
      <c r="RLO138" s="102"/>
      <c r="RLP138" s="102"/>
      <c r="RLQ138" s="102"/>
      <c r="RLR138" s="102"/>
      <c r="RLS138" s="102"/>
      <c r="RLT138" s="102"/>
      <c r="RLU138" s="102"/>
      <c r="RLV138" s="102"/>
      <c r="RLW138" s="102"/>
      <c r="RLX138" s="102"/>
      <c r="RLY138" s="102"/>
      <c r="RLZ138" s="102"/>
      <c r="RMA138" s="102"/>
      <c r="RMB138" s="102"/>
      <c r="RMC138" s="102"/>
      <c r="RMD138" s="102"/>
      <c r="RME138" s="102"/>
      <c r="RMF138" s="102"/>
      <c r="RMG138" s="102"/>
      <c r="RMH138" s="102"/>
      <c r="RMI138" s="102"/>
      <c r="RMJ138" s="102"/>
      <c r="RMK138" s="102"/>
      <c r="RML138" s="102"/>
      <c r="RMM138" s="102"/>
      <c r="RMN138" s="102"/>
      <c r="RMO138" s="102"/>
      <c r="RMP138" s="102"/>
      <c r="RMQ138" s="102"/>
      <c r="RMR138" s="102"/>
      <c r="RMS138" s="102"/>
      <c r="RMT138" s="102"/>
      <c r="RMU138" s="102"/>
      <c r="RMV138" s="102"/>
      <c r="RMW138" s="102"/>
      <c r="RMX138" s="102"/>
      <c r="RMY138" s="102"/>
      <c r="RMZ138" s="102"/>
      <c r="RNA138" s="102"/>
      <c r="RNB138" s="102"/>
      <c r="RNC138" s="102"/>
      <c r="RND138" s="102"/>
      <c r="RNE138" s="102"/>
      <c r="RNF138" s="102"/>
      <c r="RNG138" s="102"/>
      <c r="RNH138" s="102"/>
      <c r="RNI138" s="102"/>
      <c r="RNJ138" s="102"/>
      <c r="RNK138" s="102"/>
      <c r="RNL138" s="102"/>
      <c r="RNM138" s="102"/>
      <c r="RNN138" s="102"/>
      <c r="RNO138" s="102"/>
      <c r="RNP138" s="102"/>
      <c r="RNQ138" s="102"/>
      <c r="RNR138" s="102"/>
      <c r="RNS138" s="102"/>
      <c r="RNT138" s="102"/>
      <c r="RNU138" s="102"/>
      <c r="RNV138" s="102"/>
      <c r="RNW138" s="102"/>
      <c r="RNX138" s="102"/>
      <c r="RNY138" s="102"/>
      <c r="RNZ138" s="102"/>
      <c r="ROA138" s="102"/>
      <c r="ROB138" s="102"/>
      <c r="ROC138" s="102"/>
      <c r="ROD138" s="102"/>
      <c r="ROE138" s="102"/>
      <c r="ROF138" s="102"/>
      <c r="ROG138" s="102"/>
      <c r="ROH138" s="102"/>
      <c r="ROI138" s="102"/>
      <c r="ROJ138" s="102"/>
      <c r="ROK138" s="102"/>
      <c r="ROL138" s="102"/>
      <c r="ROM138" s="102"/>
      <c r="RON138" s="102"/>
      <c r="ROO138" s="102"/>
      <c r="ROP138" s="102"/>
      <c r="ROQ138" s="102"/>
      <c r="ROR138" s="102"/>
      <c r="ROS138" s="102"/>
      <c r="ROT138" s="102"/>
      <c r="ROU138" s="102"/>
      <c r="ROV138" s="102"/>
      <c r="ROW138" s="102"/>
      <c r="ROX138" s="102"/>
      <c r="ROY138" s="102"/>
      <c r="ROZ138" s="102"/>
      <c r="RPA138" s="102"/>
      <c r="RPB138" s="102"/>
      <c r="RPC138" s="102"/>
      <c r="RPD138" s="102"/>
      <c r="RPE138" s="102"/>
      <c r="RPF138" s="102"/>
      <c r="RPG138" s="102"/>
      <c r="RPH138" s="102"/>
      <c r="RPI138" s="102"/>
      <c r="RPJ138" s="102"/>
      <c r="RPK138" s="102"/>
      <c r="RPL138" s="102"/>
      <c r="RPM138" s="102"/>
      <c r="RPN138" s="102"/>
      <c r="RPO138" s="102"/>
      <c r="RPP138" s="102"/>
      <c r="RPQ138" s="102"/>
      <c r="RPR138" s="102"/>
      <c r="RPS138" s="102"/>
      <c r="RPT138" s="102"/>
      <c r="RPU138" s="102"/>
      <c r="RPV138" s="102"/>
      <c r="RPW138" s="102"/>
      <c r="RPX138" s="102"/>
      <c r="RPY138" s="102"/>
      <c r="RPZ138" s="102"/>
      <c r="RQA138" s="102"/>
      <c r="RQB138" s="102"/>
      <c r="RQC138" s="102"/>
      <c r="RQD138" s="102"/>
      <c r="RQE138" s="102"/>
      <c r="RQF138" s="102"/>
      <c r="RQG138" s="102"/>
      <c r="RQH138" s="102"/>
      <c r="RQI138" s="102"/>
      <c r="RQJ138" s="102"/>
      <c r="RQK138" s="102"/>
      <c r="RQL138" s="102"/>
      <c r="RQM138" s="102"/>
      <c r="RQN138" s="102"/>
      <c r="RQO138" s="102"/>
      <c r="RQP138" s="102"/>
      <c r="RQQ138" s="102"/>
      <c r="RQR138" s="102"/>
      <c r="RQS138" s="102"/>
      <c r="RQT138" s="102"/>
      <c r="RQU138" s="102"/>
      <c r="RQV138" s="102"/>
      <c r="RQW138" s="102"/>
      <c r="RQX138" s="102"/>
      <c r="RQY138" s="102"/>
      <c r="RQZ138" s="102"/>
      <c r="RRA138" s="102"/>
      <c r="RRB138" s="102"/>
      <c r="RRC138" s="102"/>
      <c r="RRD138" s="102"/>
      <c r="RRE138" s="102"/>
      <c r="RRF138" s="102"/>
      <c r="RRG138" s="102"/>
      <c r="RRH138" s="102"/>
      <c r="RRI138" s="102"/>
      <c r="RRJ138" s="102"/>
      <c r="RRK138" s="102"/>
      <c r="RRL138" s="102"/>
      <c r="RRM138" s="102"/>
      <c r="RRN138" s="102"/>
      <c r="RRO138" s="102"/>
      <c r="RRP138" s="102"/>
      <c r="RRQ138" s="102"/>
      <c r="RRR138" s="102"/>
      <c r="RRS138" s="102"/>
      <c r="RRT138" s="102"/>
      <c r="RRU138" s="102"/>
      <c r="RRV138" s="102"/>
      <c r="RRW138" s="102"/>
      <c r="RRX138" s="102"/>
      <c r="RRY138" s="102"/>
      <c r="RRZ138" s="102"/>
      <c r="RSA138" s="102"/>
      <c r="RSB138" s="102"/>
      <c r="RSC138" s="102"/>
      <c r="RSD138" s="102"/>
      <c r="RSE138" s="102"/>
      <c r="RSF138" s="102"/>
      <c r="RSG138" s="102"/>
      <c r="RSH138" s="102"/>
      <c r="RSI138" s="102"/>
      <c r="RSJ138" s="102"/>
      <c r="RSK138" s="102"/>
      <c r="RSL138" s="102"/>
      <c r="RSM138" s="102"/>
      <c r="RSN138" s="102"/>
      <c r="RSO138" s="102"/>
      <c r="RSP138" s="102"/>
      <c r="RSQ138" s="102"/>
      <c r="RSR138" s="102"/>
      <c r="RSS138" s="102"/>
      <c r="RST138" s="102"/>
      <c r="RSU138" s="102"/>
      <c r="RSV138" s="102"/>
      <c r="RSW138" s="102"/>
      <c r="RSX138" s="102"/>
      <c r="RSY138" s="102"/>
      <c r="RSZ138" s="102"/>
      <c r="RTA138" s="102"/>
      <c r="RTB138" s="102"/>
      <c r="RTC138" s="102"/>
      <c r="RTD138" s="102"/>
      <c r="RTE138" s="102"/>
      <c r="RTF138" s="102"/>
      <c r="RTG138" s="102"/>
      <c r="RTH138" s="102"/>
      <c r="RTI138" s="102"/>
      <c r="RTJ138" s="102"/>
      <c r="RTK138" s="102"/>
      <c r="RTL138" s="102"/>
      <c r="RTM138" s="102"/>
      <c r="RTN138" s="102"/>
      <c r="RTO138" s="102"/>
      <c r="RTP138" s="102"/>
      <c r="RTQ138" s="102"/>
      <c r="RTR138" s="102"/>
      <c r="RTS138" s="102"/>
      <c r="RTT138" s="102"/>
      <c r="RTU138" s="102"/>
      <c r="RTV138" s="102"/>
      <c r="RTW138" s="102"/>
      <c r="RTX138" s="102"/>
      <c r="RTY138" s="102"/>
      <c r="RTZ138" s="102"/>
      <c r="RUA138" s="102"/>
      <c r="RUB138" s="102"/>
      <c r="RUC138" s="102"/>
      <c r="RUD138" s="102"/>
      <c r="RUE138" s="102"/>
      <c r="RUF138" s="102"/>
      <c r="RUG138" s="102"/>
      <c r="RUH138" s="102"/>
      <c r="RUI138" s="102"/>
      <c r="RUJ138" s="102"/>
      <c r="RUK138" s="102"/>
      <c r="RUL138" s="102"/>
      <c r="RUM138" s="102"/>
      <c r="RUN138" s="102"/>
      <c r="RUO138" s="102"/>
      <c r="RUP138" s="102"/>
      <c r="RUQ138" s="102"/>
      <c r="RUR138" s="102"/>
      <c r="RUS138" s="102"/>
      <c r="RUT138" s="102"/>
      <c r="RUU138" s="102"/>
      <c r="RUV138" s="102"/>
      <c r="RUW138" s="102"/>
      <c r="RUX138" s="102"/>
      <c r="RUY138" s="102"/>
      <c r="RUZ138" s="102"/>
      <c r="RVA138" s="102"/>
      <c r="RVB138" s="102"/>
      <c r="RVC138" s="102"/>
      <c r="RVD138" s="102"/>
      <c r="RVE138" s="102"/>
      <c r="RVF138" s="102"/>
      <c r="RVG138" s="102"/>
      <c r="RVH138" s="102"/>
      <c r="RVI138" s="102"/>
      <c r="RVJ138" s="102"/>
      <c r="RVK138" s="102"/>
      <c r="RVL138" s="102"/>
      <c r="RVM138" s="102"/>
      <c r="RVN138" s="102"/>
      <c r="RVO138" s="102"/>
      <c r="RVP138" s="102"/>
      <c r="RVQ138" s="102"/>
      <c r="RVR138" s="102"/>
      <c r="RVS138" s="102"/>
      <c r="RVT138" s="102"/>
      <c r="RVU138" s="102"/>
      <c r="RVV138" s="102"/>
      <c r="RVW138" s="102"/>
      <c r="RVX138" s="102"/>
      <c r="RVY138" s="102"/>
      <c r="RVZ138" s="102"/>
      <c r="RWA138" s="102"/>
      <c r="RWB138" s="102"/>
      <c r="RWC138" s="102"/>
      <c r="RWD138" s="102"/>
      <c r="RWE138" s="102"/>
      <c r="RWF138" s="102"/>
      <c r="RWG138" s="102"/>
      <c r="RWH138" s="102"/>
      <c r="RWI138" s="102"/>
      <c r="RWJ138" s="102"/>
      <c r="RWK138" s="102"/>
      <c r="RWL138" s="102"/>
      <c r="RWM138" s="102"/>
      <c r="RWN138" s="102"/>
      <c r="RWO138" s="102"/>
      <c r="RWP138" s="102"/>
      <c r="RWQ138" s="102"/>
      <c r="RWR138" s="102"/>
      <c r="RWS138" s="102"/>
      <c r="RWT138" s="102"/>
      <c r="RWU138" s="102"/>
      <c r="RWV138" s="102"/>
      <c r="RWW138" s="102"/>
      <c r="RWX138" s="102"/>
      <c r="RWY138" s="102"/>
      <c r="RWZ138" s="102"/>
      <c r="RXA138" s="102"/>
      <c r="RXB138" s="102"/>
      <c r="RXC138" s="102"/>
      <c r="RXD138" s="102"/>
      <c r="RXE138" s="102"/>
      <c r="RXF138" s="102"/>
      <c r="RXG138" s="102"/>
      <c r="RXH138" s="102"/>
      <c r="RXI138" s="102"/>
      <c r="RXJ138" s="102"/>
      <c r="RXK138" s="102"/>
      <c r="RXL138" s="102"/>
      <c r="RXM138" s="102"/>
      <c r="RXN138" s="102"/>
      <c r="RXO138" s="102"/>
      <c r="RXP138" s="102"/>
      <c r="RXQ138" s="102"/>
      <c r="RXR138" s="102"/>
      <c r="RXS138" s="102"/>
      <c r="RXT138" s="102"/>
      <c r="RXU138" s="102"/>
      <c r="RXV138" s="102"/>
      <c r="RXW138" s="102"/>
      <c r="RXX138" s="102"/>
      <c r="RXY138" s="102"/>
      <c r="RXZ138" s="102"/>
      <c r="RYA138" s="102"/>
      <c r="RYB138" s="102"/>
      <c r="RYC138" s="102"/>
      <c r="RYD138" s="102"/>
      <c r="RYE138" s="102"/>
      <c r="RYF138" s="102"/>
      <c r="RYG138" s="102"/>
      <c r="RYH138" s="102"/>
      <c r="RYI138" s="102"/>
      <c r="RYJ138" s="102"/>
      <c r="RYK138" s="102"/>
      <c r="RYL138" s="102"/>
      <c r="RYM138" s="102"/>
      <c r="RYN138" s="102"/>
      <c r="RYO138" s="102"/>
      <c r="RYP138" s="102"/>
      <c r="RYQ138" s="102"/>
      <c r="RYR138" s="102"/>
      <c r="RYS138" s="102"/>
      <c r="RYT138" s="102"/>
      <c r="RYU138" s="102"/>
      <c r="RYV138" s="102"/>
      <c r="RYW138" s="102"/>
      <c r="RYX138" s="102"/>
      <c r="RYY138" s="102"/>
      <c r="RYZ138" s="102"/>
      <c r="RZA138" s="102"/>
      <c r="RZB138" s="102"/>
      <c r="RZC138" s="102"/>
      <c r="RZD138" s="102"/>
      <c r="RZE138" s="102"/>
      <c r="RZF138" s="102"/>
      <c r="RZG138" s="102"/>
      <c r="RZH138" s="102"/>
      <c r="RZI138" s="102"/>
      <c r="RZJ138" s="102"/>
      <c r="RZK138" s="102"/>
      <c r="RZL138" s="102"/>
      <c r="RZM138" s="102"/>
      <c r="RZN138" s="102"/>
      <c r="RZO138" s="102"/>
      <c r="RZP138" s="102"/>
      <c r="RZQ138" s="102"/>
      <c r="RZR138" s="102"/>
      <c r="RZS138" s="102"/>
      <c r="RZT138" s="102"/>
      <c r="RZU138" s="102"/>
      <c r="RZV138" s="102"/>
      <c r="RZW138" s="102"/>
      <c r="RZX138" s="102"/>
      <c r="RZY138" s="102"/>
      <c r="RZZ138" s="102"/>
      <c r="SAA138" s="102"/>
      <c r="SAB138" s="102"/>
      <c r="SAC138" s="102"/>
      <c r="SAD138" s="102"/>
      <c r="SAE138" s="102"/>
      <c r="SAF138" s="102"/>
      <c r="SAG138" s="102"/>
      <c r="SAH138" s="102"/>
      <c r="SAI138" s="102"/>
      <c r="SAJ138" s="102"/>
      <c r="SAK138" s="102"/>
      <c r="SAL138" s="102"/>
      <c r="SAM138" s="102"/>
      <c r="SAN138" s="102"/>
      <c r="SAO138" s="102"/>
      <c r="SAP138" s="102"/>
      <c r="SAQ138" s="102"/>
      <c r="SAR138" s="102"/>
      <c r="SAS138" s="102"/>
      <c r="SAT138" s="102"/>
      <c r="SAU138" s="102"/>
      <c r="SAV138" s="102"/>
      <c r="SAW138" s="102"/>
      <c r="SAX138" s="102"/>
      <c r="SAY138" s="102"/>
      <c r="SAZ138" s="102"/>
      <c r="SBA138" s="102"/>
      <c r="SBB138" s="102"/>
      <c r="SBC138" s="102"/>
      <c r="SBD138" s="102"/>
      <c r="SBE138" s="102"/>
      <c r="SBF138" s="102"/>
      <c r="SBG138" s="102"/>
      <c r="SBH138" s="102"/>
      <c r="SBI138" s="102"/>
      <c r="SBJ138" s="102"/>
      <c r="SBK138" s="102"/>
      <c r="SBL138" s="102"/>
      <c r="SBM138" s="102"/>
      <c r="SBN138" s="102"/>
      <c r="SBO138" s="102"/>
      <c r="SBP138" s="102"/>
      <c r="SBQ138" s="102"/>
      <c r="SBR138" s="102"/>
      <c r="SBS138" s="102"/>
      <c r="SBT138" s="102"/>
      <c r="SBU138" s="102"/>
      <c r="SBV138" s="102"/>
      <c r="SBW138" s="102"/>
      <c r="SBX138" s="102"/>
      <c r="SBY138" s="102"/>
      <c r="SBZ138" s="102"/>
      <c r="SCA138" s="102"/>
      <c r="SCB138" s="102"/>
      <c r="SCC138" s="102"/>
      <c r="SCD138" s="102"/>
      <c r="SCE138" s="102"/>
      <c r="SCF138" s="102"/>
      <c r="SCG138" s="102"/>
      <c r="SCH138" s="102"/>
      <c r="SCI138" s="102"/>
      <c r="SCJ138" s="102"/>
      <c r="SCK138" s="102"/>
      <c r="SCL138" s="102"/>
      <c r="SCM138" s="102"/>
      <c r="SCN138" s="102"/>
      <c r="SCO138" s="102"/>
      <c r="SCP138" s="102"/>
      <c r="SCQ138" s="102"/>
      <c r="SCR138" s="102"/>
      <c r="SCS138" s="102"/>
      <c r="SCT138" s="102"/>
      <c r="SCU138" s="102"/>
      <c r="SCV138" s="102"/>
      <c r="SCW138" s="102"/>
      <c r="SCX138" s="102"/>
      <c r="SCY138" s="102"/>
      <c r="SCZ138" s="102"/>
      <c r="SDA138" s="102"/>
      <c r="SDB138" s="102"/>
      <c r="SDC138" s="102"/>
      <c r="SDD138" s="102"/>
      <c r="SDE138" s="102"/>
      <c r="SDF138" s="102"/>
      <c r="SDG138" s="102"/>
      <c r="SDH138" s="102"/>
      <c r="SDI138" s="102"/>
      <c r="SDJ138" s="102"/>
      <c r="SDK138" s="102"/>
      <c r="SDL138" s="102"/>
      <c r="SDM138" s="102"/>
      <c r="SDN138" s="102"/>
      <c r="SDO138" s="102"/>
      <c r="SDP138" s="102"/>
      <c r="SDQ138" s="102"/>
      <c r="SDR138" s="102"/>
      <c r="SDS138" s="102"/>
      <c r="SDT138" s="102"/>
      <c r="SDU138" s="102"/>
      <c r="SDV138" s="102"/>
      <c r="SDW138" s="102"/>
      <c r="SDX138" s="102"/>
      <c r="SDY138" s="102"/>
      <c r="SDZ138" s="102"/>
      <c r="SEA138" s="102"/>
      <c r="SEB138" s="102"/>
      <c r="SEC138" s="102"/>
      <c r="SED138" s="102"/>
      <c r="SEE138" s="102"/>
      <c r="SEF138" s="102"/>
      <c r="SEG138" s="102"/>
      <c r="SEH138" s="102"/>
      <c r="SEI138" s="102"/>
      <c r="SEJ138" s="102"/>
      <c r="SEK138" s="102"/>
      <c r="SEL138" s="102"/>
      <c r="SEM138" s="102"/>
      <c r="SEN138" s="102"/>
      <c r="SEO138" s="102"/>
      <c r="SEP138" s="102"/>
      <c r="SEQ138" s="102"/>
      <c r="SER138" s="102"/>
      <c r="SES138" s="102"/>
      <c r="SET138" s="102"/>
      <c r="SEU138" s="102"/>
      <c r="SEV138" s="102"/>
      <c r="SEW138" s="102"/>
      <c r="SEX138" s="102"/>
      <c r="SEY138" s="102"/>
      <c r="SEZ138" s="102"/>
      <c r="SFA138" s="102"/>
      <c r="SFB138" s="102"/>
      <c r="SFC138" s="102"/>
      <c r="SFD138" s="102"/>
      <c r="SFE138" s="102"/>
      <c r="SFF138" s="102"/>
      <c r="SFG138" s="102"/>
      <c r="SFH138" s="102"/>
      <c r="SFI138" s="102"/>
      <c r="SFJ138" s="102"/>
      <c r="SFK138" s="102"/>
      <c r="SFL138" s="102"/>
      <c r="SFM138" s="102"/>
      <c r="SFN138" s="102"/>
      <c r="SFO138" s="102"/>
      <c r="SFP138" s="102"/>
      <c r="SFQ138" s="102"/>
      <c r="SFR138" s="102"/>
      <c r="SFS138" s="102"/>
      <c r="SFT138" s="102"/>
      <c r="SFU138" s="102"/>
      <c r="SFV138" s="102"/>
      <c r="SFW138" s="102"/>
      <c r="SFX138" s="102"/>
      <c r="SFY138" s="102"/>
      <c r="SFZ138" s="102"/>
      <c r="SGA138" s="102"/>
      <c r="SGB138" s="102"/>
      <c r="SGC138" s="102"/>
      <c r="SGD138" s="102"/>
      <c r="SGE138" s="102"/>
      <c r="SGF138" s="102"/>
      <c r="SGG138" s="102"/>
      <c r="SGH138" s="102"/>
      <c r="SGI138" s="102"/>
      <c r="SGJ138" s="102"/>
      <c r="SGK138" s="102"/>
      <c r="SGL138" s="102"/>
      <c r="SGM138" s="102"/>
      <c r="SGN138" s="102"/>
      <c r="SGO138" s="102"/>
      <c r="SGP138" s="102"/>
      <c r="SGQ138" s="102"/>
      <c r="SGR138" s="102"/>
      <c r="SGS138" s="102"/>
      <c r="SGT138" s="102"/>
      <c r="SGU138" s="102"/>
      <c r="SGV138" s="102"/>
      <c r="SGW138" s="102"/>
      <c r="SGX138" s="102"/>
      <c r="SGY138" s="102"/>
      <c r="SGZ138" s="102"/>
      <c r="SHA138" s="102"/>
      <c r="SHB138" s="102"/>
      <c r="SHC138" s="102"/>
      <c r="SHD138" s="102"/>
      <c r="SHE138" s="102"/>
      <c r="SHF138" s="102"/>
      <c r="SHG138" s="102"/>
      <c r="SHH138" s="102"/>
      <c r="SHI138" s="102"/>
      <c r="SHJ138" s="102"/>
      <c r="SHK138" s="102"/>
      <c r="SHL138" s="102"/>
      <c r="SHM138" s="102"/>
      <c r="SHN138" s="102"/>
      <c r="SHO138" s="102"/>
      <c r="SHP138" s="102"/>
      <c r="SHQ138" s="102"/>
      <c r="SHR138" s="102"/>
      <c r="SHS138" s="102"/>
      <c r="SHT138" s="102"/>
      <c r="SHU138" s="102"/>
      <c r="SHV138" s="102"/>
      <c r="SHW138" s="102"/>
      <c r="SHX138" s="102"/>
      <c r="SHY138" s="102"/>
      <c r="SHZ138" s="102"/>
      <c r="SIA138" s="102"/>
      <c r="SIB138" s="102"/>
      <c r="SIC138" s="102"/>
      <c r="SID138" s="102"/>
      <c r="SIE138" s="102"/>
      <c r="SIF138" s="102"/>
      <c r="SIG138" s="102"/>
      <c r="SIH138" s="102"/>
      <c r="SII138" s="102"/>
      <c r="SIJ138" s="102"/>
      <c r="SIK138" s="102"/>
      <c r="SIL138" s="102"/>
      <c r="SIM138" s="102"/>
      <c r="SIN138" s="102"/>
      <c r="SIO138" s="102"/>
      <c r="SIP138" s="102"/>
      <c r="SIQ138" s="102"/>
      <c r="SIR138" s="102"/>
      <c r="SIS138" s="102"/>
      <c r="SIT138" s="102"/>
      <c r="SIU138" s="102"/>
      <c r="SIV138" s="102"/>
      <c r="SIW138" s="102"/>
      <c r="SIX138" s="102"/>
      <c r="SIY138" s="102"/>
      <c r="SIZ138" s="102"/>
      <c r="SJA138" s="102"/>
      <c r="SJB138" s="102"/>
      <c r="SJC138" s="102"/>
      <c r="SJD138" s="102"/>
      <c r="SJE138" s="102"/>
      <c r="SJF138" s="102"/>
      <c r="SJG138" s="102"/>
      <c r="SJH138" s="102"/>
      <c r="SJI138" s="102"/>
      <c r="SJJ138" s="102"/>
      <c r="SJK138" s="102"/>
      <c r="SJL138" s="102"/>
      <c r="SJM138" s="102"/>
      <c r="SJN138" s="102"/>
      <c r="SJO138" s="102"/>
      <c r="SJP138" s="102"/>
      <c r="SJQ138" s="102"/>
      <c r="SJR138" s="102"/>
      <c r="SJS138" s="102"/>
      <c r="SJT138" s="102"/>
      <c r="SJU138" s="102"/>
      <c r="SJV138" s="102"/>
      <c r="SJW138" s="102"/>
      <c r="SJX138" s="102"/>
      <c r="SJY138" s="102"/>
      <c r="SJZ138" s="102"/>
      <c r="SKA138" s="102"/>
      <c r="SKB138" s="102"/>
      <c r="SKC138" s="102"/>
      <c r="SKD138" s="102"/>
      <c r="SKE138" s="102"/>
      <c r="SKF138" s="102"/>
      <c r="SKG138" s="102"/>
      <c r="SKH138" s="102"/>
      <c r="SKI138" s="102"/>
      <c r="SKJ138" s="102"/>
      <c r="SKK138" s="102"/>
      <c r="SKL138" s="102"/>
      <c r="SKM138" s="102"/>
      <c r="SKN138" s="102"/>
      <c r="SKO138" s="102"/>
      <c r="SKP138" s="102"/>
      <c r="SKQ138" s="102"/>
      <c r="SKR138" s="102"/>
      <c r="SKS138" s="102"/>
      <c r="SKT138" s="102"/>
      <c r="SKU138" s="102"/>
      <c r="SKV138" s="102"/>
      <c r="SKW138" s="102"/>
      <c r="SKX138" s="102"/>
      <c r="SKY138" s="102"/>
      <c r="SKZ138" s="102"/>
      <c r="SLA138" s="102"/>
      <c r="SLB138" s="102"/>
      <c r="SLC138" s="102"/>
      <c r="SLD138" s="102"/>
      <c r="SLE138" s="102"/>
      <c r="SLF138" s="102"/>
      <c r="SLG138" s="102"/>
      <c r="SLH138" s="102"/>
      <c r="SLI138" s="102"/>
      <c r="SLJ138" s="102"/>
      <c r="SLK138" s="102"/>
      <c r="SLL138" s="102"/>
      <c r="SLM138" s="102"/>
      <c r="SLN138" s="102"/>
      <c r="SLO138" s="102"/>
      <c r="SLP138" s="102"/>
      <c r="SLQ138" s="102"/>
      <c r="SLR138" s="102"/>
      <c r="SLS138" s="102"/>
      <c r="SLT138" s="102"/>
      <c r="SLU138" s="102"/>
      <c r="SLV138" s="102"/>
      <c r="SLW138" s="102"/>
      <c r="SLX138" s="102"/>
      <c r="SLY138" s="102"/>
      <c r="SLZ138" s="102"/>
      <c r="SMA138" s="102"/>
      <c r="SMB138" s="102"/>
      <c r="SMC138" s="102"/>
      <c r="SMD138" s="102"/>
      <c r="SME138" s="102"/>
      <c r="SMF138" s="102"/>
      <c r="SMG138" s="102"/>
      <c r="SMH138" s="102"/>
      <c r="SMI138" s="102"/>
      <c r="SMJ138" s="102"/>
      <c r="SMK138" s="102"/>
      <c r="SML138" s="102"/>
      <c r="SMM138" s="102"/>
      <c r="SMN138" s="102"/>
      <c r="SMO138" s="102"/>
      <c r="SMP138" s="102"/>
      <c r="SMQ138" s="102"/>
      <c r="SMR138" s="102"/>
      <c r="SMS138" s="102"/>
      <c r="SMT138" s="102"/>
      <c r="SMU138" s="102"/>
      <c r="SMV138" s="102"/>
      <c r="SMW138" s="102"/>
      <c r="SMX138" s="102"/>
      <c r="SMY138" s="102"/>
      <c r="SMZ138" s="102"/>
      <c r="SNA138" s="102"/>
      <c r="SNB138" s="102"/>
      <c r="SNC138" s="102"/>
      <c r="SND138" s="102"/>
      <c r="SNE138" s="102"/>
      <c r="SNF138" s="102"/>
      <c r="SNG138" s="102"/>
      <c r="SNH138" s="102"/>
      <c r="SNI138" s="102"/>
      <c r="SNJ138" s="102"/>
      <c r="SNK138" s="102"/>
      <c r="SNL138" s="102"/>
      <c r="SNM138" s="102"/>
      <c r="SNN138" s="102"/>
      <c r="SNO138" s="102"/>
      <c r="SNP138" s="102"/>
      <c r="SNQ138" s="102"/>
      <c r="SNR138" s="102"/>
      <c r="SNS138" s="102"/>
      <c r="SNT138" s="102"/>
      <c r="SNU138" s="102"/>
      <c r="SNV138" s="102"/>
      <c r="SNW138" s="102"/>
      <c r="SNX138" s="102"/>
      <c r="SNY138" s="102"/>
      <c r="SNZ138" s="102"/>
      <c r="SOA138" s="102"/>
      <c r="SOB138" s="102"/>
      <c r="SOC138" s="102"/>
      <c r="SOD138" s="102"/>
      <c r="SOE138" s="102"/>
      <c r="SOF138" s="102"/>
      <c r="SOG138" s="102"/>
      <c r="SOH138" s="102"/>
      <c r="SOI138" s="102"/>
      <c r="SOJ138" s="102"/>
      <c r="SOK138" s="102"/>
      <c r="SOL138" s="102"/>
      <c r="SOM138" s="102"/>
      <c r="SON138" s="102"/>
      <c r="SOO138" s="102"/>
      <c r="SOP138" s="102"/>
      <c r="SOQ138" s="102"/>
      <c r="SOR138" s="102"/>
      <c r="SOS138" s="102"/>
      <c r="SOT138" s="102"/>
      <c r="SOU138" s="102"/>
      <c r="SOV138" s="102"/>
      <c r="SOW138" s="102"/>
      <c r="SOX138" s="102"/>
      <c r="SOY138" s="102"/>
      <c r="SOZ138" s="102"/>
      <c r="SPA138" s="102"/>
      <c r="SPB138" s="102"/>
      <c r="SPC138" s="102"/>
      <c r="SPD138" s="102"/>
      <c r="SPE138" s="102"/>
      <c r="SPF138" s="102"/>
      <c r="SPG138" s="102"/>
      <c r="SPH138" s="102"/>
      <c r="SPI138" s="102"/>
      <c r="SPJ138" s="102"/>
      <c r="SPK138" s="102"/>
      <c r="SPL138" s="102"/>
      <c r="SPM138" s="102"/>
      <c r="SPN138" s="102"/>
      <c r="SPO138" s="102"/>
      <c r="SPP138" s="102"/>
      <c r="SPQ138" s="102"/>
      <c r="SPR138" s="102"/>
      <c r="SPS138" s="102"/>
      <c r="SPT138" s="102"/>
      <c r="SPU138" s="102"/>
      <c r="SPV138" s="102"/>
      <c r="SPW138" s="102"/>
      <c r="SPX138" s="102"/>
      <c r="SPY138" s="102"/>
      <c r="SPZ138" s="102"/>
      <c r="SQA138" s="102"/>
      <c r="SQB138" s="102"/>
      <c r="SQC138" s="102"/>
      <c r="SQD138" s="102"/>
      <c r="SQE138" s="102"/>
      <c r="SQF138" s="102"/>
      <c r="SQG138" s="102"/>
      <c r="SQH138" s="102"/>
      <c r="SQI138" s="102"/>
      <c r="SQJ138" s="102"/>
      <c r="SQK138" s="102"/>
      <c r="SQL138" s="102"/>
      <c r="SQM138" s="102"/>
      <c r="SQN138" s="102"/>
      <c r="SQO138" s="102"/>
      <c r="SQP138" s="102"/>
      <c r="SQQ138" s="102"/>
      <c r="SQR138" s="102"/>
      <c r="SQS138" s="102"/>
      <c r="SQT138" s="102"/>
      <c r="SQU138" s="102"/>
      <c r="SQV138" s="102"/>
      <c r="SQW138" s="102"/>
      <c r="SQX138" s="102"/>
      <c r="SQY138" s="102"/>
      <c r="SQZ138" s="102"/>
      <c r="SRA138" s="102"/>
      <c r="SRB138" s="102"/>
      <c r="SRC138" s="102"/>
      <c r="SRD138" s="102"/>
      <c r="SRE138" s="102"/>
      <c r="SRF138" s="102"/>
      <c r="SRG138" s="102"/>
      <c r="SRH138" s="102"/>
      <c r="SRI138" s="102"/>
      <c r="SRJ138" s="102"/>
      <c r="SRK138" s="102"/>
      <c r="SRL138" s="102"/>
      <c r="SRM138" s="102"/>
      <c r="SRN138" s="102"/>
      <c r="SRO138" s="102"/>
      <c r="SRP138" s="102"/>
      <c r="SRQ138" s="102"/>
      <c r="SRR138" s="102"/>
      <c r="SRS138" s="102"/>
      <c r="SRT138" s="102"/>
      <c r="SRU138" s="102"/>
      <c r="SRV138" s="102"/>
      <c r="SRW138" s="102"/>
      <c r="SRX138" s="102"/>
      <c r="SRY138" s="102"/>
      <c r="SRZ138" s="102"/>
      <c r="SSA138" s="102"/>
      <c r="SSB138" s="102"/>
      <c r="SSC138" s="102"/>
      <c r="SSD138" s="102"/>
      <c r="SSE138" s="102"/>
      <c r="SSF138" s="102"/>
      <c r="SSG138" s="102"/>
      <c r="SSH138" s="102"/>
      <c r="SSI138" s="102"/>
      <c r="SSJ138" s="102"/>
      <c r="SSK138" s="102"/>
      <c r="SSL138" s="102"/>
      <c r="SSM138" s="102"/>
      <c r="SSN138" s="102"/>
      <c r="SSO138" s="102"/>
      <c r="SSP138" s="102"/>
      <c r="SSQ138" s="102"/>
      <c r="SSR138" s="102"/>
      <c r="SSS138" s="102"/>
      <c r="SST138" s="102"/>
      <c r="SSU138" s="102"/>
      <c r="SSV138" s="102"/>
      <c r="SSW138" s="102"/>
      <c r="SSX138" s="102"/>
      <c r="SSY138" s="102"/>
      <c r="SSZ138" s="102"/>
      <c r="STA138" s="102"/>
      <c r="STB138" s="102"/>
      <c r="STC138" s="102"/>
      <c r="STD138" s="102"/>
      <c r="STE138" s="102"/>
      <c r="STF138" s="102"/>
      <c r="STG138" s="102"/>
      <c r="STH138" s="102"/>
      <c r="STI138" s="102"/>
      <c r="STJ138" s="102"/>
      <c r="STK138" s="102"/>
      <c r="STL138" s="102"/>
      <c r="STM138" s="102"/>
      <c r="STN138" s="102"/>
      <c r="STO138" s="102"/>
      <c r="STP138" s="102"/>
      <c r="STQ138" s="102"/>
      <c r="STR138" s="102"/>
      <c r="STS138" s="102"/>
      <c r="STT138" s="102"/>
      <c r="STU138" s="102"/>
      <c r="STV138" s="102"/>
      <c r="STW138" s="102"/>
      <c r="STX138" s="102"/>
      <c r="STY138" s="102"/>
      <c r="STZ138" s="102"/>
      <c r="SUA138" s="102"/>
      <c r="SUB138" s="102"/>
      <c r="SUC138" s="102"/>
      <c r="SUD138" s="102"/>
      <c r="SUE138" s="102"/>
      <c r="SUF138" s="102"/>
      <c r="SUG138" s="102"/>
      <c r="SUH138" s="102"/>
      <c r="SUI138" s="102"/>
      <c r="SUJ138" s="102"/>
      <c r="SUK138" s="102"/>
      <c r="SUL138" s="102"/>
      <c r="SUM138" s="102"/>
      <c r="SUN138" s="102"/>
      <c r="SUO138" s="102"/>
      <c r="SUP138" s="102"/>
      <c r="SUQ138" s="102"/>
      <c r="SUR138" s="102"/>
      <c r="SUS138" s="102"/>
      <c r="SUT138" s="102"/>
      <c r="SUU138" s="102"/>
      <c r="SUV138" s="102"/>
      <c r="SUW138" s="102"/>
      <c r="SUX138" s="102"/>
      <c r="SUY138" s="102"/>
      <c r="SUZ138" s="102"/>
      <c r="SVA138" s="102"/>
      <c r="SVB138" s="102"/>
      <c r="SVC138" s="102"/>
      <c r="SVD138" s="102"/>
      <c r="SVE138" s="102"/>
      <c r="SVF138" s="102"/>
      <c r="SVG138" s="102"/>
      <c r="SVH138" s="102"/>
      <c r="SVI138" s="102"/>
      <c r="SVJ138" s="102"/>
      <c r="SVK138" s="102"/>
      <c r="SVL138" s="102"/>
      <c r="SVM138" s="102"/>
      <c r="SVN138" s="102"/>
      <c r="SVO138" s="102"/>
      <c r="SVP138" s="102"/>
      <c r="SVQ138" s="102"/>
      <c r="SVR138" s="102"/>
      <c r="SVS138" s="102"/>
      <c r="SVT138" s="102"/>
      <c r="SVU138" s="102"/>
      <c r="SVV138" s="102"/>
      <c r="SVW138" s="102"/>
      <c r="SVX138" s="102"/>
      <c r="SVY138" s="102"/>
      <c r="SVZ138" s="102"/>
      <c r="SWA138" s="102"/>
      <c r="SWB138" s="102"/>
      <c r="SWC138" s="102"/>
      <c r="SWD138" s="102"/>
      <c r="SWE138" s="102"/>
      <c r="SWF138" s="102"/>
      <c r="SWG138" s="102"/>
      <c r="SWH138" s="102"/>
      <c r="SWI138" s="102"/>
      <c r="SWJ138" s="102"/>
      <c r="SWK138" s="102"/>
      <c r="SWL138" s="102"/>
      <c r="SWM138" s="102"/>
      <c r="SWN138" s="102"/>
      <c r="SWO138" s="102"/>
      <c r="SWP138" s="102"/>
      <c r="SWQ138" s="102"/>
      <c r="SWR138" s="102"/>
      <c r="SWS138" s="102"/>
      <c r="SWT138" s="102"/>
      <c r="SWU138" s="102"/>
      <c r="SWV138" s="102"/>
      <c r="SWW138" s="102"/>
      <c r="SWX138" s="102"/>
      <c r="SWY138" s="102"/>
      <c r="SWZ138" s="102"/>
      <c r="SXA138" s="102"/>
      <c r="SXB138" s="102"/>
      <c r="SXC138" s="102"/>
      <c r="SXD138" s="102"/>
      <c r="SXE138" s="102"/>
      <c r="SXF138" s="102"/>
      <c r="SXG138" s="102"/>
      <c r="SXH138" s="102"/>
      <c r="SXI138" s="102"/>
      <c r="SXJ138" s="102"/>
      <c r="SXK138" s="102"/>
      <c r="SXL138" s="102"/>
      <c r="SXM138" s="102"/>
      <c r="SXN138" s="102"/>
      <c r="SXO138" s="102"/>
      <c r="SXP138" s="102"/>
      <c r="SXQ138" s="102"/>
      <c r="SXR138" s="102"/>
      <c r="SXS138" s="102"/>
      <c r="SXT138" s="102"/>
      <c r="SXU138" s="102"/>
      <c r="SXV138" s="102"/>
      <c r="SXW138" s="102"/>
      <c r="SXX138" s="102"/>
      <c r="SXY138" s="102"/>
      <c r="SXZ138" s="102"/>
      <c r="SYA138" s="102"/>
      <c r="SYB138" s="102"/>
      <c r="SYC138" s="102"/>
      <c r="SYD138" s="102"/>
      <c r="SYE138" s="102"/>
      <c r="SYF138" s="102"/>
      <c r="SYG138" s="102"/>
      <c r="SYH138" s="102"/>
      <c r="SYI138" s="102"/>
      <c r="SYJ138" s="102"/>
      <c r="SYK138" s="102"/>
      <c r="SYL138" s="102"/>
      <c r="SYM138" s="102"/>
      <c r="SYN138" s="102"/>
      <c r="SYO138" s="102"/>
      <c r="SYP138" s="102"/>
      <c r="SYQ138" s="102"/>
      <c r="SYR138" s="102"/>
      <c r="SYS138" s="102"/>
      <c r="SYT138" s="102"/>
      <c r="SYU138" s="102"/>
      <c r="SYV138" s="102"/>
      <c r="SYW138" s="102"/>
      <c r="SYX138" s="102"/>
      <c r="SYY138" s="102"/>
      <c r="SYZ138" s="102"/>
      <c r="SZA138" s="102"/>
      <c r="SZB138" s="102"/>
      <c r="SZC138" s="102"/>
      <c r="SZD138" s="102"/>
      <c r="SZE138" s="102"/>
      <c r="SZF138" s="102"/>
      <c r="SZG138" s="102"/>
      <c r="SZH138" s="102"/>
      <c r="SZI138" s="102"/>
      <c r="SZJ138" s="102"/>
      <c r="SZK138" s="102"/>
      <c r="SZL138" s="102"/>
      <c r="SZM138" s="102"/>
      <c r="SZN138" s="102"/>
      <c r="SZO138" s="102"/>
      <c r="SZP138" s="102"/>
      <c r="SZQ138" s="102"/>
      <c r="SZR138" s="102"/>
      <c r="SZS138" s="102"/>
      <c r="SZT138" s="102"/>
      <c r="SZU138" s="102"/>
      <c r="SZV138" s="102"/>
      <c r="SZW138" s="102"/>
      <c r="SZX138" s="102"/>
      <c r="SZY138" s="102"/>
      <c r="SZZ138" s="102"/>
      <c r="TAA138" s="102"/>
      <c r="TAB138" s="102"/>
      <c r="TAC138" s="102"/>
      <c r="TAD138" s="102"/>
      <c r="TAE138" s="102"/>
      <c r="TAF138" s="102"/>
      <c r="TAG138" s="102"/>
      <c r="TAH138" s="102"/>
      <c r="TAI138" s="102"/>
      <c r="TAJ138" s="102"/>
      <c r="TAK138" s="102"/>
      <c r="TAL138" s="102"/>
      <c r="TAM138" s="102"/>
      <c r="TAN138" s="102"/>
      <c r="TAO138" s="102"/>
      <c r="TAP138" s="102"/>
      <c r="TAQ138" s="102"/>
      <c r="TAR138" s="102"/>
      <c r="TAS138" s="102"/>
      <c r="TAT138" s="102"/>
      <c r="TAU138" s="102"/>
      <c r="TAV138" s="102"/>
      <c r="TAW138" s="102"/>
      <c r="TAX138" s="102"/>
      <c r="TAY138" s="102"/>
      <c r="TAZ138" s="102"/>
      <c r="TBA138" s="102"/>
      <c r="TBB138" s="102"/>
      <c r="TBC138" s="102"/>
      <c r="TBD138" s="102"/>
      <c r="TBE138" s="102"/>
      <c r="TBF138" s="102"/>
      <c r="TBG138" s="102"/>
      <c r="TBH138" s="102"/>
      <c r="TBI138" s="102"/>
      <c r="TBJ138" s="102"/>
      <c r="TBK138" s="102"/>
      <c r="TBL138" s="102"/>
      <c r="TBM138" s="102"/>
      <c r="TBN138" s="102"/>
      <c r="TBO138" s="102"/>
      <c r="TBP138" s="102"/>
      <c r="TBQ138" s="102"/>
      <c r="TBR138" s="102"/>
      <c r="TBS138" s="102"/>
      <c r="TBT138" s="102"/>
      <c r="TBU138" s="102"/>
      <c r="TBV138" s="102"/>
      <c r="TBW138" s="102"/>
      <c r="TBX138" s="102"/>
      <c r="TBY138" s="102"/>
      <c r="TBZ138" s="102"/>
      <c r="TCA138" s="102"/>
      <c r="TCB138" s="102"/>
      <c r="TCC138" s="102"/>
      <c r="TCD138" s="102"/>
      <c r="TCE138" s="102"/>
      <c r="TCF138" s="102"/>
      <c r="TCG138" s="102"/>
      <c r="TCH138" s="102"/>
      <c r="TCI138" s="102"/>
      <c r="TCJ138" s="102"/>
      <c r="TCK138" s="102"/>
      <c r="TCL138" s="102"/>
      <c r="TCM138" s="102"/>
      <c r="TCN138" s="102"/>
      <c r="TCO138" s="102"/>
      <c r="TCP138" s="102"/>
      <c r="TCQ138" s="102"/>
      <c r="TCR138" s="102"/>
      <c r="TCS138" s="102"/>
      <c r="TCT138" s="102"/>
      <c r="TCU138" s="102"/>
      <c r="TCV138" s="102"/>
      <c r="TCW138" s="102"/>
      <c r="TCX138" s="102"/>
      <c r="TCY138" s="102"/>
      <c r="TCZ138" s="102"/>
      <c r="TDA138" s="102"/>
      <c r="TDB138" s="102"/>
      <c r="TDC138" s="102"/>
      <c r="TDD138" s="102"/>
      <c r="TDE138" s="102"/>
      <c r="TDF138" s="102"/>
      <c r="TDG138" s="102"/>
      <c r="TDH138" s="102"/>
      <c r="TDI138" s="102"/>
      <c r="TDJ138" s="102"/>
      <c r="TDK138" s="102"/>
      <c r="TDL138" s="102"/>
      <c r="TDM138" s="102"/>
      <c r="TDN138" s="102"/>
      <c r="TDO138" s="102"/>
      <c r="TDP138" s="102"/>
      <c r="TDQ138" s="102"/>
      <c r="TDR138" s="102"/>
      <c r="TDS138" s="102"/>
      <c r="TDT138" s="102"/>
      <c r="TDU138" s="102"/>
      <c r="TDV138" s="102"/>
      <c r="TDW138" s="102"/>
      <c r="TDX138" s="102"/>
      <c r="TDY138" s="102"/>
      <c r="TDZ138" s="102"/>
      <c r="TEA138" s="102"/>
      <c r="TEB138" s="102"/>
      <c r="TEC138" s="102"/>
      <c r="TED138" s="102"/>
      <c r="TEE138" s="102"/>
      <c r="TEF138" s="102"/>
      <c r="TEG138" s="102"/>
      <c r="TEH138" s="102"/>
      <c r="TEI138" s="102"/>
      <c r="TEJ138" s="102"/>
      <c r="TEK138" s="102"/>
      <c r="TEL138" s="102"/>
      <c r="TEM138" s="102"/>
      <c r="TEN138" s="102"/>
      <c r="TEO138" s="102"/>
      <c r="TEP138" s="102"/>
      <c r="TEQ138" s="102"/>
      <c r="TER138" s="102"/>
      <c r="TES138" s="102"/>
      <c r="TET138" s="102"/>
      <c r="TEU138" s="102"/>
      <c r="TEV138" s="102"/>
      <c r="TEW138" s="102"/>
      <c r="TEX138" s="102"/>
      <c r="TEY138" s="102"/>
      <c r="TEZ138" s="102"/>
      <c r="TFA138" s="102"/>
      <c r="TFB138" s="102"/>
      <c r="TFC138" s="102"/>
      <c r="TFD138" s="102"/>
      <c r="TFE138" s="102"/>
      <c r="TFF138" s="102"/>
      <c r="TFG138" s="102"/>
      <c r="TFH138" s="102"/>
      <c r="TFI138" s="102"/>
      <c r="TFJ138" s="102"/>
      <c r="TFK138" s="102"/>
      <c r="TFL138" s="102"/>
      <c r="TFM138" s="102"/>
      <c r="TFN138" s="102"/>
      <c r="TFO138" s="102"/>
      <c r="TFP138" s="102"/>
      <c r="TFQ138" s="102"/>
      <c r="TFR138" s="102"/>
      <c r="TFS138" s="102"/>
      <c r="TFT138" s="102"/>
      <c r="TFU138" s="102"/>
      <c r="TFV138" s="102"/>
      <c r="TFW138" s="102"/>
      <c r="TFX138" s="102"/>
      <c r="TFY138" s="102"/>
      <c r="TFZ138" s="102"/>
      <c r="TGA138" s="102"/>
      <c r="TGB138" s="102"/>
      <c r="TGC138" s="102"/>
      <c r="TGD138" s="102"/>
      <c r="TGE138" s="102"/>
      <c r="TGF138" s="102"/>
      <c r="TGG138" s="102"/>
      <c r="TGH138" s="102"/>
      <c r="TGI138" s="102"/>
      <c r="TGJ138" s="102"/>
      <c r="TGK138" s="102"/>
      <c r="TGL138" s="102"/>
      <c r="TGM138" s="102"/>
      <c r="TGN138" s="102"/>
      <c r="TGO138" s="102"/>
      <c r="TGP138" s="102"/>
      <c r="TGQ138" s="102"/>
      <c r="TGR138" s="102"/>
      <c r="TGS138" s="102"/>
      <c r="TGT138" s="102"/>
      <c r="TGU138" s="102"/>
      <c r="TGV138" s="102"/>
      <c r="TGW138" s="102"/>
      <c r="TGX138" s="102"/>
      <c r="TGY138" s="102"/>
      <c r="TGZ138" s="102"/>
      <c r="THA138" s="102"/>
      <c r="THB138" s="102"/>
      <c r="THC138" s="102"/>
      <c r="THD138" s="102"/>
      <c r="THE138" s="102"/>
      <c r="THF138" s="102"/>
      <c r="THG138" s="102"/>
      <c r="THH138" s="102"/>
      <c r="THI138" s="102"/>
      <c r="THJ138" s="102"/>
      <c r="THK138" s="102"/>
      <c r="THL138" s="102"/>
      <c r="THM138" s="102"/>
      <c r="THN138" s="102"/>
      <c r="THO138" s="102"/>
      <c r="THP138" s="102"/>
      <c r="THQ138" s="102"/>
      <c r="THR138" s="102"/>
      <c r="THS138" s="102"/>
      <c r="THT138" s="102"/>
      <c r="THU138" s="102"/>
      <c r="THV138" s="102"/>
      <c r="THW138" s="102"/>
      <c r="THX138" s="102"/>
      <c r="THY138" s="102"/>
      <c r="THZ138" s="102"/>
      <c r="TIA138" s="102"/>
      <c r="TIB138" s="102"/>
      <c r="TIC138" s="102"/>
      <c r="TID138" s="102"/>
      <c r="TIE138" s="102"/>
      <c r="TIF138" s="102"/>
      <c r="TIG138" s="102"/>
      <c r="TIH138" s="102"/>
      <c r="TII138" s="102"/>
      <c r="TIJ138" s="102"/>
      <c r="TIK138" s="102"/>
      <c r="TIL138" s="102"/>
      <c r="TIM138" s="102"/>
      <c r="TIN138" s="102"/>
      <c r="TIO138" s="102"/>
      <c r="TIP138" s="102"/>
      <c r="TIQ138" s="102"/>
      <c r="TIR138" s="102"/>
      <c r="TIS138" s="102"/>
      <c r="TIT138" s="102"/>
      <c r="TIU138" s="102"/>
      <c r="TIV138" s="102"/>
      <c r="TIW138" s="102"/>
      <c r="TIX138" s="102"/>
      <c r="TIY138" s="102"/>
      <c r="TIZ138" s="102"/>
      <c r="TJA138" s="102"/>
      <c r="TJB138" s="102"/>
      <c r="TJC138" s="102"/>
      <c r="TJD138" s="102"/>
      <c r="TJE138" s="102"/>
      <c r="TJF138" s="102"/>
      <c r="TJG138" s="102"/>
      <c r="TJH138" s="102"/>
      <c r="TJI138" s="102"/>
      <c r="TJJ138" s="102"/>
      <c r="TJK138" s="102"/>
      <c r="TJL138" s="102"/>
      <c r="TJM138" s="102"/>
      <c r="TJN138" s="102"/>
      <c r="TJO138" s="102"/>
      <c r="TJP138" s="102"/>
      <c r="TJQ138" s="102"/>
      <c r="TJR138" s="102"/>
      <c r="TJS138" s="102"/>
      <c r="TJT138" s="102"/>
      <c r="TJU138" s="102"/>
      <c r="TJV138" s="102"/>
      <c r="TJW138" s="102"/>
      <c r="TJX138" s="102"/>
      <c r="TJY138" s="102"/>
      <c r="TJZ138" s="102"/>
      <c r="TKA138" s="102"/>
      <c r="TKB138" s="102"/>
      <c r="TKC138" s="102"/>
      <c r="TKD138" s="102"/>
      <c r="TKE138" s="102"/>
      <c r="TKF138" s="102"/>
      <c r="TKG138" s="102"/>
      <c r="TKH138" s="102"/>
      <c r="TKI138" s="102"/>
      <c r="TKJ138" s="102"/>
      <c r="TKK138" s="102"/>
      <c r="TKL138" s="102"/>
      <c r="TKM138" s="102"/>
      <c r="TKN138" s="102"/>
      <c r="TKO138" s="102"/>
      <c r="TKP138" s="102"/>
      <c r="TKQ138" s="102"/>
      <c r="TKR138" s="102"/>
      <c r="TKS138" s="102"/>
      <c r="TKT138" s="102"/>
      <c r="TKU138" s="102"/>
      <c r="TKV138" s="102"/>
      <c r="TKW138" s="102"/>
      <c r="TKX138" s="102"/>
      <c r="TKY138" s="102"/>
      <c r="TKZ138" s="102"/>
      <c r="TLA138" s="102"/>
      <c r="TLB138" s="102"/>
      <c r="TLC138" s="102"/>
      <c r="TLD138" s="102"/>
      <c r="TLE138" s="102"/>
      <c r="TLF138" s="102"/>
      <c r="TLG138" s="102"/>
      <c r="TLH138" s="102"/>
      <c r="TLI138" s="102"/>
      <c r="TLJ138" s="102"/>
      <c r="TLK138" s="102"/>
      <c r="TLL138" s="102"/>
      <c r="TLM138" s="102"/>
      <c r="TLN138" s="102"/>
      <c r="TLO138" s="102"/>
      <c r="TLP138" s="102"/>
      <c r="TLQ138" s="102"/>
      <c r="TLR138" s="102"/>
      <c r="TLS138" s="102"/>
      <c r="TLT138" s="102"/>
      <c r="TLU138" s="102"/>
      <c r="TLV138" s="102"/>
      <c r="TLW138" s="102"/>
      <c r="TLX138" s="102"/>
      <c r="TLY138" s="102"/>
      <c r="TLZ138" s="102"/>
      <c r="TMA138" s="102"/>
      <c r="TMB138" s="102"/>
      <c r="TMC138" s="102"/>
      <c r="TMD138" s="102"/>
      <c r="TME138" s="102"/>
      <c r="TMF138" s="102"/>
      <c r="TMG138" s="102"/>
      <c r="TMH138" s="102"/>
      <c r="TMI138" s="102"/>
      <c r="TMJ138" s="102"/>
      <c r="TMK138" s="102"/>
      <c r="TML138" s="102"/>
      <c r="TMM138" s="102"/>
      <c r="TMN138" s="102"/>
      <c r="TMO138" s="102"/>
      <c r="TMP138" s="102"/>
      <c r="TMQ138" s="102"/>
      <c r="TMR138" s="102"/>
      <c r="TMS138" s="102"/>
      <c r="TMT138" s="102"/>
      <c r="TMU138" s="102"/>
      <c r="TMV138" s="102"/>
      <c r="TMW138" s="102"/>
      <c r="TMX138" s="102"/>
      <c r="TMY138" s="102"/>
      <c r="TMZ138" s="102"/>
      <c r="TNA138" s="102"/>
      <c r="TNB138" s="102"/>
      <c r="TNC138" s="102"/>
      <c r="TND138" s="102"/>
      <c r="TNE138" s="102"/>
      <c r="TNF138" s="102"/>
      <c r="TNG138" s="102"/>
      <c r="TNH138" s="102"/>
      <c r="TNI138" s="102"/>
      <c r="TNJ138" s="102"/>
      <c r="TNK138" s="102"/>
      <c r="TNL138" s="102"/>
      <c r="TNM138" s="102"/>
      <c r="TNN138" s="102"/>
      <c r="TNO138" s="102"/>
      <c r="TNP138" s="102"/>
      <c r="TNQ138" s="102"/>
      <c r="TNR138" s="102"/>
      <c r="TNS138" s="102"/>
      <c r="TNT138" s="102"/>
      <c r="TNU138" s="102"/>
      <c r="TNV138" s="102"/>
      <c r="TNW138" s="102"/>
      <c r="TNX138" s="102"/>
      <c r="TNY138" s="102"/>
      <c r="TNZ138" s="102"/>
      <c r="TOA138" s="102"/>
      <c r="TOB138" s="102"/>
      <c r="TOC138" s="102"/>
      <c r="TOD138" s="102"/>
      <c r="TOE138" s="102"/>
      <c r="TOF138" s="102"/>
      <c r="TOG138" s="102"/>
      <c r="TOH138" s="102"/>
      <c r="TOI138" s="102"/>
      <c r="TOJ138" s="102"/>
      <c r="TOK138" s="102"/>
      <c r="TOL138" s="102"/>
      <c r="TOM138" s="102"/>
      <c r="TON138" s="102"/>
      <c r="TOO138" s="102"/>
      <c r="TOP138" s="102"/>
      <c r="TOQ138" s="102"/>
      <c r="TOR138" s="102"/>
      <c r="TOS138" s="102"/>
      <c r="TOT138" s="102"/>
      <c r="TOU138" s="102"/>
      <c r="TOV138" s="102"/>
      <c r="TOW138" s="102"/>
      <c r="TOX138" s="102"/>
      <c r="TOY138" s="102"/>
      <c r="TOZ138" s="102"/>
      <c r="TPA138" s="102"/>
      <c r="TPB138" s="102"/>
      <c r="TPC138" s="102"/>
      <c r="TPD138" s="102"/>
      <c r="TPE138" s="102"/>
      <c r="TPF138" s="102"/>
      <c r="TPG138" s="102"/>
      <c r="TPH138" s="102"/>
      <c r="TPI138" s="102"/>
      <c r="TPJ138" s="102"/>
      <c r="TPK138" s="102"/>
      <c r="TPL138" s="102"/>
      <c r="TPM138" s="102"/>
      <c r="TPN138" s="102"/>
      <c r="TPO138" s="102"/>
      <c r="TPP138" s="102"/>
      <c r="TPQ138" s="102"/>
      <c r="TPR138" s="102"/>
      <c r="TPS138" s="102"/>
      <c r="TPT138" s="102"/>
      <c r="TPU138" s="102"/>
      <c r="TPV138" s="102"/>
      <c r="TPW138" s="102"/>
      <c r="TPX138" s="102"/>
      <c r="TPY138" s="102"/>
      <c r="TPZ138" s="102"/>
      <c r="TQA138" s="102"/>
      <c r="TQB138" s="102"/>
      <c r="TQC138" s="102"/>
      <c r="TQD138" s="102"/>
      <c r="TQE138" s="102"/>
      <c r="TQF138" s="102"/>
      <c r="TQG138" s="102"/>
      <c r="TQH138" s="102"/>
      <c r="TQI138" s="102"/>
      <c r="TQJ138" s="102"/>
      <c r="TQK138" s="102"/>
      <c r="TQL138" s="102"/>
      <c r="TQM138" s="102"/>
      <c r="TQN138" s="102"/>
      <c r="TQO138" s="102"/>
      <c r="TQP138" s="102"/>
      <c r="TQQ138" s="102"/>
      <c r="TQR138" s="102"/>
      <c r="TQS138" s="102"/>
      <c r="TQT138" s="102"/>
      <c r="TQU138" s="102"/>
      <c r="TQV138" s="102"/>
      <c r="TQW138" s="102"/>
      <c r="TQX138" s="102"/>
      <c r="TQY138" s="102"/>
      <c r="TQZ138" s="102"/>
      <c r="TRA138" s="102"/>
      <c r="TRB138" s="102"/>
      <c r="TRC138" s="102"/>
      <c r="TRD138" s="102"/>
      <c r="TRE138" s="102"/>
      <c r="TRF138" s="102"/>
      <c r="TRG138" s="102"/>
      <c r="TRH138" s="102"/>
      <c r="TRI138" s="102"/>
      <c r="TRJ138" s="102"/>
      <c r="TRK138" s="102"/>
      <c r="TRL138" s="102"/>
      <c r="TRM138" s="102"/>
      <c r="TRN138" s="102"/>
      <c r="TRO138" s="102"/>
      <c r="TRP138" s="102"/>
      <c r="TRQ138" s="102"/>
      <c r="TRR138" s="102"/>
      <c r="TRS138" s="102"/>
      <c r="TRT138" s="102"/>
      <c r="TRU138" s="102"/>
      <c r="TRV138" s="102"/>
      <c r="TRW138" s="102"/>
      <c r="TRX138" s="102"/>
      <c r="TRY138" s="102"/>
      <c r="TRZ138" s="102"/>
      <c r="TSA138" s="102"/>
      <c r="TSB138" s="102"/>
      <c r="TSC138" s="102"/>
      <c r="TSD138" s="102"/>
      <c r="TSE138" s="102"/>
      <c r="TSF138" s="102"/>
      <c r="TSG138" s="102"/>
      <c r="TSH138" s="102"/>
      <c r="TSI138" s="102"/>
      <c r="TSJ138" s="102"/>
      <c r="TSK138" s="102"/>
      <c r="TSL138" s="102"/>
      <c r="TSM138" s="102"/>
      <c r="TSN138" s="102"/>
      <c r="TSO138" s="102"/>
      <c r="TSP138" s="102"/>
      <c r="TSQ138" s="102"/>
      <c r="TSR138" s="102"/>
      <c r="TSS138" s="102"/>
      <c r="TST138" s="102"/>
      <c r="TSU138" s="102"/>
      <c r="TSV138" s="102"/>
      <c r="TSW138" s="102"/>
      <c r="TSX138" s="102"/>
      <c r="TSY138" s="102"/>
      <c r="TSZ138" s="102"/>
      <c r="TTA138" s="102"/>
      <c r="TTB138" s="102"/>
      <c r="TTC138" s="102"/>
      <c r="TTD138" s="102"/>
      <c r="TTE138" s="102"/>
      <c r="TTF138" s="102"/>
      <c r="TTG138" s="102"/>
      <c r="TTH138" s="102"/>
      <c r="TTI138" s="102"/>
      <c r="TTJ138" s="102"/>
      <c r="TTK138" s="102"/>
      <c r="TTL138" s="102"/>
      <c r="TTM138" s="102"/>
      <c r="TTN138" s="102"/>
      <c r="TTO138" s="102"/>
      <c r="TTP138" s="102"/>
      <c r="TTQ138" s="102"/>
      <c r="TTR138" s="102"/>
      <c r="TTS138" s="102"/>
      <c r="TTT138" s="102"/>
      <c r="TTU138" s="102"/>
      <c r="TTV138" s="102"/>
      <c r="TTW138" s="102"/>
      <c r="TTX138" s="102"/>
      <c r="TTY138" s="102"/>
      <c r="TTZ138" s="102"/>
      <c r="TUA138" s="102"/>
      <c r="TUB138" s="102"/>
      <c r="TUC138" s="102"/>
      <c r="TUD138" s="102"/>
      <c r="TUE138" s="102"/>
      <c r="TUF138" s="102"/>
      <c r="TUG138" s="102"/>
      <c r="TUH138" s="102"/>
      <c r="TUI138" s="102"/>
      <c r="TUJ138" s="102"/>
      <c r="TUK138" s="102"/>
      <c r="TUL138" s="102"/>
      <c r="TUM138" s="102"/>
      <c r="TUN138" s="102"/>
      <c r="TUO138" s="102"/>
      <c r="TUP138" s="102"/>
      <c r="TUQ138" s="102"/>
      <c r="TUR138" s="102"/>
      <c r="TUS138" s="102"/>
      <c r="TUT138" s="102"/>
      <c r="TUU138" s="102"/>
      <c r="TUV138" s="102"/>
      <c r="TUW138" s="102"/>
      <c r="TUX138" s="102"/>
      <c r="TUY138" s="102"/>
      <c r="TUZ138" s="102"/>
      <c r="TVA138" s="102"/>
      <c r="TVB138" s="102"/>
      <c r="TVC138" s="102"/>
      <c r="TVD138" s="102"/>
      <c r="TVE138" s="102"/>
      <c r="TVF138" s="102"/>
      <c r="TVG138" s="102"/>
      <c r="TVH138" s="102"/>
      <c r="TVI138" s="102"/>
      <c r="TVJ138" s="102"/>
      <c r="TVK138" s="102"/>
      <c r="TVL138" s="102"/>
      <c r="TVM138" s="102"/>
      <c r="TVN138" s="102"/>
      <c r="TVO138" s="102"/>
      <c r="TVP138" s="102"/>
      <c r="TVQ138" s="102"/>
      <c r="TVR138" s="102"/>
      <c r="TVS138" s="102"/>
      <c r="TVT138" s="102"/>
      <c r="TVU138" s="102"/>
      <c r="TVV138" s="102"/>
      <c r="TVW138" s="102"/>
      <c r="TVX138" s="102"/>
      <c r="TVY138" s="102"/>
      <c r="TVZ138" s="102"/>
      <c r="TWA138" s="102"/>
      <c r="TWB138" s="102"/>
      <c r="TWC138" s="102"/>
      <c r="TWD138" s="102"/>
      <c r="TWE138" s="102"/>
      <c r="TWF138" s="102"/>
      <c r="TWG138" s="102"/>
      <c r="TWH138" s="102"/>
      <c r="TWI138" s="102"/>
      <c r="TWJ138" s="102"/>
      <c r="TWK138" s="102"/>
      <c r="TWL138" s="102"/>
      <c r="TWM138" s="102"/>
      <c r="TWN138" s="102"/>
      <c r="TWO138" s="102"/>
      <c r="TWP138" s="102"/>
      <c r="TWQ138" s="102"/>
      <c r="TWR138" s="102"/>
      <c r="TWS138" s="102"/>
      <c r="TWT138" s="102"/>
      <c r="TWU138" s="102"/>
      <c r="TWV138" s="102"/>
      <c r="TWW138" s="102"/>
      <c r="TWX138" s="102"/>
      <c r="TWY138" s="102"/>
      <c r="TWZ138" s="102"/>
      <c r="TXA138" s="102"/>
      <c r="TXB138" s="102"/>
      <c r="TXC138" s="102"/>
      <c r="TXD138" s="102"/>
      <c r="TXE138" s="102"/>
      <c r="TXF138" s="102"/>
      <c r="TXG138" s="102"/>
      <c r="TXH138" s="102"/>
      <c r="TXI138" s="102"/>
      <c r="TXJ138" s="102"/>
      <c r="TXK138" s="102"/>
      <c r="TXL138" s="102"/>
      <c r="TXM138" s="102"/>
      <c r="TXN138" s="102"/>
      <c r="TXO138" s="102"/>
      <c r="TXP138" s="102"/>
      <c r="TXQ138" s="102"/>
      <c r="TXR138" s="102"/>
      <c r="TXS138" s="102"/>
      <c r="TXT138" s="102"/>
      <c r="TXU138" s="102"/>
      <c r="TXV138" s="102"/>
      <c r="TXW138" s="102"/>
      <c r="TXX138" s="102"/>
      <c r="TXY138" s="102"/>
      <c r="TXZ138" s="102"/>
      <c r="TYA138" s="102"/>
      <c r="TYB138" s="102"/>
      <c r="TYC138" s="102"/>
      <c r="TYD138" s="102"/>
      <c r="TYE138" s="102"/>
      <c r="TYF138" s="102"/>
      <c r="TYG138" s="102"/>
      <c r="TYH138" s="102"/>
      <c r="TYI138" s="102"/>
      <c r="TYJ138" s="102"/>
      <c r="TYK138" s="102"/>
      <c r="TYL138" s="102"/>
      <c r="TYM138" s="102"/>
      <c r="TYN138" s="102"/>
      <c r="TYO138" s="102"/>
      <c r="TYP138" s="102"/>
      <c r="TYQ138" s="102"/>
      <c r="TYR138" s="102"/>
      <c r="TYS138" s="102"/>
      <c r="TYT138" s="102"/>
      <c r="TYU138" s="102"/>
      <c r="TYV138" s="102"/>
      <c r="TYW138" s="102"/>
      <c r="TYX138" s="102"/>
      <c r="TYY138" s="102"/>
      <c r="TYZ138" s="102"/>
      <c r="TZA138" s="102"/>
      <c r="TZB138" s="102"/>
      <c r="TZC138" s="102"/>
      <c r="TZD138" s="102"/>
      <c r="TZE138" s="102"/>
      <c r="TZF138" s="102"/>
      <c r="TZG138" s="102"/>
      <c r="TZH138" s="102"/>
      <c r="TZI138" s="102"/>
      <c r="TZJ138" s="102"/>
      <c r="TZK138" s="102"/>
      <c r="TZL138" s="102"/>
      <c r="TZM138" s="102"/>
      <c r="TZN138" s="102"/>
      <c r="TZO138" s="102"/>
      <c r="TZP138" s="102"/>
      <c r="TZQ138" s="102"/>
      <c r="TZR138" s="102"/>
      <c r="TZS138" s="102"/>
      <c r="TZT138" s="102"/>
      <c r="TZU138" s="102"/>
      <c r="TZV138" s="102"/>
      <c r="TZW138" s="102"/>
      <c r="TZX138" s="102"/>
      <c r="TZY138" s="102"/>
      <c r="TZZ138" s="102"/>
      <c r="UAA138" s="102"/>
      <c r="UAB138" s="102"/>
      <c r="UAC138" s="102"/>
      <c r="UAD138" s="102"/>
      <c r="UAE138" s="102"/>
      <c r="UAF138" s="102"/>
      <c r="UAG138" s="102"/>
      <c r="UAH138" s="102"/>
      <c r="UAI138" s="102"/>
      <c r="UAJ138" s="102"/>
      <c r="UAK138" s="102"/>
      <c r="UAL138" s="102"/>
      <c r="UAM138" s="102"/>
      <c r="UAN138" s="102"/>
      <c r="UAO138" s="102"/>
      <c r="UAP138" s="102"/>
      <c r="UAQ138" s="102"/>
      <c r="UAR138" s="102"/>
      <c r="UAS138" s="102"/>
      <c r="UAT138" s="102"/>
      <c r="UAU138" s="102"/>
      <c r="UAV138" s="102"/>
      <c r="UAW138" s="102"/>
      <c r="UAX138" s="102"/>
      <c r="UAY138" s="102"/>
      <c r="UAZ138" s="102"/>
      <c r="UBA138" s="102"/>
      <c r="UBB138" s="102"/>
      <c r="UBC138" s="102"/>
      <c r="UBD138" s="102"/>
      <c r="UBE138" s="102"/>
      <c r="UBF138" s="102"/>
      <c r="UBG138" s="102"/>
      <c r="UBH138" s="102"/>
      <c r="UBI138" s="102"/>
      <c r="UBJ138" s="102"/>
      <c r="UBK138" s="102"/>
      <c r="UBL138" s="102"/>
      <c r="UBM138" s="102"/>
      <c r="UBN138" s="102"/>
      <c r="UBO138" s="102"/>
      <c r="UBP138" s="102"/>
      <c r="UBQ138" s="102"/>
      <c r="UBR138" s="102"/>
      <c r="UBS138" s="102"/>
      <c r="UBT138" s="102"/>
      <c r="UBU138" s="102"/>
      <c r="UBV138" s="102"/>
      <c r="UBW138" s="102"/>
      <c r="UBX138" s="102"/>
      <c r="UBY138" s="102"/>
      <c r="UBZ138" s="102"/>
      <c r="UCA138" s="102"/>
      <c r="UCB138" s="102"/>
      <c r="UCC138" s="102"/>
      <c r="UCD138" s="102"/>
      <c r="UCE138" s="102"/>
      <c r="UCF138" s="102"/>
      <c r="UCG138" s="102"/>
      <c r="UCH138" s="102"/>
      <c r="UCI138" s="102"/>
      <c r="UCJ138" s="102"/>
      <c r="UCK138" s="102"/>
      <c r="UCL138" s="102"/>
      <c r="UCM138" s="102"/>
      <c r="UCN138" s="102"/>
      <c r="UCO138" s="102"/>
      <c r="UCP138" s="102"/>
      <c r="UCQ138" s="102"/>
      <c r="UCR138" s="102"/>
      <c r="UCS138" s="102"/>
      <c r="UCT138" s="102"/>
      <c r="UCU138" s="102"/>
      <c r="UCV138" s="102"/>
      <c r="UCW138" s="102"/>
      <c r="UCX138" s="102"/>
      <c r="UCY138" s="102"/>
      <c r="UCZ138" s="102"/>
      <c r="UDA138" s="102"/>
      <c r="UDB138" s="102"/>
      <c r="UDC138" s="102"/>
      <c r="UDD138" s="102"/>
      <c r="UDE138" s="102"/>
      <c r="UDF138" s="102"/>
      <c r="UDG138" s="102"/>
      <c r="UDH138" s="102"/>
      <c r="UDI138" s="102"/>
      <c r="UDJ138" s="102"/>
      <c r="UDK138" s="102"/>
      <c r="UDL138" s="102"/>
      <c r="UDM138" s="102"/>
      <c r="UDN138" s="102"/>
      <c r="UDO138" s="102"/>
      <c r="UDP138" s="102"/>
      <c r="UDQ138" s="102"/>
      <c r="UDR138" s="102"/>
      <c r="UDS138" s="102"/>
      <c r="UDT138" s="102"/>
      <c r="UDU138" s="102"/>
      <c r="UDV138" s="102"/>
      <c r="UDW138" s="102"/>
      <c r="UDX138" s="102"/>
      <c r="UDY138" s="102"/>
      <c r="UDZ138" s="102"/>
      <c r="UEA138" s="102"/>
      <c r="UEB138" s="102"/>
      <c r="UEC138" s="102"/>
      <c r="UED138" s="102"/>
      <c r="UEE138" s="102"/>
      <c r="UEF138" s="102"/>
      <c r="UEG138" s="102"/>
      <c r="UEH138" s="102"/>
      <c r="UEI138" s="102"/>
      <c r="UEJ138" s="102"/>
      <c r="UEK138" s="102"/>
      <c r="UEL138" s="102"/>
      <c r="UEM138" s="102"/>
      <c r="UEN138" s="102"/>
      <c r="UEO138" s="102"/>
      <c r="UEP138" s="102"/>
      <c r="UEQ138" s="102"/>
      <c r="UER138" s="102"/>
      <c r="UES138" s="102"/>
      <c r="UET138" s="102"/>
      <c r="UEU138" s="102"/>
      <c r="UEV138" s="102"/>
      <c r="UEW138" s="102"/>
      <c r="UEX138" s="102"/>
      <c r="UEY138" s="102"/>
      <c r="UEZ138" s="102"/>
      <c r="UFA138" s="102"/>
      <c r="UFB138" s="102"/>
      <c r="UFC138" s="102"/>
      <c r="UFD138" s="102"/>
      <c r="UFE138" s="102"/>
      <c r="UFF138" s="102"/>
      <c r="UFG138" s="102"/>
      <c r="UFH138" s="102"/>
      <c r="UFI138" s="102"/>
      <c r="UFJ138" s="102"/>
      <c r="UFK138" s="102"/>
      <c r="UFL138" s="102"/>
      <c r="UFM138" s="102"/>
      <c r="UFN138" s="102"/>
      <c r="UFO138" s="102"/>
      <c r="UFP138" s="102"/>
      <c r="UFQ138" s="102"/>
      <c r="UFR138" s="102"/>
      <c r="UFS138" s="102"/>
      <c r="UFT138" s="102"/>
      <c r="UFU138" s="102"/>
      <c r="UFV138" s="102"/>
      <c r="UFW138" s="102"/>
      <c r="UFX138" s="102"/>
      <c r="UFY138" s="102"/>
      <c r="UFZ138" s="102"/>
      <c r="UGA138" s="102"/>
      <c r="UGB138" s="102"/>
      <c r="UGC138" s="102"/>
      <c r="UGD138" s="102"/>
      <c r="UGE138" s="102"/>
      <c r="UGF138" s="102"/>
      <c r="UGG138" s="102"/>
      <c r="UGH138" s="102"/>
      <c r="UGI138" s="102"/>
      <c r="UGJ138" s="102"/>
      <c r="UGK138" s="102"/>
      <c r="UGL138" s="102"/>
      <c r="UGM138" s="102"/>
      <c r="UGN138" s="102"/>
      <c r="UGO138" s="102"/>
      <c r="UGP138" s="102"/>
      <c r="UGQ138" s="102"/>
      <c r="UGR138" s="102"/>
      <c r="UGS138" s="102"/>
      <c r="UGT138" s="102"/>
      <c r="UGU138" s="102"/>
      <c r="UGV138" s="102"/>
      <c r="UGW138" s="102"/>
      <c r="UGX138" s="102"/>
      <c r="UGY138" s="102"/>
      <c r="UGZ138" s="102"/>
      <c r="UHA138" s="102"/>
      <c r="UHB138" s="102"/>
      <c r="UHC138" s="102"/>
      <c r="UHD138" s="102"/>
      <c r="UHE138" s="102"/>
      <c r="UHF138" s="102"/>
      <c r="UHG138" s="102"/>
      <c r="UHH138" s="102"/>
      <c r="UHI138" s="102"/>
      <c r="UHJ138" s="102"/>
      <c r="UHK138" s="102"/>
      <c r="UHL138" s="102"/>
      <c r="UHM138" s="102"/>
      <c r="UHN138" s="102"/>
      <c r="UHO138" s="102"/>
      <c r="UHP138" s="102"/>
      <c r="UHQ138" s="102"/>
      <c r="UHR138" s="102"/>
      <c r="UHS138" s="102"/>
      <c r="UHT138" s="102"/>
      <c r="UHU138" s="102"/>
      <c r="UHV138" s="102"/>
      <c r="UHW138" s="102"/>
      <c r="UHX138" s="102"/>
      <c r="UHY138" s="102"/>
      <c r="UHZ138" s="102"/>
      <c r="UIA138" s="102"/>
      <c r="UIB138" s="102"/>
      <c r="UIC138" s="102"/>
      <c r="UID138" s="102"/>
      <c r="UIE138" s="102"/>
      <c r="UIF138" s="102"/>
      <c r="UIG138" s="102"/>
      <c r="UIH138" s="102"/>
      <c r="UII138" s="102"/>
      <c r="UIJ138" s="102"/>
      <c r="UIK138" s="102"/>
      <c r="UIL138" s="102"/>
      <c r="UIM138" s="102"/>
      <c r="UIN138" s="102"/>
      <c r="UIO138" s="102"/>
      <c r="UIP138" s="102"/>
      <c r="UIQ138" s="102"/>
      <c r="UIR138" s="102"/>
      <c r="UIS138" s="102"/>
      <c r="UIT138" s="102"/>
      <c r="UIU138" s="102"/>
      <c r="UIV138" s="102"/>
      <c r="UIW138" s="102"/>
      <c r="UIX138" s="102"/>
      <c r="UIY138" s="102"/>
      <c r="UIZ138" s="102"/>
      <c r="UJA138" s="102"/>
      <c r="UJB138" s="102"/>
      <c r="UJC138" s="102"/>
      <c r="UJD138" s="102"/>
      <c r="UJE138" s="102"/>
      <c r="UJF138" s="102"/>
      <c r="UJG138" s="102"/>
      <c r="UJH138" s="102"/>
      <c r="UJI138" s="102"/>
      <c r="UJJ138" s="102"/>
      <c r="UJK138" s="102"/>
      <c r="UJL138" s="102"/>
      <c r="UJM138" s="102"/>
      <c r="UJN138" s="102"/>
      <c r="UJO138" s="102"/>
      <c r="UJP138" s="102"/>
      <c r="UJQ138" s="102"/>
      <c r="UJR138" s="102"/>
      <c r="UJS138" s="102"/>
      <c r="UJT138" s="102"/>
      <c r="UJU138" s="102"/>
      <c r="UJV138" s="102"/>
      <c r="UJW138" s="102"/>
      <c r="UJX138" s="102"/>
      <c r="UJY138" s="102"/>
      <c r="UJZ138" s="102"/>
      <c r="UKA138" s="102"/>
      <c r="UKB138" s="102"/>
      <c r="UKC138" s="102"/>
      <c r="UKD138" s="102"/>
      <c r="UKE138" s="102"/>
      <c r="UKF138" s="102"/>
      <c r="UKG138" s="102"/>
      <c r="UKH138" s="102"/>
      <c r="UKI138" s="102"/>
      <c r="UKJ138" s="102"/>
      <c r="UKK138" s="102"/>
      <c r="UKL138" s="102"/>
      <c r="UKM138" s="102"/>
      <c r="UKN138" s="102"/>
      <c r="UKO138" s="102"/>
      <c r="UKP138" s="102"/>
      <c r="UKQ138" s="102"/>
      <c r="UKR138" s="102"/>
      <c r="UKS138" s="102"/>
      <c r="UKT138" s="102"/>
      <c r="UKU138" s="102"/>
      <c r="UKV138" s="102"/>
      <c r="UKW138" s="102"/>
      <c r="UKX138" s="102"/>
      <c r="UKY138" s="102"/>
      <c r="UKZ138" s="102"/>
      <c r="ULA138" s="102"/>
      <c r="ULB138" s="102"/>
      <c r="ULC138" s="102"/>
      <c r="ULD138" s="102"/>
      <c r="ULE138" s="102"/>
      <c r="ULF138" s="102"/>
      <c r="ULG138" s="102"/>
      <c r="ULH138" s="102"/>
      <c r="ULI138" s="102"/>
      <c r="ULJ138" s="102"/>
      <c r="ULK138" s="102"/>
      <c r="ULL138" s="102"/>
      <c r="ULM138" s="102"/>
      <c r="ULN138" s="102"/>
      <c r="ULO138" s="102"/>
      <c r="ULP138" s="102"/>
      <c r="ULQ138" s="102"/>
      <c r="ULR138" s="102"/>
      <c r="ULS138" s="102"/>
      <c r="ULT138" s="102"/>
      <c r="ULU138" s="102"/>
      <c r="ULV138" s="102"/>
      <c r="ULW138" s="102"/>
      <c r="ULX138" s="102"/>
      <c r="ULY138" s="102"/>
      <c r="ULZ138" s="102"/>
      <c r="UMA138" s="102"/>
      <c r="UMB138" s="102"/>
      <c r="UMC138" s="102"/>
      <c r="UMD138" s="102"/>
      <c r="UME138" s="102"/>
      <c r="UMF138" s="102"/>
      <c r="UMG138" s="102"/>
      <c r="UMH138" s="102"/>
      <c r="UMI138" s="102"/>
      <c r="UMJ138" s="102"/>
      <c r="UMK138" s="102"/>
      <c r="UML138" s="102"/>
      <c r="UMM138" s="102"/>
      <c r="UMN138" s="102"/>
      <c r="UMO138" s="102"/>
      <c r="UMP138" s="102"/>
      <c r="UMQ138" s="102"/>
      <c r="UMR138" s="102"/>
      <c r="UMS138" s="102"/>
      <c r="UMT138" s="102"/>
      <c r="UMU138" s="102"/>
      <c r="UMV138" s="102"/>
      <c r="UMW138" s="102"/>
      <c r="UMX138" s="102"/>
      <c r="UMY138" s="102"/>
      <c r="UMZ138" s="102"/>
      <c r="UNA138" s="102"/>
      <c r="UNB138" s="102"/>
      <c r="UNC138" s="102"/>
      <c r="UND138" s="102"/>
      <c r="UNE138" s="102"/>
      <c r="UNF138" s="102"/>
      <c r="UNG138" s="102"/>
      <c r="UNH138" s="102"/>
      <c r="UNI138" s="102"/>
      <c r="UNJ138" s="102"/>
      <c r="UNK138" s="102"/>
      <c r="UNL138" s="102"/>
      <c r="UNM138" s="102"/>
      <c r="UNN138" s="102"/>
      <c r="UNO138" s="102"/>
      <c r="UNP138" s="102"/>
      <c r="UNQ138" s="102"/>
      <c r="UNR138" s="102"/>
      <c r="UNS138" s="102"/>
      <c r="UNT138" s="102"/>
      <c r="UNU138" s="102"/>
      <c r="UNV138" s="102"/>
      <c r="UNW138" s="102"/>
      <c r="UNX138" s="102"/>
      <c r="UNY138" s="102"/>
      <c r="UNZ138" s="102"/>
      <c r="UOA138" s="102"/>
      <c r="UOB138" s="102"/>
      <c r="UOC138" s="102"/>
      <c r="UOD138" s="102"/>
      <c r="UOE138" s="102"/>
      <c r="UOF138" s="102"/>
      <c r="UOG138" s="102"/>
      <c r="UOH138" s="102"/>
      <c r="UOI138" s="102"/>
      <c r="UOJ138" s="102"/>
      <c r="UOK138" s="102"/>
      <c r="UOL138" s="102"/>
      <c r="UOM138" s="102"/>
      <c r="UON138" s="102"/>
      <c r="UOO138" s="102"/>
      <c r="UOP138" s="102"/>
      <c r="UOQ138" s="102"/>
      <c r="UOR138" s="102"/>
      <c r="UOS138" s="102"/>
      <c r="UOT138" s="102"/>
      <c r="UOU138" s="102"/>
      <c r="UOV138" s="102"/>
      <c r="UOW138" s="102"/>
      <c r="UOX138" s="102"/>
      <c r="UOY138" s="102"/>
      <c r="UOZ138" s="102"/>
      <c r="UPA138" s="102"/>
      <c r="UPB138" s="102"/>
      <c r="UPC138" s="102"/>
      <c r="UPD138" s="102"/>
      <c r="UPE138" s="102"/>
      <c r="UPF138" s="102"/>
      <c r="UPG138" s="102"/>
      <c r="UPH138" s="102"/>
      <c r="UPI138" s="102"/>
      <c r="UPJ138" s="102"/>
      <c r="UPK138" s="102"/>
      <c r="UPL138" s="102"/>
      <c r="UPM138" s="102"/>
      <c r="UPN138" s="102"/>
      <c r="UPO138" s="102"/>
      <c r="UPP138" s="102"/>
      <c r="UPQ138" s="102"/>
      <c r="UPR138" s="102"/>
      <c r="UPS138" s="102"/>
      <c r="UPT138" s="102"/>
      <c r="UPU138" s="102"/>
      <c r="UPV138" s="102"/>
      <c r="UPW138" s="102"/>
      <c r="UPX138" s="102"/>
      <c r="UPY138" s="102"/>
      <c r="UPZ138" s="102"/>
      <c r="UQA138" s="102"/>
      <c r="UQB138" s="102"/>
      <c r="UQC138" s="102"/>
      <c r="UQD138" s="102"/>
      <c r="UQE138" s="102"/>
      <c r="UQF138" s="102"/>
      <c r="UQG138" s="102"/>
      <c r="UQH138" s="102"/>
      <c r="UQI138" s="102"/>
      <c r="UQJ138" s="102"/>
      <c r="UQK138" s="102"/>
      <c r="UQL138" s="102"/>
      <c r="UQM138" s="102"/>
      <c r="UQN138" s="102"/>
      <c r="UQO138" s="102"/>
      <c r="UQP138" s="102"/>
      <c r="UQQ138" s="102"/>
      <c r="UQR138" s="102"/>
      <c r="UQS138" s="102"/>
      <c r="UQT138" s="102"/>
      <c r="UQU138" s="102"/>
      <c r="UQV138" s="102"/>
      <c r="UQW138" s="102"/>
      <c r="UQX138" s="102"/>
      <c r="UQY138" s="102"/>
      <c r="UQZ138" s="102"/>
      <c r="URA138" s="102"/>
      <c r="URB138" s="102"/>
      <c r="URC138" s="102"/>
      <c r="URD138" s="102"/>
      <c r="URE138" s="102"/>
      <c r="URF138" s="102"/>
      <c r="URG138" s="102"/>
      <c r="URH138" s="102"/>
      <c r="URI138" s="102"/>
      <c r="URJ138" s="102"/>
      <c r="URK138" s="102"/>
      <c r="URL138" s="102"/>
      <c r="URM138" s="102"/>
      <c r="URN138" s="102"/>
      <c r="URO138" s="102"/>
      <c r="URP138" s="102"/>
      <c r="URQ138" s="102"/>
      <c r="URR138" s="102"/>
      <c r="URS138" s="102"/>
      <c r="URT138" s="102"/>
      <c r="URU138" s="102"/>
      <c r="URV138" s="102"/>
      <c r="URW138" s="102"/>
      <c r="URX138" s="102"/>
      <c r="URY138" s="102"/>
      <c r="URZ138" s="102"/>
      <c r="USA138" s="102"/>
      <c r="USB138" s="102"/>
      <c r="USC138" s="102"/>
      <c r="USD138" s="102"/>
      <c r="USE138" s="102"/>
      <c r="USF138" s="102"/>
      <c r="USG138" s="102"/>
      <c r="USH138" s="102"/>
      <c r="USI138" s="102"/>
      <c r="USJ138" s="102"/>
      <c r="USK138" s="102"/>
      <c r="USL138" s="102"/>
      <c r="USM138" s="102"/>
      <c r="USN138" s="102"/>
      <c r="USO138" s="102"/>
      <c r="USP138" s="102"/>
      <c r="USQ138" s="102"/>
      <c r="USR138" s="102"/>
      <c r="USS138" s="102"/>
      <c r="UST138" s="102"/>
      <c r="USU138" s="102"/>
      <c r="USV138" s="102"/>
      <c r="USW138" s="102"/>
      <c r="USX138" s="102"/>
      <c r="USY138" s="102"/>
      <c r="USZ138" s="102"/>
      <c r="UTA138" s="102"/>
      <c r="UTB138" s="102"/>
      <c r="UTC138" s="102"/>
      <c r="UTD138" s="102"/>
      <c r="UTE138" s="102"/>
      <c r="UTF138" s="102"/>
      <c r="UTG138" s="102"/>
      <c r="UTH138" s="102"/>
      <c r="UTI138" s="102"/>
      <c r="UTJ138" s="102"/>
      <c r="UTK138" s="102"/>
      <c r="UTL138" s="102"/>
      <c r="UTM138" s="102"/>
      <c r="UTN138" s="102"/>
      <c r="UTO138" s="102"/>
      <c r="UTP138" s="102"/>
      <c r="UTQ138" s="102"/>
      <c r="UTR138" s="102"/>
      <c r="UTS138" s="102"/>
      <c r="UTT138" s="102"/>
      <c r="UTU138" s="102"/>
      <c r="UTV138" s="102"/>
      <c r="UTW138" s="102"/>
      <c r="UTX138" s="102"/>
      <c r="UTY138" s="102"/>
      <c r="UTZ138" s="102"/>
      <c r="UUA138" s="102"/>
      <c r="UUB138" s="102"/>
      <c r="UUC138" s="102"/>
      <c r="UUD138" s="102"/>
      <c r="UUE138" s="102"/>
      <c r="UUF138" s="102"/>
      <c r="UUG138" s="102"/>
      <c r="UUH138" s="102"/>
      <c r="UUI138" s="102"/>
      <c r="UUJ138" s="102"/>
      <c r="UUK138" s="102"/>
      <c r="UUL138" s="102"/>
      <c r="UUM138" s="102"/>
      <c r="UUN138" s="102"/>
      <c r="UUO138" s="102"/>
      <c r="UUP138" s="102"/>
      <c r="UUQ138" s="102"/>
      <c r="UUR138" s="102"/>
      <c r="UUS138" s="102"/>
      <c r="UUT138" s="102"/>
      <c r="UUU138" s="102"/>
      <c r="UUV138" s="102"/>
      <c r="UUW138" s="102"/>
      <c r="UUX138" s="102"/>
      <c r="UUY138" s="102"/>
      <c r="UUZ138" s="102"/>
      <c r="UVA138" s="102"/>
      <c r="UVB138" s="102"/>
      <c r="UVC138" s="102"/>
      <c r="UVD138" s="102"/>
      <c r="UVE138" s="102"/>
      <c r="UVF138" s="102"/>
      <c r="UVG138" s="102"/>
      <c r="UVH138" s="102"/>
      <c r="UVI138" s="102"/>
      <c r="UVJ138" s="102"/>
      <c r="UVK138" s="102"/>
      <c r="UVL138" s="102"/>
      <c r="UVM138" s="102"/>
      <c r="UVN138" s="102"/>
      <c r="UVO138" s="102"/>
      <c r="UVP138" s="102"/>
      <c r="UVQ138" s="102"/>
      <c r="UVR138" s="102"/>
      <c r="UVS138" s="102"/>
      <c r="UVT138" s="102"/>
      <c r="UVU138" s="102"/>
      <c r="UVV138" s="102"/>
      <c r="UVW138" s="102"/>
      <c r="UVX138" s="102"/>
      <c r="UVY138" s="102"/>
      <c r="UVZ138" s="102"/>
      <c r="UWA138" s="102"/>
      <c r="UWB138" s="102"/>
      <c r="UWC138" s="102"/>
      <c r="UWD138" s="102"/>
      <c r="UWE138" s="102"/>
      <c r="UWF138" s="102"/>
      <c r="UWG138" s="102"/>
      <c r="UWH138" s="102"/>
      <c r="UWI138" s="102"/>
      <c r="UWJ138" s="102"/>
      <c r="UWK138" s="102"/>
      <c r="UWL138" s="102"/>
      <c r="UWM138" s="102"/>
      <c r="UWN138" s="102"/>
      <c r="UWO138" s="102"/>
      <c r="UWP138" s="102"/>
      <c r="UWQ138" s="102"/>
      <c r="UWR138" s="102"/>
      <c r="UWS138" s="102"/>
      <c r="UWT138" s="102"/>
      <c r="UWU138" s="102"/>
      <c r="UWV138" s="102"/>
      <c r="UWW138" s="102"/>
      <c r="UWX138" s="102"/>
      <c r="UWY138" s="102"/>
      <c r="UWZ138" s="102"/>
      <c r="UXA138" s="102"/>
      <c r="UXB138" s="102"/>
      <c r="UXC138" s="102"/>
      <c r="UXD138" s="102"/>
      <c r="UXE138" s="102"/>
      <c r="UXF138" s="102"/>
      <c r="UXG138" s="102"/>
      <c r="UXH138" s="102"/>
      <c r="UXI138" s="102"/>
      <c r="UXJ138" s="102"/>
      <c r="UXK138" s="102"/>
      <c r="UXL138" s="102"/>
      <c r="UXM138" s="102"/>
      <c r="UXN138" s="102"/>
      <c r="UXO138" s="102"/>
      <c r="UXP138" s="102"/>
      <c r="UXQ138" s="102"/>
      <c r="UXR138" s="102"/>
      <c r="UXS138" s="102"/>
      <c r="UXT138" s="102"/>
      <c r="UXU138" s="102"/>
      <c r="UXV138" s="102"/>
      <c r="UXW138" s="102"/>
      <c r="UXX138" s="102"/>
      <c r="UXY138" s="102"/>
      <c r="UXZ138" s="102"/>
      <c r="UYA138" s="102"/>
      <c r="UYB138" s="102"/>
      <c r="UYC138" s="102"/>
      <c r="UYD138" s="102"/>
      <c r="UYE138" s="102"/>
      <c r="UYF138" s="102"/>
      <c r="UYG138" s="102"/>
      <c r="UYH138" s="102"/>
      <c r="UYI138" s="102"/>
      <c r="UYJ138" s="102"/>
      <c r="UYK138" s="102"/>
      <c r="UYL138" s="102"/>
      <c r="UYM138" s="102"/>
      <c r="UYN138" s="102"/>
      <c r="UYO138" s="102"/>
      <c r="UYP138" s="102"/>
      <c r="UYQ138" s="102"/>
      <c r="UYR138" s="102"/>
      <c r="UYS138" s="102"/>
      <c r="UYT138" s="102"/>
      <c r="UYU138" s="102"/>
      <c r="UYV138" s="102"/>
      <c r="UYW138" s="102"/>
      <c r="UYX138" s="102"/>
      <c r="UYY138" s="102"/>
      <c r="UYZ138" s="102"/>
      <c r="UZA138" s="102"/>
      <c r="UZB138" s="102"/>
      <c r="UZC138" s="102"/>
      <c r="UZD138" s="102"/>
      <c r="UZE138" s="102"/>
      <c r="UZF138" s="102"/>
      <c r="UZG138" s="102"/>
      <c r="UZH138" s="102"/>
      <c r="UZI138" s="102"/>
      <c r="UZJ138" s="102"/>
      <c r="UZK138" s="102"/>
      <c r="UZL138" s="102"/>
      <c r="UZM138" s="102"/>
      <c r="UZN138" s="102"/>
      <c r="UZO138" s="102"/>
      <c r="UZP138" s="102"/>
      <c r="UZQ138" s="102"/>
      <c r="UZR138" s="102"/>
      <c r="UZS138" s="102"/>
      <c r="UZT138" s="102"/>
      <c r="UZU138" s="102"/>
      <c r="UZV138" s="102"/>
      <c r="UZW138" s="102"/>
      <c r="UZX138" s="102"/>
      <c r="UZY138" s="102"/>
      <c r="UZZ138" s="102"/>
      <c r="VAA138" s="102"/>
      <c r="VAB138" s="102"/>
      <c r="VAC138" s="102"/>
      <c r="VAD138" s="102"/>
      <c r="VAE138" s="102"/>
      <c r="VAF138" s="102"/>
      <c r="VAG138" s="102"/>
      <c r="VAH138" s="102"/>
      <c r="VAI138" s="102"/>
      <c r="VAJ138" s="102"/>
      <c r="VAK138" s="102"/>
      <c r="VAL138" s="102"/>
      <c r="VAM138" s="102"/>
      <c r="VAN138" s="102"/>
      <c r="VAO138" s="102"/>
      <c r="VAP138" s="102"/>
      <c r="VAQ138" s="102"/>
      <c r="VAR138" s="102"/>
      <c r="VAS138" s="102"/>
      <c r="VAT138" s="102"/>
      <c r="VAU138" s="102"/>
      <c r="VAV138" s="102"/>
      <c r="VAW138" s="102"/>
      <c r="VAX138" s="102"/>
      <c r="VAY138" s="102"/>
      <c r="VAZ138" s="102"/>
      <c r="VBA138" s="102"/>
      <c r="VBB138" s="102"/>
      <c r="VBC138" s="102"/>
      <c r="VBD138" s="102"/>
      <c r="VBE138" s="102"/>
      <c r="VBF138" s="102"/>
      <c r="VBG138" s="102"/>
      <c r="VBH138" s="102"/>
      <c r="VBI138" s="102"/>
      <c r="VBJ138" s="102"/>
      <c r="VBK138" s="102"/>
      <c r="VBL138" s="102"/>
      <c r="VBM138" s="102"/>
      <c r="VBN138" s="102"/>
      <c r="VBO138" s="102"/>
      <c r="VBP138" s="102"/>
      <c r="VBQ138" s="102"/>
      <c r="VBR138" s="102"/>
      <c r="VBS138" s="102"/>
      <c r="VBT138" s="102"/>
      <c r="VBU138" s="102"/>
      <c r="VBV138" s="102"/>
      <c r="VBW138" s="102"/>
      <c r="VBX138" s="102"/>
      <c r="VBY138" s="102"/>
      <c r="VBZ138" s="102"/>
      <c r="VCA138" s="102"/>
      <c r="VCB138" s="102"/>
      <c r="VCC138" s="102"/>
      <c r="VCD138" s="102"/>
      <c r="VCE138" s="102"/>
      <c r="VCF138" s="102"/>
      <c r="VCG138" s="102"/>
      <c r="VCH138" s="102"/>
      <c r="VCI138" s="102"/>
      <c r="VCJ138" s="102"/>
      <c r="VCK138" s="102"/>
      <c r="VCL138" s="102"/>
      <c r="VCM138" s="102"/>
      <c r="VCN138" s="102"/>
      <c r="VCO138" s="102"/>
      <c r="VCP138" s="102"/>
      <c r="VCQ138" s="102"/>
      <c r="VCR138" s="102"/>
      <c r="VCS138" s="102"/>
      <c r="VCT138" s="102"/>
      <c r="VCU138" s="102"/>
      <c r="VCV138" s="102"/>
      <c r="VCW138" s="102"/>
      <c r="VCX138" s="102"/>
      <c r="VCY138" s="102"/>
      <c r="VCZ138" s="102"/>
      <c r="VDA138" s="102"/>
      <c r="VDB138" s="102"/>
      <c r="VDC138" s="102"/>
      <c r="VDD138" s="102"/>
      <c r="VDE138" s="102"/>
      <c r="VDF138" s="102"/>
      <c r="VDG138" s="102"/>
      <c r="VDH138" s="102"/>
      <c r="VDI138" s="102"/>
      <c r="VDJ138" s="102"/>
      <c r="VDK138" s="102"/>
      <c r="VDL138" s="102"/>
      <c r="VDM138" s="102"/>
      <c r="VDN138" s="102"/>
      <c r="VDO138" s="102"/>
      <c r="VDP138" s="102"/>
      <c r="VDQ138" s="102"/>
      <c r="VDR138" s="102"/>
      <c r="VDS138" s="102"/>
      <c r="VDT138" s="102"/>
      <c r="VDU138" s="102"/>
      <c r="VDV138" s="102"/>
      <c r="VDW138" s="102"/>
      <c r="VDX138" s="102"/>
      <c r="VDY138" s="102"/>
      <c r="VDZ138" s="102"/>
      <c r="VEA138" s="102"/>
      <c r="VEB138" s="102"/>
      <c r="VEC138" s="102"/>
      <c r="VED138" s="102"/>
      <c r="VEE138" s="102"/>
      <c r="VEF138" s="102"/>
      <c r="VEG138" s="102"/>
      <c r="VEH138" s="102"/>
      <c r="VEI138" s="102"/>
      <c r="VEJ138" s="102"/>
      <c r="VEK138" s="102"/>
      <c r="VEL138" s="102"/>
      <c r="VEM138" s="102"/>
      <c r="VEN138" s="102"/>
      <c r="VEO138" s="102"/>
      <c r="VEP138" s="102"/>
      <c r="VEQ138" s="102"/>
      <c r="VER138" s="102"/>
      <c r="VES138" s="102"/>
      <c r="VET138" s="102"/>
      <c r="VEU138" s="102"/>
      <c r="VEV138" s="102"/>
      <c r="VEW138" s="102"/>
      <c r="VEX138" s="102"/>
      <c r="VEY138" s="102"/>
      <c r="VEZ138" s="102"/>
      <c r="VFA138" s="102"/>
      <c r="VFB138" s="102"/>
      <c r="VFC138" s="102"/>
      <c r="VFD138" s="102"/>
      <c r="VFE138" s="102"/>
      <c r="VFF138" s="102"/>
      <c r="VFG138" s="102"/>
      <c r="VFH138" s="102"/>
      <c r="VFI138" s="102"/>
      <c r="VFJ138" s="102"/>
      <c r="VFK138" s="102"/>
      <c r="VFL138" s="102"/>
      <c r="VFM138" s="102"/>
      <c r="VFN138" s="102"/>
      <c r="VFO138" s="102"/>
      <c r="VFP138" s="102"/>
      <c r="VFQ138" s="102"/>
      <c r="VFR138" s="102"/>
      <c r="VFS138" s="102"/>
      <c r="VFT138" s="102"/>
      <c r="VFU138" s="102"/>
      <c r="VFV138" s="102"/>
      <c r="VFW138" s="102"/>
      <c r="VFX138" s="102"/>
      <c r="VFY138" s="102"/>
      <c r="VFZ138" s="102"/>
      <c r="VGA138" s="102"/>
      <c r="VGB138" s="102"/>
      <c r="VGC138" s="102"/>
      <c r="VGD138" s="102"/>
      <c r="VGE138" s="102"/>
      <c r="VGF138" s="102"/>
      <c r="VGG138" s="102"/>
      <c r="VGH138" s="102"/>
      <c r="VGI138" s="102"/>
      <c r="VGJ138" s="102"/>
      <c r="VGK138" s="102"/>
      <c r="VGL138" s="102"/>
      <c r="VGM138" s="102"/>
      <c r="VGN138" s="102"/>
      <c r="VGO138" s="102"/>
      <c r="VGP138" s="102"/>
      <c r="VGQ138" s="102"/>
      <c r="VGR138" s="102"/>
      <c r="VGS138" s="102"/>
      <c r="VGT138" s="102"/>
      <c r="VGU138" s="102"/>
      <c r="VGV138" s="102"/>
      <c r="VGW138" s="102"/>
      <c r="VGX138" s="102"/>
      <c r="VGY138" s="102"/>
      <c r="VGZ138" s="102"/>
      <c r="VHA138" s="102"/>
      <c r="VHB138" s="102"/>
      <c r="VHC138" s="102"/>
      <c r="VHD138" s="102"/>
      <c r="VHE138" s="102"/>
      <c r="VHF138" s="102"/>
      <c r="VHG138" s="102"/>
      <c r="VHH138" s="102"/>
      <c r="VHI138" s="102"/>
      <c r="VHJ138" s="102"/>
      <c r="VHK138" s="102"/>
      <c r="VHL138" s="102"/>
      <c r="VHM138" s="102"/>
      <c r="VHN138" s="102"/>
      <c r="VHO138" s="102"/>
      <c r="VHP138" s="102"/>
      <c r="VHQ138" s="102"/>
      <c r="VHR138" s="102"/>
      <c r="VHS138" s="102"/>
      <c r="VHT138" s="102"/>
      <c r="VHU138" s="102"/>
      <c r="VHV138" s="102"/>
      <c r="VHW138" s="102"/>
      <c r="VHX138" s="102"/>
      <c r="VHY138" s="102"/>
      <c r="VHZ138" s="102"/>
      <c r="VIA138" s="102"/>
      <c r="VIB138" s="102"/>
      <c r="VIC138" s="102"/>
      <c r="VID138" s="102"/>
      <c r="VIE138" s="102"/>
      <c r="VIF138" s="102"/>
      <c r="VIG138" s="102"/>
      <c r="VIH138" s="102"/>
      <c r="VII138" s="102"/>
      <c r="VIJ138" s="102"/>
      <c r="VIK138" s="102"/>
      <c r="VIL138" s="102"/>
      <c r="VIM138" s="102"/>
      <c r="VIN138" s="102"/>
      <c r="VIO138" s="102"/>
      <c r="VIP138" s="102"/>
      <c r="VIQ138" s="102"/>
      <c r="VIR138" s="102"/>
      <c r="VIS138" s="102"/>
      <c r="VIT138" s="102"/>
      <c r="VIU138" s="102"/>
      <c r="VIV138" s="102"/>
      <c r="VIW138" s="102"/>
      <c r="VIX138" s="102"/>
      <c r="VIY138" s="102"/>
      <c r="VIZ138" s="102"/>
      <c r="VJA138" s="102"/>
      <c r="VJB138" s="102"/>
      <c r="VJC138" s="102"/>
      <c r="VJD138" s="102"/>
      <c r="VJE138" s="102"/>
      <c r="VJF138" s="102"/>
      <c r="VJG138" s="102"/>
      <c r="VJH138" s="102"/>
      <c r="VJI138" s="102"/>
      <c r="VJJ138" s="102"/>
      <c r="VJK138" s="102"/>
      <c r="VJL138" s="102"/>
      <c r="VJM138" s="102"/>
      <c r="VJN138" s="102"/>
      <c r="VJO138" s="102"/>
      <c r="VJP138" s="102"/>
      <c r="VJQ138" s="102"/>
      <c r="VJR138" s="102"/>
      <c r="VJS138" s="102"/>
      <c r="VJT138" s="102"/>
      <c r="VJU138" s="102"/>
      <c r="VJV138" s="102"/>
      <c r="VJW138" s="102"/>
      <c r="VJX138" s="102"/>
      <c r="VJY138" s="102"/>
      <c r="VJZ138" s="102"/>
      <c r="VKA138" s="102"/>
      <c r="VKB138" s="102"/>
      <c r="VKC138" s="102"/>
      <c r="VKD138" s="102"/>
      <c r="VKE138" s="102"/>
      <c r="VKF138" s="102"/>
      <c r="VKG138" s="102"/>
      <c r="VKH138" s="102"/>
      <c r="VKI138" s="102"/>
      <c r="VKJ138" s="102"/>
      <c r="VKK138" s="102"/>
      <c r="VKL138" s="102"/>
      <c r="VKM138" s="102"/>
      <c r="VKN138" s="102"/>
      <c r="VKO138" s="102"/>
      <c r="VKP138" s="102"/>
      <c r="VKQ138" s="102"/>
      <c r="VKR138" s="102"/>
      <c r="VKS138" s="102"/>
      <c r="VKT138" s="102"/>
      <c r="VKU138" s="102"/>
      <c r="VKV138" s="102"/>
      <c r="VKW138" s="102"/>
      <c r="VKX138" s="102"/>
      <c r="VKY138" s="102"/>
      <c r="VKZ138" s="102"/>
      <c r="VLA138" s="102"/>
      <c r="VLB138" s="102"/>
      <c r="VLC138" s="102"/>
      <c r="VLD138" s="102"/>
      <c r="VLE138" s="102"/>
      <c r="VLF138" s="102"/>
      <c r="VLG138" s="102"/>
      <c r="VLH138" s="102"/>
      <c r="VLI138" s="102"/>
      <c r="VLJ138" s="102"/>
      <c r="VLK138" s="102"/>
      <c r="VLL138" s="102"/>
      <c r="VLM138" s="102"/>
      <c r="VLN138" s="102"/>
      <c r="VLO138" s="102"/>
      <c r="VLP138" s="102"/>
      <c r="VLQ138" s="102"/>
      <c r="VLR138" s="102"/>
      <c r="VLS138" s="102"/>
      <c r="VLT138" s="102"/>
      <c r="VLU138" s="102"/>
      <c r="VLV138" s="102"/>
      <c r="VLW138" s="102"/>
      <c r="VLX138" s="102"/>
      <c r="VLY138" s="102"/>
      <c r="VLZ138" s="102"/>
      <c r="VMA138" s="102"/>
      <c r="VMB138" s="102"/>
      <c r="VMC138" s="102"/>
      <c r="VMD138" s="102"/>
      <c r="VME138" s="102"/>
      <c r="VMF138" s="102"/>
      <c r="VMG138" s="102"/>
      <c r="VMH138" s="102"/>
      <c r="VMI138" s="102"/>
      <c r="VMJ138" s="102"/>
      <c r="VMK138" s="102"/>
      <c r="VML138" s="102"/>
      <c r="VMM138" s="102"/>
      <c r="VMN138" s="102"/>
      <c r="VMO138" s="102"/>
      <c r="VMP138" s="102"/>
      <c r="VMQ138" s="102"/>
      <c r="VMR138" s="102"/>
      <c r="VMS138" s="102"/>
      <c r="VMT138" s="102"/>
      <c r="VMU138" s="102"/>
      <c r="VMV138" s="102"/>
      <c r="VMW138" s="102"/>
      <c r="VMX138" s="102"/>
      <c r="VMY138" s="102"/>
      <c r="VMZ138" s="102"/>
      <c r="VNA138" s="102"/>
      <c r="VNB138" s="102"/>
      <c r="VNC138" s="102"/>
      <c r="VND138" s="102"/>
      <c r="VNE138" s="102"/>
      <c r="VNF138" s="102"/>
      <c r="VNG138" s="102"/>
      <c r="VNH138" s="102"/>
      <c r="VNI138" s="102"/>
      <c r="VNJ138" s="102"/>
      <c r="VNK138" s="102"/>
      <c r="VNL138" s="102"/>
      <c r="VNM138" s="102"/>
      <c r="VNN138" s="102"/>
      <c r="VNO138" s="102"/>
      <c r="VNP138" s="102"/>
      <c r="VNQ138" s="102"/>
      <c r="VNR138" s="102"/>
      <c r="VNS138" s="102"/>
      <c r="VNT138" s="102"/>
      <c r="VNU138" s="102"/>
      <c r="VNV138" s="102"/>
      <c r="VNW138" s="102"/>
      <c r="VNX138" s="102"/>
      <c r="VNY138" s="102"/>
      <c r="VNZ138" s="102"/>
      <c r="VOA138" s="102"/>
      <c r="VOB138" s="102"/>
      <c r="VOC138" s="102"/>
      <c r="VOD138" s="102"/>
      <c r="VOE138" s="102"/>
      <c r="VOF138" s="102"/>
      <c r="VOG138" s="102"/>
      <c r="VOH138" s="102"/>
      <c r="VOI138" s="102"/>
      <c r="VOJ138" s="102"/>
      <c r="VOK138" s="102"/>
      <c r="VOL138" s="102"/>
      <c r="VOM138" s="102"/>
      <c r="VON138" s="102"/>
      <c r="VOO138" s="102"/>
      <c r="VOP138" s="102"/>
      <c r="VOQ138" s="102"/>
      <c r="VOR138" s="102"/>
      <c r="VOS138" s="102"/>
      <c r="VOT138" s="102"/>
      <c r="VOU138" s="102"/>
      <c r="VOV138" s="102"/>
      <c r="VOW138" s="102"/>
      <c r="VOX138" s="102"/>
      <c r="VOY138" s="102"/>
      <c r="VOZ138" s="102"/>
      <c r="VPA138" s="102"/>
      <c r="VPB138" s="102"/>
      <c r="VPC138" s="102"/>
      <c r="VPD138" s="102"/>
      <c r="VPE138" s="102"/>
      <c r="VPF138" s="102"/>
      <c r="VPG138" s="102"/>
      <c r="VPH138" s="102"/>
      <c r="VPI138" s="102"/>
      <c r="VPJ138" s="102"/>
      <c r="VPK138" s="102"/>
      <c r="VPL138" s="102"/>
      <c r="VPM138" s="102"/>
      <c r="VPN138" s="102"/>
      <c r="VPO138" s="102"/>
      <c r="VPP138" s="102"/>
      <c r="VPQ138" s="102"/>
      <c r="VPR138" s="102"/>
      <c r="VPS138" s="102"/>
      <c r="VPT138" s="102"/>
      <c r="VPU138" s="102"/>
      <c r="VPV138" s="102"/>
      <c r="VPW138" s="102"/>
      <c r="VPX138" s="102"/>
      <c r="VPY138" s="102"/>
      <c r="VPZ138" s="102"/>
      <c r="VQA138" s="102"/>
      <c r="VQB138" s="102"/>
      <c r="VQC138" s="102"/>
      <c r="VQD138" s="102"/>
      <c r="VQE138" s="102"/>
      <c r="VQF138" s="102"/>
      <c r="VQG138" s="102"/>
      <c r="VQH138" s="102"/>
      <c r="VQI138" s="102"/>
      <c r="VQJ138" s="102"/>
      <c r="VQK138" s="102"/>
      <c r="VQL138" s="102"/>
      <c r="VQM138" s="102"/>
      <c r="VQN138" s="102"/>
      <c r="VQO138" s="102"/>
      <c r="VQP138" s="102"/>
      <c r="VQQ138" s="102"/>
      <c r="VQR138" s="102"/>
      <c r="VQS138" s="102"/>
      <c r="VQT138" s="102"/>
      <c r="VQU138" s="102"/>
      <c r="VQV138" s="102"/>
      <c r="VQW138" s="102"/>
      <c r="VQX138" s="102"/>
      <c r="VQY138" s="102"/>
      <c r="VQZ138" s="102"/>
      <c r="VRA138" s="102"/>
      <c r="VRB138" s="102"/>
      <c r="VRC138" s="102"/>
      <c r="VRD138" s="102"/>
      <c r="VRE138" s="102"/>
      <c r="VRF138" s="102"/>
      <c r="VRG138" s="102"/>
      <c r="VRH138" s="102"/>
      <c r="VRI138" s="102"/>
      <c r="VRJ138" s="102"/>
      <c r="VRK138" s="102"/>
      <c r="VRL138" s="102"/>
      <c r="VRM138" s="102"/>
      <c r="VRN138" s="102"/>
      <c r="VRO138" s="102"/>
      <c r="VRP138" s="102"/>
      <c r="VRQ138" s="102"/>
      <c r="VRR138" s="102"/>
      <c r="VRS138" s="102"/>
      <c r="VRT138" s="102"/>
      <c r="VRU138" s="102"/>
      <c r="VRV138" s="102"/>
      <c r="VRW138" s="102"/>
      <c r="VRX138" s="102"/>
      <c r="VRY138" s="102"/>
      <c r="VRZ138" s="102"/>
      <c r="VSA138" s="102"/>
      <c r="VSB138" s="102"/>
      <c r="VSC138" s="102"/>
      <c r="VSD138" s="102"/>
      <c r="VSE138" s="102"/>
      <c r="VSF138" s="102"/>
      <c r="VSG138" s="102"/>
      <c r="VSH138" s="102"/>
      <c r="VSI138" s="102"/>
      <c r="VSJ138" s="102"/>
      <c r="VSK138" s="102"/>
      <c r="VSL138" s="102"/>
      <c r="VSM138" s="102"/>
      <c r="VSN138" s="102"/>
      <c r="VSO138" s="102"/>
      <c r="VSP138" s="102"/>
      <c r="VSQ138" s="102"/>
      <c r="VSR138" s="102"/>
      <c r="VSS138" s="102"/>
      <c r="VST138" s="102"/>
      <c r="VSU138" s="102"/>
      <c r="VSV138" s="102"/>
      <c r="VSW138" s="102"/>
      <c r="VSX138" s="102"/>
      <c r="VSY138" s="102"/>
      <c r="VSZ138" s="102"/>
      <c r="VTA138" s="102"/>
      <c r="VTB138" s="102"/>
      <c r="VTC138" s="102"/>
      <c r="VTD138" s="102"/>
      <c r="VTE138" s="102"/>
      <c r="VTF138" s="102"/>
      <c r="VTG138" s="102"/>
      <c r="VTH138" s="102"/>
      <c r="VTI138" s="102"/>
      <c r="VTJ138" s="102"/>
      <c r="VTK138" s="102"/>
      <c r="VTL138" s="102"/>
      <c r="VTM138" s="102"/>
      <c r="VTN138" s="102"/>
      <c r="VTO138" s="102"/>
      <c r="VTP138" s="102"/>
      <c r="VTQ138" s="102"/>
      <c r="VTR138" s="102"/>
      <c r="VTS138" s="102"/>
      <c r="VTT138" s="102"/>
      <c r="VTU138" s="102"/>
      <c r="VTV138" s="102"/>
      <c r="VTW138" s="102"/>
      <c r="VTX138" s="102"/>
      <c r="VTY138" s="102"/>
      <c r="VTZ138" s="102"/>
      <c r="VUA138" s="102"/>
      <c r="VUB138" s="102"/>
      <c r="VUC138" s="102"/>
      <c r="VUD138" s="102"/>
      <c r="VUE138" s="102"/>
      <c r="VUF138" s="102"/>
      <c r="VUG138" s="102"/>
      <c r="VUH138" s="102"/>
      <c r="VUI138" s="102"/>
      <c r="VUJ138" s="102"/>
      <c r="VUK138" s="102"/>
      <c r="VUL138" s="102"/>
      <c r="VUM138" s="102"/>
      <c r="VUN138" s="102"/>
      <c r="VUO138" s="102"/>
      <c r="VUP138" s="102"/>
      <c r="VUQ138" s="102"/>
      <c r="VUR138" s="102"/>
      <c r="VUS138" s="102"/>
      <c r="VUT138" s="102"/>
      <c r="VUU138" s="102"/>
      <c r="VUV138" s="102"/>
      <c r="VUW138" s="102"/>
      <c r="VUX138" s="102"/>
      <c r="VUY138" s="102"/>
      <c r="VUZ138" s="102"/>
      <c r="VVA138" s="102"/>
      <c r="VVB138" s="102"/>
      <c r="VVC138" s="102"/>
      <c r="VVD138" s="102"/>
      <c r="VVE138" s="102"/>
      <c r="VVF138" s="102"/>
      <c r="VVG138" s="102"/>
      <c r="VVH138" s="102"/>
      <c r="VVI138" s="102"/>
      <c r="VVJ138" s="102"/>
      <c r="VVK138" s="102"/>
      <c r="VVL138" s="102"/>
      <c r="VVM138" s="102"/>
      <c r="VVN138" s="102"/>
      <c r="VVO138" s="102"/>
      <c r="VVP138" s="102"/>
      <c r="VVQ138" s="102"/>
      <c r="VVR138" s="102"/>
      <c r="VVS138" s="102"/>
      <c r="VVT138" s="102"/>
      <c r="VVU138" s="102"/>
      <c r="VVV138" s="102"/>
      <c r="VVW138" s="102"/>
      <c r="VVX138" s="102"/>
      <c r="VVY138" s="102"/>
      <c r="VVZ138" s="102"/>
      <c r="VWA138" s="102"/>
      <c r="VWB138" s="102"/>
      <c r="VWC138" s="102"/>
      <c r="VWD138" s="102"/>
      <c r="VWE138" s="102"/>
      <c r="VWF138" s="102"/>
      <c r="VWG138" s="102"/>
      <c r="VWH138" s="102"/>
      <c r="VWI138" s="102"/>
      <c r="VWJ138" s="102"/>
      <c r="VWK138" s="102"/>
      <c r="VWL138" s="102"/>
      <c r="VWM138" s="102"/>
      <c r="VWN138" s="102"/>
      <c r="VWO138" s="102"/>
      <c r="VWP138" s="102"/>
      <c r="VWQ138" s="102"/>
      <c r="VWR138" s="102"/>
      <c r="VWS138" s="102"/>
      <c r="VWT138" s="102"/>
      <c r="VWU138" s="102"/>
      <c r="VWV138" s="102"/>
      <c r="VWW138" s="102"/>
      <c r="VWX138" s="102"/>
      <c r="VWY138" s="102"/>
      <c r="VWZ138" s="102"/>
      <c r="VXA138" s="102"/>
      <c r="VXB138" s="102"/>
      <c r="VXC138" s="102"/>
      <c r="VXD138" s="102"/>
      <c r="VXE138" s="102"/>
      <c r="VXF138" s="102"/>
      <c r="VXG138" s="102"/>
      <c r="VXH138" s="102"/>
      <c r="VXI138" s="102"/>
      <c r="VXJ138" s="102"/>
      <c r="VXK138" s="102"/>
      <c r="VXL138" s="102"/>
      <c r="VXM138" s="102"/>
      <c r="VXN138" s="102"/>
      <c r="VXO138" s="102"/>
      <c r="VXP138" s="102"/>
      <c r="VXQ138" s="102"/>
      <c r="VXR138" s="102"/>
      <c r="VXS138" s="102"/>
      <c r="VXT138" s="102"/>
      <c r="VXU138" s="102"/>
      <c r="VXV138" s="102"/>
      <c r="VXW138" s="102"/>
      <c r="VXX138" s="102"/>
      <c r="VXY138" s="102"/>
      <c r="VXZ138" s="102"/>
      <c r="VYA138" s="102"/>
      <c r="VYB138" s="102"/>
      <c r="VYC138" s="102"/>
      <c r="VYD138" s="102"/>
      <c r="VYE138" s="102"/>
      <c r="VYF138" s="102"/>
      <c r="VYG138" s="102"/>
      <c r="VYH138" s="102"/>
      <c r="VYI138" s="102"/>
      <c r="VYJ138" s="102"/>
      <c r="VYK138" s="102"/>
      <c r="VYL138" s="102"/>
      <c r="VYM138" s="102"/>
      <c r="VYN138" s="102"/>
      <c r="VYO138" s="102"/>
      <c r="VYP138" s="102"/>
      <c r="VYQ138" s="102"/>
      <c r="VYR138" s="102"/>
      <c r="VYS138" s="102"/>
      <c r="VYT138" s="102"/>
      <c r="VYU138" s="102"/>
      <c r="VYV138" s="102"/>
      <c r="VYW138" s="102"/>
      <c r="VYX138" s="102"/>
      <c r="VYY138" s="102"/>
      <c r="VYZ138" s="102"/>
      <c r="VZA138" s="102"/>
      <c r="VZB138" s="102"/>
      <c r="VZC138" s="102"/>
      <c r="VZD138" s="102"/>
      <c r="VZE138" s="102"/>
      <c r="VZF138" s="102"/>
      <c r="VZG138" s="102"/>
      <c r="VZH138" s="102"/>
      <c r="VZI138" s="102"/>
      <c r="VZJ138" s="102"/>
      <c r="VZK138" s="102"/>
      <c r="VZL138" s="102"/>
      <c r="VZM138" s="102"/>
      <c r="VZN138" s="102"/>
      <c r="VZO138" s="102"/>
      <c r="VZP138" s="102"/>
      <c r="VZQ138" s="102"/>
      <c r="VZR138" s="102"/>
      <c r="VZS138" s="102"/>
      <c r="VZT138" s="102"/>
      <c r="VZU138" s="102"/>
      <c r="VZV138" s="102"/>
      <c r="VZW138" s="102"/>
      <c r="VZX138" s="102"/>
      <c r="VZY138" s="102"/>
      <c r="VZZ138" s="102"/>
      <c r="WAA138" s="102"/>
      <c r="WAB138" s="102"/>
      <c r="WAC138" s="102"/>
      <c r="WAD138" s="102"/>
      <c r="WAE138" s="102"/>
      <c r="WAF138" s="102"/>
      <c r="WAG138" s="102"/>
      <c r="WAH138" s="102"/>
      <c r="WAI138" s="102"/>
      <c r="WAJ138" s="102"/>
      <c r="WAK138" s="102"/>
      <c r="WAL138" s="102"/>
      <c r="WAM138" s="102"/>
      <c r="WAN138" s="102"/>
      <c r="WAO138" s="102"/>
      <c r="WAP138" s="102"/>
      <c r="WAQ138" s="102"/>
      <c r="WAR138" s="102"/>
      <c r="WAS138" s="102"/>
      <c r="WAT138" s="102"/>
      <c r="WAU138" s="102"/>
      <c r="WAV138" s="102"/>
      <c r="WAW138" s="102"/>
      <c r="WAX138" s="102"/>
      <c r="WAY138" s="102"/>
      <c r="WAZ138" s="102"/>
      <c r="WBA138" s="102"/>
      <c r="WBB138" s="102"/>
      <c r="WBC138" s="102"/>
      <c r="WBD138" s="102"/>
      <c r="WBE138" s="102"/>
      <c r="WBF138" s="102"/>
      <c r="WBG138" s="102"/>
      <c r="WBH138" s="102"/>
      <c r="WBI138" s="102"/>
      <c r="WBJ138" s="102"/>
      <c r="WBK138" s="102"/>
      <c r="WBL138" s="102"/>
      <c r="WBM138" s="102"/>
      <c r="WBN138" s="102"/>
      <c r="WBO138" s="102"/>
      <c r="WBP138" s="102"/>
      <c r="WBQ138" s="102"/>
      <c r="WBR138" s="102"/>
      <c r="WBS138" s="102"/>
      <c r="WBT138" s="102"/>
      <c r="WBU138" s="102"/>
      <c r="WBV138" s="102"/>
      <c r="WBW138" s="102"/>
      <c r="WBX138" s="102"/>
      <c r="WBY138" s="102"/>
      <c r="WBZ138" s="102"/>
      <c r="WCA138" s="102"/>
      <c r="WCB138" s="102"/>
      <c r="WCC138" s="102"/>
      <c r="WCD138" s="102"/>
      <c r="WCE138" s="102"/>
      <c r="WCF138" s="102"/>
      <c r="WCG138" s="102"/>
      <c r="WCH138" s="102"/>
      <c r="WCI138" s="102"/>
      <c r="WCJ138" s="102"/>
      <c r="WCK138" s="102"/>
      <c r="WCL138" s="102"/>
      <c r="WCM138" s="102"/>
      <c r="WCN138" s="102"/>
      <c r="WCO138" s="102"/>
      <c r="WCP138" s="102"/>
      <c r="WCQ138" s="102"/>
      <c r="WCR138" s="102"/>
      <c r="WCS138" s="102"/>
      <c r="WCT138" s="102"/>
      <c r="WCU138" s="102"/>
      <c r="WCV138" s="102"/>
      <c r="WCW138" s="102"/>
      <c r="WCX138" s="102"/>
      <c r="WCY138" s="102"/>
      <c r="WCZ138" s="102"/>
      <c r="WDA138" s="102"/>
      <c r="WDB138" s="102"/>
      <c r="WDC138" s="102"/>
      <c r="WDD138" s="102"/>
      <c r="WDE138" s="102"/>
      <c r="WDF138" s="102"/>
      <c r="WDG138" s="102"/>
      <c r="WDH138" s="102"/>
      <c r="WDI138" s="102"/>
      <c r="WDJ138" s="102"/>
      <c r="WDK138" s="102"/>
      <c r="WDL138" s="102"/>
      <c r="WDM138" s="102"/>
      <c r="WDN138" s="102"/>
      <c r="WDO138" s="102"/>
      <c r="WDP138" s="102"/>
      <c r="WDQ138" s="102"/>
      <c r="WDR138" s="102"/>
      <c r="WDS138" s="102"/>
      <c r="WDT138" s="102"/>
      <c r="WDU138" s="102"/>
      <c r="WDV138" s="102"/>
      <c r="WDW138" s="102"/>
      <c r="WDX138" s="102"/>
      <c r="WDY138" s="102"/>
      <c r="WDZ138" s="102"/>
      <c r="WEA138" s="102"/>
      <c r="WEB138" s="102"/>
      <c r="WEC138" s="102"/>
      <c r="WED138" s="102"/>
      <c r="WEE138" s="102"/>
      <c r="WEF138" s="102"/>
      <c r="WEG138" s="102"/>
      <c r="WEH138" s="102"/>
      <c r="WEI138" s="102"/>
      <c r="WEJ138" s="102"/>
      <c r="WEK138" s="102"/>
      <c r="WEL138" s="102"/>
      <c r="WEM138" s="102"/>
      <c r="WEN138" s="102"/>
      <c r="WEO138" s="102"/>
      <c r="WEP138" s="102"/>
      <c r="WEQ138" s="102"/>
      <c r="WER138" s="102"/>
      <c r="WES138" s="102"/>
      <c r="WET138" s="102"/>
      <c r="WEU138" s="102"/>
      <c r="WEV138" s="102"/>
      <c r="WEW138" s="102"/>
      <c r="WEX138" s="102"/>
      <c r="WEY138" s="102"/>
      <c r="WEZ138" s="102"/>
      <c r="WFA138" s="102"/>
      <c r="WFB138" s="102"/>
      <c r="WFC138" s="102"/>
      <c r="WFD138" s="102"/>
      <c r="WFE138" s="102"/>
      <c r="WFF138" s="102"/>
      <c r="WFG138" s="102"/>
      <c r="WFH138" s="102"/>
      <c r="WFI138" s="102"/>
      <c r="WFJ138" s="102"/>
      <c r="WFK138" s="102"/>
      <c r="WFL138" s="102"/>
      <c r="WFM138" s="102"/>
      <c r="WFN138" s="102"/>
      <c r="WFO138" s="102"/>
      <c r="WFP138" s="102"/>
      <c r="WFQ138" s="102"/>
      <c r="WFR138" s="102"/>
      <c r="WFS138" s="102"/>
      <c r="WFT138" s="102"/>
      <c r="WFU138" s="102"/>
      <c r="WFV138" s="102"/>
      <c r="WFW138" s="102"/>
      <c r="WFX138" s="102"/>
      <c r="WFY138" s="102"/>
      <c r="WFZ138" s="102"/>
      <c r="WGA138" s="102"/>
      <c r="WGB138" s="102"/>
      <c r="WGC138" s="102"/>
      <c r="WGD138" s="102"/>
      <c r="WGE138" s="102"/>
      <c r="WGF138" s="102"/>
      <c r="WGG138" s="102"/>
      <c r="WGH138" s="102"/>
      <c r="WGI138" s="102"/>
      <c r="WGJ138" s="102"/>
      <c r="WGK138" s="102"/>
      <c r="WGL138" s="102"/>
      <c r="WGM138" s="102"/>
      <c r="WGN138" s="102"/>
      <c r="WGO138" s="102"/>
      <c r="WGP138" s="102"/>
      <c r="WGQ138" s="102"/>
      <c r="WGR138" s="102"/>
      <c r="WGS138" s="102"/>
      <c r="WGT138" s="102"/>
      <c r="WGU138" s="102"/>
      <c r="WGV138" s="102"/>
      <c r="WGW138" s="102"/>
      <c r="WGX138" s="102"/>
      <c r="WGY138" s="102"/>
      <c r="WGZ138" s="102"/>
      <c r="WHA138" s="102"/>
      <c r="WHB138" s="102"/>
      <c r="WHC138" s="102"/>
      <c r="WHD138" s="102"/>
      <c r="WHE138" s="102"/>
      <c r="WHF138" s="102"/>
      <c r="WHG138" s="102"/>
      <c r="WHH138" s="102"/>
      <c r="WHI138" s="102"/>
      <c r="WHJ138" s="102"/>
      <c r="WHK138" s="102"/>
      <c r="WHL138" s="102"/>
      <c r="WHM138" s="102"/>
      <c r="WHN138" s="102"/>
      <c r="WHO138" s="102"/>
      <c r="WHP138" s="102"/>
      <c r="WHQ138" s="102"/>
      <c r="WHR138" s="102"/>
      <c r="WHS138" s="102"/>
      <c r="WHT138" s="102"/>
      <c r="WHU138" s="102"/>
      <c r="WHV138" s="102"/>
      <c r="WHW138" s="102"/>
      <c r="WHX138" s="102"/>
      <c r="WHY138" s="102"/>
      <c r="WHZ138" s="102"/>
      <c r="WIA138" s="102"/>
      <c r="WIB138" s="102"/>
      <c r="WIC138" s="102"/>
      <c r="WID138" s="102"/>
      <c r="WIE138" s="102"/>
      <c r="WIF138" s="102"/>
      <c r="WIG138" s="102"/>
      <c r="WIH138" s="102"/>
      <c r="WII138" s="102"/>
      <c r="WIJ138" s="102"/>
      <c r="WIK138" s="102"/>
      <c r="WIL138" s="102"/>
      <c r="WIM138" s="102"/>
      <c r="WIN138" s="102"/>
      <c r="WIO138" s="102"/>
      <c r="WIP138" s="102"/>
      <c r="WIQ138" s="102"/>
      <c r="WIR138" s="102"/>
      <c r="WIS138" s="102"/>
      <c r="WIT138" s="102"/>
      <c r="WIU138" s="102"/>
      <c r="WIV138" s="102"/>
      <c r="WIW138" s="102"/>
      <c r="WIX138" s="102"/>
      <c r="WIY138" s="102"/>
      <c r="WIZ138" s="102"/>
      <c r="WJA138" s="102"/>
      <c r="WJB138" s="102"/>
      <c r="WJC138" s="102"/>
      <c r="WJD138" s="102"/>
      <c r="WJE138" s="102"/>
      <c r="WJF138" s="102"/>
      <c r="WJG138" s="102"/>
      <c r="WJH138" s="102"/>
      <c r="WJI138" s="102"/>
      <c r="WJJ138" s="102"/>
      <c r="WJK138" s="102"/>
      <c r="WJL138" s="102"/>
      <c r="WJM138" s="102"/>
      <c r="WJN138" s="102"/>
      <c r="WJO138" s="102"/>
      <c r="WJP138" s="102"/>
      <c r="WJQ138" s="102"/>
      <c r="WJR138" s="102"/>
      <c r="WJS138" s="102"/>
      <c r="WJT138" s="102"/>
      <c r="WJU138" s="102"/>
      <c r="WJV138" s="102"/>
      <c r="WJW138" s="102"/>
      <c r="WJX138" s="102"/>
      <c r="WJY138" s="102"/>
      <c r="WJZ138" s="102"/>
      <c r="WKA138" s="102"/>
      <c r="WKB138" s="102"/>
      <c r="WKC138" s="102"/>
      <c r="WKD138" s="102"/>
      <c r="WKE138" s="102"/>
      <c r="WKF138" s="102"/>
      <c r="WKG138" s="102"/>
      <c r="WKH138" s="102"/>
      <c r="WKI138" s="102"/>
      <c r="WKJ138" s="102"/>
      <c r="WKK138" s="102"/>
      <c r="WKL138" s="102"/>
      <c r="WKM138" s="102"/>
      <c r="WKN138" s="102"/>
      <c r="WKO138" s="102"/>
      <c r="WKP138" s="102"/>
      <c r="WKQ138" s="102"/>
      <c r="WKR138" s="102"/>
      <c r="WKS138" s="102"/>
      <c r="WKT138" s="102"/>
      <c r="WKU138" s="102"/>
      <c r="WKV138" s="102"/>
      <c r="WKW138" s="102"/>
      <c r="WKX138" s="102"/>
      <c r="WKY138" s="102"/>
      <c r="WKZ138" s="102"/>
      <c r="WLA138" s="102"/>
      <c r="WLB138" s="102"/>
      <c r="WLC138" s="102"/>
      <c r="WLD138" s="102"/>
      <c r="WLE138" s="102"/>
      <c r="WLF138" s="102"/>
      <c r="WLG138" s="102"/>
      <c r="WLH138" s="102"/>
      <c r="WLI138" s="102"/>
      <c r="WLJ138" s="102"/>
      <c r="WLK138" s="102"/>
      <c r="WLL138" s="102"/>
      <c r="WLM138" s="102"/>
      <c r="WLN138" s="102"/>
      <c r="WLO138" s="102"/>
      <c r="WLP138" s="102"/>
      <c r="WLQ138" s="102"/>
      <c r="WLR138" s="102"/>
      <c r="WLS138" s="102"/>
      <c r="WLT138" s="102"/>
      <c r="WLU138" s="102"/>
      <c r="WLV138" s="102"/>
      <c r="WLW138" s="102"/>
      <c r="WLX138" s="102"/>
      <c r="WLY138" s="102"/>
      <c r="WLZ138" s="102"/>
      <c r="WMA138" s="102"/>
      <c r="WMB138" s="102"/>
      <c r="WMC138" s="102"/>
      <c r="WMD138" s="102"/>
      <c r="WME138" s="102"/>
      <c r="WMF138" s="102"/>
      <c r="WMG138" s="102"/>
      <c r="WMH138" s="102"/>
      <c r="WMI138" s="102"/>
      <c r="WMJ138" s="102"/>
      <c r="WMK138" s="102"/>
      <c r="WML138" s="102"/>
      <c r="WMM138" s="102"/>
      <c r="WMN138" s="102"/>
      <c r="WMO138" s="102"/>
      <c r="WMP138" s="102"/>
      <c r="WMQ138" s="102"/>
      <c r="WMR138" s="102"/>
      <c r="WMS138" s="102"/>
      <c r="WMT138" s="102"/>
      <c r="WMU138" s="102"/>
      <c r="WMV138" s="102"/>
      <c r="WMW138" s="102"/>
      <c r="WMX138" s="102"/>
      <c r="WMY138" s="102"/>
      <c r="WMZ138" s="102"/>
      <c r="WNA138" s="102"/>
      <c r="WNB138" s="102"/>
      <c r="WNC138" s="102"/>
      <c r="WND138" s="102"/>
      <c r="WNE138" s="102"/>
      <c r="WNF138" s="102"/>
      <c r="WNG138" s="102"/>
      <c r="WNH138" s="102"/>
      <c r="WNI138" s="102"/>
      <c r="WNJ138" s="102"/>
      <c r="WNK138" s="102"/>
      <c r="WNL138" s="102"/>
      <c r="WNM138" s="102"/>
      <c r="WNN138" s="102"/>
      <c r="WNO138" s="102"/>
      <c r="WNP138" s="102"/>
      <c r="WNQ138" s="102"/>
      <c r="WNR138" s="102"/>
      <c r="WNS138" s="102"/>
      <c r="WNT138" s="102"/>
      <c r="WNU138" s="102"/>
      <c r="WNV138" s="102"/>
      <c r="WNW138" s="102"/>
      <c r="WNX138" s="102"/>
      <c r="WNY138" s="102"/>
      <c r="WNZ138" s="102"/>
      <c r="WOA138" s="102"/>
      <c r="WOB138" s="102"/>
      <c r="WOC138" s="102"/>
      <c r="WOD138" s="102"/>
      <c r="WOE138" s="102"/>
      <c r="WOF138" s="102"/>
      <c r="WOG138" s="102"/>
      <c r="WOH138" s="102"/>
      <c r="WOI138" s="102"/>
      <c r="WOJ138" s="102"/>
      <c r="WOK138" s="102"/>
      <c r="WOL138" s="102"/>
      <c r="WOM138" s="102"/>
      <c r="WON138" s="102"/>
      <c r="WOO138" s="102"/>
      <c r="WOP138" s="102"/>
      <c r="WOQ138" s="102"/>
      <c r="WOR138" s="102"/>
      <c r="WOS138" s="102"/>
      <c r="WOT138" s="102"/>
      <c r="WOU138" s="102"/>
      <c r="WOV138" s="102"/>
      <c r="WOW138" s="102"/>
      <c r="WOX138" s="102"/>
      <c r="WOY138" s="102"/>
      <c r="WOZ138" s="102"/>
      <c r="WPA138" s="102"/>
      <c r="WPB138" s="102"/>
      <c r="WPC138" s="102"/>
      <c r="WPD138" s="102"/>
      <c r="WPE138" s="102"/>
      <c r="WPF138" s="102"/>
      <c r="WPG138" s="102"/>
      <c r="WPH138" s="102"/>
      <c r="WPI138" s="102"/>
      <c r="WPJ138" s="102"/>
      <c r="WPK138" s="102"/>
      <c r="WPL138" s="102"/>
      <c r="WPM138" s="102"/>
      <c r="WPN138" s="102"/>
      <c r="WPO138" s="102"/>
      <c r="WPP138" s="102"/>
      <c r="WPQ138" s="102"/>
      <c r="WPR138" s="102"/>
      <c r="WPS138" s="102"/>
      <c r="WPT138" s="102"/>
      <c r="WPU138" s="102"/>
      <c r="WPV138" s="102"/>
      <c r="WPW138" s="102"/>
      <c r="WPX138" s="102"/>
      <c r="WPY138" s="102"/>
      <c r="WPZ138" s="102"/>
      <c r="WQA138" s="102"/>
      <c r="WQB138" s="102"/>
      <c r="WQC138" s="102"/>
      <c r="WQD138" s="102"/>
      <c r="WQE138" s="102"/>
      <c r="WQF138" s="102"/>
      <c r="WQG138" s="102"/>
      <c r="WQH138" s="102"/>
      <c r="WQI138" s="102"/>
      <c r="WQJ138" s="102"/>
      <c r="WQK138" s="102"/>
      <c r="WQL138" s="102"/>
      <c r="WQM138" s="102"/>
      <c r="WQN138" s="102"/>
      <c r="WQO138" s="102"/>
      <c r="WQP138" s="102"/>
      <c r="WQQ138" s="102"/>
      <c r="WQR138" s="102"/>
      <c r="WQS138" s="102"/>
      <c r="WQT138" s="102"/>
      <c r="WQU138" s="102"/>
      <c r="WQV138" s="102"/>
      <c r="WQW138" s="102"/>
      <c r="WQX138" s="102"/>
      <c r="WQY138" s="102"/>
      <c r="WQZ138" s="102"/>
      <c r="WRA138" s="102"/>
      <c r="WRB138" s="102"/>
      <c r="WRC138" s="102"/>
      <c r="WRD138" s="102"/>
      <c r="WRE138" s="102"/>
      <c r="WRF138" s="102"/>
      <c r="WRG138" s="102"/>
      <c r="WRH138" s="102"/>
      <c r="WRI138" s="102"/>
      <c r="WRJ138" s="102"/>
      <c r="WRK138" s="102"/>
      <c r="WRL138" s="102"/>
      <c r="WRM138" s="102"/>
      <c r="WRN138" s="102"/>
      <c r="WRO138" s="102"/>
      <c r="WRP138" s="102"/>
      <c r="WRQ138" s="102"/>
      <c r="WRR138" s="102"/>
      <c r="WRS138" s="102"/>
      <c r="WRT138" s="102"/>
      <c r="WRU138" s="102"/>
      <c r="WRV138" s="102"/>
      <c r="WRW138" s="102"/>
      <c r="WRX138" s="102"/>
      <c r="WRY138" s="102"/>
      <c r="WRZ138" s="102"/>
      <c r="WSA138" s="102"/>
      <c r="WSB138" s="102"/>
      <c r="WSC138" s="102"/>
      <c r="WSD138" s="102"/>
      <c r="WSE138" s="102"/>
      <c r="WSF138" s="102"/>
      <c r="WSG138" s="102"/>
      <c r="WSH138" s="102"/>
      <c r="WSI138" s="102"/>
      <c r="WSJ138" s="102"/>
      <c r="WSK138" s="102"/>
      <c r="WSL138" s="102"/>
      <c r="WSM138" s="102"/>
      <c r="WSN138" s="102"/>
      <c r="WSO138" s="102"/>
      <c r="WSP138" s="102"/>
      <c r="WSQ138" s="102"/>
      <c r="WSR138" s="102"/>
      <c r="WSS138" s="102"/>
      <c r="WST138" s="102"/>
      <c r="WSU138" s="102"/>
      <c r="WSV138" s="102"/>
      <c r="WSW138" s="102"/>
      <c r="WSX138" s="102"/>
      <c r="WSY138" s="102"/>
      <c r="WSZ138" s="102"/>
      <c r="WTA138" s="102"/>
      <c r="WTB138" s="102"/>
      <c r="WTC138" s="102"/>
      <c r="WTD138" s="102"/>
      <c r="WTE138" s="102"/>
      <c r="WTF138" s="102"/>
      <c r="WTG138" s="102"/>
      <c r="WTH138" s="102"/>
      <c r="WTI138" s="102"/>
      <c r="WTJ138" s="102"/>
      <c r="WTK138" s="102"/>
      <c r="WTL138" s="102"/>
      <c r="WTM138" s="102"/>
      <c r="WTN138" s="102"/>
      <c r="WTO138" s="102"/>
      <c r="WTP138" s="102"/>
      <c r="WTQ138" s="102"/>
      <c r="WTR138" s="102"/>
      <c r="WTS138" s="102"/>
      <c r="WTT138" s="102"/>
      <c r="WTU138" s="102"/>
      <c r="WTV138" s="102"/>
      <c r="WTW138" s="102"/>
      <c r="WTX138" s="102"/>
      <c r="WTY138" s="102"/>
      <c r="WTZ138" s="102"/>
      <c r="WUA138" s="102"/>
      <c r="WUB138" s="102"/>
      <c r="WUC138" s="102"/>
      <c r="WUD138" s="102"/>
      <c r="WUE138" s="102"/>
      <c r="WUF138" s="102"/>
      <c r="WUG138" s="102"/>
      <c r="WUH138" s="102"/>
      <c r="WUI138" s="102"/>
      <c r="WUJ138" s="102"/>
      <c r="WUK138" s="102"/>
      <c r="WUL138" s="102"/>
      <c r="WUM138" s="102"/>
      <c r="WUN138" s="102"/>
      <c r="WUO138" s="102"/>
      <c r="WUP138" s="102"/>
      <c r="WUQ138" s="102"/>
      <c r="WUR138" s="102"/>
      <c r="WUS138" s="102"/>
      <c r="WUT138" s="102"/>
      <c r="WUU138" s="102"/>
      <c r="WUV138" s="102"/>
      <c r="WUW138" s="102"/>
      <c r="WUX138" s="102"/>
      <c r="WUY138" s="102"/>
      <c r="WUZ138" s="102"/>
      <c r="WVA138" s="102"/>
      <c r="WVB138" s="102"/>
      <c r="WVC138" s="102"/>
      <c r="WVD138" s="102"/>
      <c r="WVE138" s="102"/>
      <c r="WVF138" s="102"/>
      <c r="WVG138" s="102"/>
      <c r="WVH138" s="102"/>
      <c r="WVI138" s="102"/>
      <c r="WVJ138" s="102"/>
      <c r="WVK138" s="102"/>
      <c r="WVL138" s="102"/>
      <c r="WVM138" s="102"/>
      <c r="WVN138" s="102"/>
      <c r="WVO138" s="102"/>
      <c r="WVP138" s="102"/>
      <c r="WVQ138" s="102"/>
      <c r="WVR138" s="102"/>
      <c r="WVS138" s="102"/>
      <c r="WVT138" s="102"/>
      <c r="WVU138" s="102"/>
      <c r="WVV138" s="102"/>
      <c r="WVW138" s="102"/>
      <c r="WVX138" s="102"/>
      <c r="WVY138" s="102"/>
      <c r="WVZ138" s="102"/>
      <c r="WWA138" s="102"/>
      <c r="WWB138" s="102"/>
      <c r="WWC138" s="102"/>
      <c r="WWD138" s="102"/>
      <c r="WWE138" s="102"/>
      <c r="WWF138" s="102"/>
      <c r="WWG138" s="102"/>
      <c r="WWH138" s="102"/>
      <c r="WWI138" s="102"/>
      <c r="WWJ138" s="102"/>
      <c r="WWK138" s="102"/>
      <c r="WWL138" s="102"/>
      <c r="WWM138" s="102"/>
      <c r="WWN138" s="102"/>
      <c r="WWO138" s="102"/>
      <c r="WWP138" s="102"/>
      <c r="WWQ138" s="102"/>
      <c r="WWR138" s="102"/>
      <c r="WWS138" s="102"/>
      <c r="WWT138" s="102"/>
      <c r="WWU138" s="102"/>
      <c r="WWV138" s="102"/>
      <c r="WWW138" s="102"/>
      <c r="WWX138" s="102"/>
      <c r="WWY138" s="102"/>
      <c r="WWZ138" s="102"/>
      <c r="WXA138" s="102"/>
      <c r="WXB138" s="102"/>
      <c r="WXC138" s="102"/>
      <c r="WXD138" s="102"/>
      <c r="WXE138" s="102"/>
      <c r="WXF138" s="102"/>
      <c r="WXG138" s="102"/>
      <c r="WXH138" s="102"/>
      <c r="WXI138" s="102"/>
      <c r="WXJ138" s="102"/>
      <c r="WXK138" s="102"/>
      <c r="WXL138" s="102"/>
      <c r="WXM138" s="102"/>
      <c r="WXN138" s="102"/>
      <c r="WXO138" s="102"/>
      <c r="WXP138" s="102"/>
      <c r="WXQ138" s="102"/>
      <c r="WXR138" s="102"/>
      <c r="WXS138" s="102"/>
      <c r="WXT138" s="102"/>
      <c r="WXU138" s="102"/>
      <c r="WXV138" s="102"/>
      <c r="WXW138" s="102"/>
      <c r="WXX138" s="102"/>
      <c r="WXY138" s="102"/>
      <c r="WXZ138" s="102"/>
      <c r="WYA138" s="102"/>
      <c r="WYB138" s="102"/>
      <c r="WYC138" s="102"/>
      <c r="WYD138" s="102"/>
      <c r="WYE138" s="102"/>
      <c r="WYF138" s="102"/>
      <c r="WYG138" s="102"/>
      <c r="WYH138" s="102"/>
      <c r="WYI138" s="102"/>
      <c r="WYJ138" s="102"/>
      <c r="WYK138" s="102"/>
      <c r="WYL138" s="102"/>
      <c r="WYM138" s="102"/>
      <c r="WYN138" s="102"/>
      <c r="WYO138" s="102"/>
      <c r="WYP138" s="102"/>
      <c r="WYQ138" s="102"/>
      <c r="WYR138" s="102"/>
      <c r="WYS138" s="102"/>
      <c r="WYT138" s="102"/>
      <c r="WYU138" s="102"/>
      <c r="WYV138" s="102"/>
      <c r="WYW138" s="102"/>
      <c r="WYX138" s="102"/>
      <c r="WYY138" s="102"/>
      <c r="WYZ138" s="102"/>
      <c r="WZA138" s="102"/>
      <c r="WZB138" s="102"/>
      <c r="WZC138" s="102"/>
      <c r="WZD138" s="102"/>
      <c r="WZE138" s="102"/>
      <c r="WZF138" s="102"/>
      <c r="WZG138" s="102"/>
      <c r="WZH138" s="102"/>
      <c r="WZI138" s="102"/>
      <c r="WZJ138" s="102"/>
      <c r="WZK138" s="102"/>
      <c r="WZL138" s="102"/>
      <c r="WZM138" s="102"/>
      <c r="WZN138" s="102"/>
      <c r="WZO138" s="102"/>
      <c r="WZP138" s="102"/>
      <c r="WZQ138" s="102"/>
      <c r="WZR138" s="102"/>
      <c r="WZS138" s="102"/>
      <c r="WZT138" s="102"/>
      <c r="WZU138" s="102"/>
      <c r="WZV138" s="102"/>
      <c r="WZW138" s="102"/>
      <c r="WZX138" s="102"/>
      <c r="WZY138" s="102"/>
      <c r="WZZ138" s="102"/>
      <c r="XAA138" s="102"/>
      <c r="XAB138" s="102"/>
      <c r="XAC138" s="102"/>
      <c r="XAD138" s="102"/>
      <c r="XAE138" s="102"/>
      <c r="XAF138" s="102"/>
      <c r="XAG138" s="102"/>
      <c r="XAH138" s="102"/>
      <c r="XAI138" s="102"/>
      <c r="XAJ138" s="102"/>
      <c r="XAK138" s="102"/>
      <c r="XAL138" s="102"/>
      <c r="XAM138" s="102"/>
      <c r="XAN138" s="102"/>
      <c r="XAO138" s="102"/>
      <c r="XAP138" s="102"/>
      <c r="XAQ138" s="102"/>
      <c r="XAR138" s="102"/>
      <c r="XAS138" s="102"/>
      <c r="XAT138" s="102"/>
      <c r="XAU138" s="102"/>
      <c r="XAV138" s="102"/>
      <c r="XAW138" s="102"/>
      <c r="XAX138" s="102"/>
      <c r="XAY138" s="102"/>
      <c r="XAZ138" s="102"/>
      <c r="XBA138" s="102"/>
      <c r="XBB138" s="102"/>
      <c r="XBC138" s="102"/>
      <c r="XBD138" s="102"/>
      <c r="XBE138" s="102"/>
      <c r="XBF138" s="102"/>
      <c r="XBG138" s="102"/>
      <c r="XBH138" s="102"/>
      <c r="XBI138" s="102"/>
      <c r="XBJ138" s="102"/>
      <c r="XBK138" s="102"/>
      <c r="XBL138" s="102"/>
      <c r="XBM138" s="102"/>
      <c r="XBN138" s="102"/>
      <c r="XBO138" s="102"/>
      <c r="XBP138" s="102"/>
      <c r="XBQ138" s="102"/>
      <c r="XBR138" s="102"/>
      <c r="XBS138" s="102"/>
      <c r="XBT138" s="102"/>
      <c r="XBU138" s="102"/>
      <c r="XBV138" s="102"/>
      <c r="XBW138" s="102"/>
      <c r="XBX138" s="102"/>
      <c r="XBY138" s="102"/>
      <c r="XBZ138" s="102"/>
      <c r="XCA138" s="102"/>
      <c r="XCB138" s="102"/>
      <c r="XCC138" s="102"/>
      <c r="XCD138" s="102"/>
      <c r="XCE138" s="102"/>
      <c r="XCF138" s="102"/>
      <c r="XCG138" s="102"/>
      <c r="XCH138" s="102"/>
      <c r="XCI138" s="102"/>
      <c r="XCJ138" s="102"/>
      <c r="XCK138" s="102"/>
      <c r="XCL138" s="102"/>
      <c r="XCM138" s="102"/>
      <c r="XCN138" s="102"/>
      <c r="XCO138" s="102"/>
      <c r="XCP138" s="102"/>
      <c r="XCQ138" s="102"/>
      <c r="XCR138" s="102"/>
      <c r="XCS138" s="102"/>
      <c r="XCT138" s="102"/>
      <c r="XCU138" s="102"/>
      <c r="XCV138" s="102"/>
      <c r="XCW138" s="102"/>
      <c r="XCX138" s="102"/>
      <c r="XCY138" s="102"/>
      <c r="XCZ138" s="102"/>
      <c r="XDA138" s="102"/>
      <c r="XDB138" s="102"/>
      <c r="XDC138" s="102"/>
      <c r="XDD138" s="102"/>
      <c r="XDE138" s="102"/>
      <c r="XDF138" s="102"/>
      <c r="XDG138" s="102"/>
      <c r="XDH138" s="102"/>
      <c r="XDI138" s="102"/>
      <c r="XDJ138" s="102"/>
      <c r="XDK138" s="102"/>
      <c r="XDL138" s="102"/>
      <c r="XDM138" s="102"/>
      <c r="XDN138" s="102"/>
      <c r="XDO138" s="102"/>
      <c r="XDP138" s="102"/>
      <c r="XDQ138" s="102"/>
      <c r="XDR138" s="102"/>
      <c r="XDS138" s="102"/>
      <c r="XDT138" s="102"/>
      <c r="XDU138" s="102"/>
      <c r="XDV138" s="102"/>
      <c r="XDW138" s="102"/>
      <c r="XDX138" s="102"/>
      <c r="XDY138" s="102"/>
      <c r="XDZ138" s="102"/>
      <c r="XEA138" s="102"/>
      <c r="XEB138" s="102"/>
      <c r="XEC138" s="102"/>
      <c r="XED138" s="102"/>
      <c r="XEE138" s="102"/>
      <c r="XEF138" s="102"/>
      <c r="XEG138" s="102"/>
      <c r="XEH138" s="102"/>
      <c r="XEI138" s="102"/>
      <c r="XEJ138" s="102"/>
      <c r="XEK138" s="102"/>
      <c r="XEL138" s="102"/>
      <c r="XEM138" s="102"/>
      <c r="XEN138" s="102"/>
      <c r="XEO138" s="102"/>
      <c r="XEP138" s="102"/>
      <c r="XEQ138" s="102"/>
      <c r="XER138" s="102"/>
      <c r="XES138" s="102"/>
      <c r="XET138" s="102"/>
      <c r="XEU138" s="102"/>
      <c r="XEV138" s="102"/>
      <c r="XEW138" s="102"/>
      <c r="XEX138" s="102"/>
      <c r="XEY138" s="102"/>
      <c r="XEZ138" s="102"/>
      <c r="XFA138" s="102"/>
      <c r="XFB138" s="102"/>
      <c r="XFC138" s="102"/>
    </row>
    <row r="139" spans="1:16383" x14ac:dyDescent="0.25">
      <c r="A139" s="96" t="s">
        <v>1048</v>
      </c>
      <c r="B139" s="103"/>
      <c r="C139" s="103"/>
      <c r="D139" s="104"/>
      <c r="E139" s="105"/>
      <c r="F139" s="106"/>
      <c r="G139" s="107"/>
      <c r="H139" s="102"/>
      <c r="I139" s="108"/>
      <c r="J139" s="108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2"/>
      <c r="DP139" s="102"/>
      <c r="DQ139" s="102"/>
      <c r="DR139" s="102"/>
      <c r="DS139" s="102"/>
      <c r="DT139" s="102"/>
      <c r="DU139" s="102"/>
      <c r="DV139" s="102"/>
      <c r="DW139" s="102"/>
      <c r="DX139" s="102"/>
      <c r="DY139" s="102"/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2"/>
      <c r="EK139" s="102"/>
      <c r="EL139" s="102"/>
      <c r="EM139" s="102"/>
      <c r="EN139" s="102"/>
      <c r="EO139" s="102"/>
      <c r="EP139" s="102"/>
      <c r="EQ139" s="102"/>
      <c r="ER139" s="102"/>
      <c r="ES139" s="102"/>
      <c r="ET139" s="102"/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2"/>
      <c r="FF139" s="102"/>
      <c r="FG139" s="102"/>
      <c r="FH139" s="102"/>
      <c r="FI139" s="102"/>
      <c r="FJ139" s="102"/>
      <c r="FK139" s="102"/>
      <c r="FL139" s="102"/>
      <c r="FM139" s="102"/>
      <c r="FN139" s="102"/>
      <c r="FO139" s="102"/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2"/>
      <c r="GA139" s="102"/>
      <c r="GB139" s="102"/>
      <c r="GC139" s="102"/>
      <c r="GD139" s="102"/>
      <c r="GE139" s="102"/>
      <c r="GF139" s="102"/>
      <c r="GG139" s="102"/>
      <c r="GH139" s="102"/>
      <c r="GI139" s="102"/>
      <c r="GJ139" s="102"/>
      <c r="GK139" s="102"/>
      <c r="GL139" s="102"/>
      <c r="GM139" s="102"/>
      <c r="GN139" s="102"/>
      <c r="GO139" s="102"/>
      <c r="GP139" s="102"/>
      <c r="GQ139" s="102"/>
      <c r="GR139" s="102"/>
      <c r="GS139" s="102"/>
      <c r="GT139" s="102"/>
      <c r="GU139" s="102"/>
      <c r="GV139" s="102"/>
      <c r="GW139" s="102"/>
      <c r="GX139" s="102"/>
      <c r="GY139" s="102"/>
      <c r="GZ139" s="102"/>
      <c r="HA139" s="102"/>
      <c r="HB139" s="102"/>
      <c r="HC139" s="102"/>
      <c r="HD139" s="102"/>
      <c r="HE139" s="102"/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2"/>
      <c r="HQ139" s="102"/>
      <c r="HR139" s="102"/>
      <c r="HS139" s="102"/>
      <c r="HT139" s="102"/>
      <c r="HU139" s="102"/>
      <c r="HV139" s="102"/>
      <c r="HW139" s="102"/>
      <c r="HX139" s="102"/>
      <c r="HY139" s="102"/>
      <c r="HZ139" s="102"/>
      <c r="IA139" s="102"/>
      <c r="IB139" s="102"/>
      <c r="IC139" s="102"/>
      <c r="ID139" s="102"/>
      <c r="IE139" s="102"/>
      <c r="IF139" s="102"/>
      <c r="IG139" s="102"/>
      <c r="IH139" s="102"/>
      <c r="II139" s="102"/>
      <c r="IJ139" s="102"/>
      <c r="IK139" s="102"/>
      <c r="IL139" s="102"/>
      <c r="IM139" s="102"/>
      <c r="IN139" s="102"/>
      <c r="IO139" s="102"/>
      <c r="IP139" s="102"/>
      <c r="IQ139" s="102"/>
      <c r="IR139" s="102"/>
      <c r="IS139" s="102"/>
      <c r="IT139" s="102"/>
      <c r="IU139" s="102"/>
      <c r="IV139" s="102"/>
      <c r="IW139" s="102"/>
      <c r="IX139" s="102"/>
      <c r="IY139" s="102"/>
      <c r="IZ139" s="102"/>
      <c r="JA139" s="102"/>
      <c r="JB139" s="102"/>
      <c r="JC139" s="102"/>
      <c r="JD139" s="102"/>
      <c r="JE139" s="102"/>
      <c r="JF139" s="102"/>
      <c r="JG139" s="102"/>
      <c r="JH139" s="102"/>
      <c r="JI139" s="102"/>
      <c r="JJ139" s="102"/>
      <c r="JK139" s="102"/>
      <c r="JL139" s="102"/>
      <c r="JM139" s="102"/>
      <c r="JN139" s="102"/>
      <c r="JO139" s="102"/>
      <c r="JP139" s="102"/>
      <c r="JQ139" s="102"/>
      <c r="JR139" s="102"/>
      <c r="JS139" s="102"/>
      <c r="JT139" s="102"/>
      <c r="JU139" s="102"/>
      <c r="JV139" s="102"/>
      <c r="JW139" s="102"/>
      <c r="JX139" s="102"/>
      <c r="JY139" s="102"/>
      <c r="JZ139" s="102"/>
      <c r="KA139" s="102"/>
      <c r="KB139" s="102"/>
      <c r="KC139" s="102"/>
      <c r="KD139" s="102"/>
      <c r="KE139" s="102"/>
      <c r="KF139" s="102"/>
      <c r="KG139" s="102"/>
      <c r="KH139" s="102"/>
      <c r="KI139" s="102"/>
      <c r="KJ139" s="102"/>
      <c r="KK139" s="102"/>
      <c r="KL139" s="102"/>
      <c r="KM139" s="102"/>
      <c r="KN139" s="102"/>
      <c r="KO139" s="102"/>
      <c r="KP139" s="102"/>
      <c r="KQ139" s="102"/>
      <c r="KR139" s="102"/>
      <c r="KS139" s="102"/>
      <c r="KT139" s="102"/>
      <c r="KU139" s="102"/>
      <c r="KV139" s="102"/>
      <c r="KW139" s="102"/>
      <c r="KX139" s="102"/>
      <c r="KY139" s="102"/>
      <c r="KZ139" s="102"/>
      <c r="LA139" s="102"/>
      <c r="LB139" s="102"/>
      <c r="LC139" s="102"/>
      <c r="LD139" s="102"/>
      <c r="LE139" s="102"/>
      <c r="LF139" s="102"/>
      <c r="LG139" s="102"/>
      <c r="LH139" s="102"/>
      <c r="LI139" s="102"/>
      <c r="LJ139" s="102"/>
      <c r="LK139" s="102"/>
      <c r="LL139" s="102"/>
      <c r="LM139" s="102"/>
      <c r="LN139" s="102"/>
      <c r="LO139" s="102"/>
      <c r="LP139" s="102"/>
      <c r="LQ139" s="102"/>
      <c r="LR139" s="102"/>
      <c r="LS139" s="102"/>
      <c r="LT139" s="102"/>
      <c r="LU139" s="102"/>
      <c r="LV139" s="102"/>
      <c r="LW139" s="102"/>
      <c r="LX139" s="102"/>
      <c r="LY139" s="102"/>
      <c r="LZ139" s="102"/>
      <c r="MA139" s="102"/>
      <c r="MB139" s="102"/>
      <c r="MC139" s="102"/>
      <c r="MD139" s="102"/>
      <c r="ME139" s="102"/>
      <c r="MF139" s="102"/>
      <c r="MG139" s="102"/>
      <c r="MH139" s="102"/>
      <c r="MI139" s="102"/>
      <c r="MJ139" s="102"/>
      <c r="MK139" s="102"/>
      <c r="ML139" s="102"/>
      <c r="MM139" s="102"/>
      <c r="MN139" s="102"/>
      <c r="MO139" s="102"/>
      <c r="MP139" s="102"/>
      <c r="MQ139" s="102"/>
      <c r="MR139" s="102"/>
      <c r="MS139" s="102"/>
      <c r="MT139" s="102"/>
      <c r="MU139" s="102"/>
      <c r="MV139" s="102"/>
      <c r="MW139" s="102"/>
      <c r="MX139" s="102"/>
      <c r="MY139" s="102"/>
      <c r="MZ139" s="102"/>
      <c r="NA139" s="102"/>
      <c r="NB139" s="102"/>
      <c r="NC139" s="102"/>
      <c r="ND139" s="102"/>
      <c r="NE139" s="102"/>
      <c r="NF139" s="102"/>
      <c r="NG139" s="102"/>
      <c r="NH139" s="102"/>
      <c r="NI139" s="102"/>
      <c r="NJ139" s="102"/>
      <c r="NK139" s="102"/>
      <c r="NL139" s="102"/>
      <c r="NM139" s="102"/>
      <c r="NN139" s="102"/>
      <c r="NO139" s="102"/>
      <c r="NP139" s="102"/>
      <c r="NQ139" s="102"/>
      <c r="NR139" s="102"/>
      <c r="NS139" s="102"/>
      <c r="NT139" s="102"/>
      <c r="NU139" s="102"/>
      <c r="NV139" s="102"/>
      <c r="NW139" s="102"/>
      <c r="NX139" s="102"/>
      <c r="NY139" s="102"/>
      <c r="NZ139" s="102"/>
      <c r="OA139" s="102"/>
      <c r="OB139" s="102"/>
      <c r="OC139" s="102"/>
      <c r="OD139" s="102"/>
      <c r="OE139" s="102"/>
      <c r="OF139" s="102"/>
      <c r="OG139" s="102"/>
      <c r="OH139" s="102"/>
      <c r="OI139" s="102"/>
      <c r="OJ139" s="102"/>
      <c r="OK139" s="102"/>
      <c r="OL139" s="102"/>
      <c r="OM139" s="102"/>
      <c r="ON139" s="102"/>
      <c r="OO139" s="102"/>
      <c r="OP139" s="102"/>
      <c r="OQ139" s="102"/>
      <c r="OR139" s="102"/>
      <c r="OS139" s="102"/>
      <c r="OT139" s="102"/>
      <c r="OU139" s="102"/>
      <c r="OV139" s="102"/>
      <c r="OW139" s="102"/>
      <c r="OX139" s="102"/>
      <c r="OY139" s="102"/>
      <c r="OZ139" s="102"/>
      <c r="PA139" s="102"/>
      <c r="PB139" s="102"/>
      <c r="PC139" s="102"/>
      <c r="PD139" s="102"/>
      <c r="PE139" s="102"/>
      <c r="PF139" s="102"/>
      <c r="PG139" s="102"/>
      <c r="PH139" s="102"/>
      <c r="PI139" s="102"/>
      <c r="PJ139" s="102"/>
      <c r="PK139" s="102"/>
      <c r="PL139" s="102"/>
      <c r="PM139" s="102"/>
      <c r="PN139" s="102"/>
      <c r="PO139" s="102"/>
      <c r="PP139" s="102"/>
      <c r="PQ139" s="102"/>
      <c r="PR139" s="102"/>
      <c r="PS139" s="102"/>
      <c r="PT139" s="102"/>
      <c r="PU139" s="102"/>
      <c r="PV139" s="102"/>
      <c r="PW139" s="102"/>
      <c r="PX139" s="102"/>
      <c r="PY139" s="102"/>
      <c r="PZ139" s="102"/>
      <c r="QA139" s="102"/>
      <c r="QB139" s="102"/>
      <c r="QC139" s="102"/>
      <c r="QD139" s="102"/>
      <c r="QE139" s="102"/>
      <c r="QF139" s="102"/>
      <c r="QG139" s="102"/>
      <c r="QH139" s="102"/>
      <c r="QI139" s="102"/>
      <c r="QJ139" s="102"/>
      <c r="QK139" s="102"/>
      <c r="QL139" s="102"/>
      <c r="QM139" s="102"/>
      <c r="QN139" s="102"/>
      <c r="QO139" s="102"/>
      <c r="QP139" s="102"/>
      <c r="QQ139" s="102"/>
      <c r="QR139" s="102"/>
      <c r="QS139" s="102"/>
      <c r="QT139" s="102"/>
      <c r="QU139" s="102"/>
      <c r="QV139" s="102"/>
      <c r="QW139" s="102"/>
      <c r="QX139" s="102"/>
      <c r="QY139" s="102"/>
      <c r="QZ139" s="102"/>
      <c r="RA139" s="102"/>
      <c r="RB139" s="102"/>
      <c r="RC139" s="102"/>
      <c r="RD139" s="102"/>
      <c r="RE139" s="102"/>
      <c r="RF139" s="102"/>
      <c r="RG139" s="102"/>
      <c r="RH139" s="102"/>
      <c r="RI139" s="102"/>
      <c r="RJ139" s="102"/>
      <c r="RK139" s="102"/>
      <c r="RL139" s="102"/>
      <c r="RM139" s="102"/>
      <c r="RN139" s="102"/>
      <c r="RO139" s="102"/>
      <c r="RP139" s="102"/>
      <c r="RQ139" s="102"/>
      <c r="RR139" s="102"/>
      <c r="RS139" s="102"/>
      <c r="RT139" s="102"/>
      <c r="RU139" s="102"/>
      <c r="RV139" s="102"/>
      <c r="RW139" s="102"/>
      <c r="RX139" s="102"/>
      <c r="RY139" s="102"/>
      <c r="RZ139" s="102"/>
      <c r="SA139" s="102"/>
      <c r="SB139" s="102"/>
      <c r="SC139" s="102"/>
      <c r="SD139" s="102"/>
      <c r="SE139" s="102"/>
      <c r="SF139" s="102"/>
      <c r="SG139" s="102"/>
      <c r="SH139" s="102"/>
      <c r="SI139" s="102"/>
      <c r="SJ139" s="102"/>
      <c r="SK139" s="102"/>
      <c r="SL139" s="102"/>
      <c r="SM139" s="102"/>
      <c r="SN139" s="102"/>
      <c r="SO139" s="102"/>
      <c r="SP139" s="102"/>
      <c r="SQ139" s="102"/>
      <c r="SR139" s="102"/>
      <c r="SS139" s="102"/>
      <c r="ST139" s="102"/>
      <c r="SU139" s="102"/>
      <c r="SV139" s="102"/>
      <c r="SW139" s="102"/>
      <c r="SX139" s="102"/>
      <c r="SY139" s="102"/>
      <c r="SZ139" s="102"/>
      <c r="TA139" s="102"/>
      <c r="TB139" s="102"/>
      <c r="TC139" s="102"/>
      <c r="TD139" s="102"/>
      <c r="TE139" s="102"/>
      <c r="TF139" s="102"/>
      <c r="TG139" s="102"/>
      <c r="TH139" s="102"/>
      <c r="TI139" s="102"/>
      <c r="TJ139" s="102"/>
      <c r="TK139" s="102"/>
      <c r="TL139" s="102"/>
      <c r="TM139" s="102"/>
      <c r="TN139" s="102"/>
      <c r="TO139" s="102"/>
      <c r="TP139" s="102"/>
      <c r="TQ139" s="102"/>
      <c r="TR139" s="102"/>
      <c r="TS139" s="102"/>
      <c r="TT139" s="102"/>
      <c r="TU139" s="102"/>
      <c r="TV139" s="102"/>
      <c r="TW139" s="102"/>
      <c r="TX139" s="102"/>
      <c r="TY139" s="102"/>
      <c r="TZ139" s="102"/>
      <c r="UA139" s="102"/>
      <c r="UB139" s="102"/>
      <c r="UC139" s="102"/>
      <c r="UD139" s="102"/>
      <c r="UE139" s="102"/>
      <c r="UF139" s="102"/>
      <c r="UG139" s="102"/>
      <c r="UH139" s="102"/>
      <c r="UI139" s="102"/>
      <c r="UJ139" s="102"/>
      <c r="UK139" s="102"/>
      <c r="UL139" s="102"/>
      <c r="UM139" s="102"/>
      <c r="UN139" s="102"/>
      <c r="UO139" s="102"/>
      <c r="UP139" s="102"/>
      <c r="UQ139" s="102"/>
      <c r="UR139" s="102"/>
      <c r="US139" s="102"/>
      <c r="UT139" s="102"/>
      <c r="UU139" s="102"/>
      <c r="UV139" s="102"/>
      <c r="UW139" s="102"/>
      <c r="UX139" s="102"/>
      <c r="UY139" s="102"/>
      <c r="UZ139" s="102"/>
      <c r="VA139" s="102"/>
      <c r="VB139" s="102"/>
      <c r="VC139" s="102"/>
      <c r="VD139" s="102"/>
      <c r="VE139" s="102"/>
      <c r="VF139" s="102"/>
      <c r="VG139" s="102"/>
      <c r="VH139" s="102"/>
      <c r="VI139" s="102"/>
      <c r="VJ139" s="102"/>
      <c r="VK139" s="102"/>
      <c r="VL139" s="102"/>
      <c r="VM139" s="102"/>
      <c r="VN139" s="102"/>
      <c r="VO139" s="102"/>
      <c r="VP139" s="102"/>
      <c r="VQ139" s="102"/>
      <c r="VR139" s="102"/>
      <c r="VS139" s="102"/>
      <c r="VT139" s="102"/>
      <c r="VU139" s="102"/>
      <c r="VV139" s="102"/>
      <c r="VW139" s="102"/>
      <c r="VX139" s="102"/>
      <c r="VY139" s="102"/>
      <c r="VZ139" s="102"/>
      <c r="WA139" s="102"/>
      <c r="WB139" s="102"/>
      <c r="WC139" s="102"/>
      <c r="WD139" s="102"/>
      <c r="WE139" s="102"/>
      <c r="WF139" s="102"/>
      <c r="WG139" s="102"/>
      <c r="WH139" s="102"/>
      <c r="WI139" s="102"/>
      <c r="WJ139" s="102"/>
      <c r="WK139" s="102"/>
      <c r="WL139" s="102"/>
      <c r="WM139" s="102"/>
      <c r="WN139" s="102"/>
      <c r="WO139" s="102"/>
      <c r="WP139" s="102"/>
      <c r="WQ139" s="102"/>
      <c r="WR139" s="102"/>
      <c r="WS139" s="102"/>
      <c r="WT139" s="102"/>
      <c r="WU139" s="102"/>
      <c r="WV139" s="102"/>
      <c r="WW139" s="102"/>
      <c r="WX139" s="102"/>
      <c r="WY139" s="102"/>
      <c r="WZ139" s="102"/>
      <c r="XA139" s="102"/>
      <c r="XB139" s="102"/>
      <c r="XC139" s="102"/>
      <c r="XD139" s="102"/>
      <c r="XE139" s="102"/>
      <c r="XF139" s="102"/>
      <c r="XG139" s="102"/>
      <c r="XH139" s="102"/>
      <c r="XI139" s="102"/>
      <c r="XJ139" s="102"/>
      <c r="XK139" s="102"/>
      <c r="XL139" s="102"/>
      <c r="XM139" s="102"/>
      <c r="XN139" s="102"/>
      <c r="XO139" s="102"/>
      <c r="XP139" s="102"/>
      <c r="XQ139" s="102"/>
      <c r="XR139" s="102"/>
      <c r="XS139" s="102"/>
      <c r="XT139" s="102"/>
      <c r="XU139" s="102"/>
      <c r="XV139" s="102"/>
      <c r="XW139" s="102"/>
      <c r="XX139" s="102"/>
      <c r="XY139" s="102"/>
      <c r="XZ139" s="102"/>
      <c r="YA139" s="102"/>
      <c r="YB139" s="102"/>
      <c r="YC139" s="102"/>
      <c r="YD139" s="102"/>
      <c r="YE139" s="102"/>
      <c r="YF139" s="102"/>
      <c r="YG139" s="102"/>
      <c r="YH139" s="102"/>
      <c r="YI139" s="102"/>
      <c r="YJ139" s="102"/>
      <c r="YK139" s="102"/>
      <c r="YL139" s="102"/>
      <c r="YM139" s="102"/>
      <c r="YN139" s="102"/>
      <c r="YO139" s="102"/>
      <c r="YP139" s="102"/>
      <c r="YQ139" s="102"/>
      <c r="YR139" s="102"/>
      <c r="YS139" s="102"/>
      <c r="YT139" s="102"/>
      <c r="YU139" s="102"/>
      <c r="YV139" s="102"/>
      <c r="YW139" s="102"/>
      <c r="YX139" s="102"/>
      <c r="YY139" s="102"/>
      <c r="YZ139" s="102"/>
      <c r="ZA139" s="102"/>
      <c r="ZB139" s="102"/>
      <c r="ZC139" s="102"/>
      <c r="ZD139" s="102"/>
      <c r="ZE139" s="102"/>
      <c r="ZF139" s="102"/>
      <c r="ZG139" s="102"/>
      <c r="ZH139" s="102"/>
      <c r="ZI139" s="102"/>
      <c r="ZJ139" s="102"/>
      <c r="ZK139" s="102"/>
      <c r="ZL139" s="102"/>
      <c r="ZM139" s="102"/>
      <c r="ZN139" s="102"/>
      <c r="ZO139" s="102"/>
      <c r="ZP139" s="102"/>
      <c r="ZQ139" s="102"/>
      <c r="ZR139" s="102"/>
      <c r="ZS139" s="102"/>
      <c r="ZT139" s="102"/>
      <c r="ZU139" s="102"/>
      <c r="ZV139" s="102"/>
      <c r="ZW139" s="102"/>
      <c r="ZX139" s="102"/>
      <c r="ZY139" s="102"/>
      <c r="ZZ139" s="102"/>
      <c r="AAA139" s="102"/>
      <c r="AAB139" s="102"/>
      <c r="AAC139" s="102"/>
      <c r="AAD139" s="102"/>
      <c r="AAE139" s="102"/>
      <c r="AAF139" s="102"/>
      <c r="AAG139" s="102"/>
      <c r="AAH139" s="102"/>
      <c r="AAI139" s="102"/>
      <c r="AAJ139" s="102"/>
      <c r="AAK139" s="102"/>
      <c r="AAL139" s="102"/>
      <c r="AAM139" s="102"/>
      <c r="AAN139" s="102"/>
      <c r="AAO139" s="102"/>
      <c r="AAP139" s="102"/>
      <c r="AAQ139" s="102"/>
      <c r="AAR139" s="102"/>
      <c r="AAS139" s="102"/>
      <c r="AAT139" s="102"/>
      <c r="AAU139" s="102"/>
      <c r="AAV139" s="102"/>
      <c r="AAW139" s="102"/>
      <c r="AAX139" s="102"/>
      <c r="AAY139" s="102"/>
      <c r="AAZ139" s="102"/>
      <c r="ABA139" s="102"/>
      <c r="ABB139" s="102"/>
      <c r="ABC139" s="102"/>
      <c r="ABD139" s="102"/>
      <c r="ABE139" s="102"/>
      <c r="ABF139" s="102"/>
      <c r="ABG139" s="102"/>
      <c r="ABH139" s="102"/>
      <c r="ABI139" s="102"/>
      <c r="ABJ139" s="102"/>
      <c r="ABK139" s="102"/>
      <c r="ABL139" s="102"/>
      <c r="ABM139" s="102"/>
      <c r="ABN139" s="102"/>
      <c r="ABO139" s="102"/>
      <c r="ABP139" s="102"/>
      <c r="ABQ139" s="102"/>
      <c r="ABR139" s="102"/>
      <c r="ABS139" s="102"/>
      <c r="ABT139" s="102"/>
      <c r="ABU139" s="102"/>
      <c r="ABV139" s="102"/>
      <c r="ABW139" s="102"/>
      <c r="ABX139" s="102"/>
      <c r="ABY139" s="102"/>
      <c r="ABZ139" s="102"/>
      <c r="ACA139" s="102"/>
      <c r="ACB139" s="102"/>
      <c r="ACC139" s="102"/>
      <c r="ACD139" s="102"/>
      <c r="ACE139" s="102"/>
      <c r="ACF139" s="102"/>
      <c r="ACG139" s="102"/>
      <c r="ACH139" s="102"/>
      <c r="ACI139" s="102"/>
      <c r="ACJ139" s="102"/>
      <c r="ACK139" s="102"/>
      <c r="ACL139" s="102"/>
      <c r="ACM139" s="102"/>
      <c r="ACN139" s="102"/>
      <c r="ACO139" s="102"/>
      <c r="ACP139" s="102"/>
      <c r="ACQ139" s="102"/>
      <c r="ACR139" s="102"/>
      <c r="ACS139" s="102"/>
      <c r="ACT139" s="102"/>
      <c r="ACU139" s="102"/>
      <c r="ACV139" s="102"/>
      <c r="ACW139" s="102"/>
      <c r="ACX139" s="102"/>
      <c r="ACY139" s="102"/>
      <c r="ACZ139" s="102"/>
      <c r="ADA139" s="102"/>
      <c r="ADB139" s="102"/>
      <c r="ADC139" s="102"/>
      <c r="ADD139" s="102"/>
      <c r="ADE139" s="102"/>
      <c r="ADF139" s="102"/>
      <c r="ADG139" s="102"/>
      <c r="ADH139" s="102"/>
      <c r="ADI139" s="102"/>
      <c r="ADJ139" s="102"/>
      <c r="ADK139" s="102"/>
      <c r="ADL139" s="102"/>
      <c r="ADM139" s="102"/>
      <c r="ADN139" s="102"/>
      <c r="ADO139" s="102"/>
      <c r="ADP139" s="102"/>
      <c r="ADQ139" s="102"/>
      <c r="ADR139" s="102"/>
      <c r="ADS139" s="102"/>
      <c r="ADT139" s="102"/>
      <c r="ADU139" s="102"/>
      <c r="ADV139" s="102"/>
      <c r="ADW139" s="102"/>
      <c r="ADX139" s="102"/>
      <c r="ADY139" s="102"/>
      <c r="ADZ139" s="102"/>
      <c r="AEA139" s="102"/>
      <c r="AEB139" s="102"/>
      <c r="AEC139" s="102"/>
      <c r="AED139" s="102"/>
      <c r="AEE139" s="102"/>
      <c r="AEF139" s="102"/>
      <c r="AEG139" s="102"/>
      <c r="AEH139" s="102"/>
      <c r="AEI139" s="102"/>
      <c r="AEJ139" s="102"/>
      <c r="AEK139" s="102"/>
      <c r="AEL139" s="102"/>
      <c r="AEM139" s="102"/>
      <c r="AEN139" s="102"/>
      <c r="AEO139" s="102"/>
      <c r="AEP139" s="102"/>
      <c r="AEQ139" s="102"/>
      <c r="AER139" s="102"/>
      <c r="AES139" s="102"/>
      <c r="AET139" s="102"/>
      <c r="AEU139" s="102"/>
      <c r="AEV139" s="102"/>
      <c r="AEW139" s="102"/>
      <c r="AEX139" s="102"/>
      <c r="AEY139" s="102"/>
      <c r="AEZ139" s="102"/>
      <c r="AFA139" s="102"/>
      <c r="AFB139" s="102"/>
      <c r="AFC139" s="102"/>
      <c r="AFD139" s="102"/>
      <c r="AFE139" s="102"/>
      <c r="AFF139" s="102"/>
      <c r="AFG139" s="102"/>
      <c r="AFH139" s="102"/>
      <c r="AFI139" s="102"/>
      <c r="AFJ139" s="102"/>
      <c r="AFK139" s="102"/>
      <c r="AFL139" s="102"/>
      <c r="AFM139" s="102"/>
      <c r="AFN139" s="102"/>
      <c r="AFO139" s="102"/>
      <c r="AFP139" s="102"/>
      <c r="AFQ139" s="102"/>
      <c r="AFR139" s="102"/>
      <c r="AFS139" s="102"/>
      <c r="AFT139" s="102"/>
      <c r="AFU139" s="102"/>
      <c r="AFV139" s="102"/>
      <c r="AFW139" s="102"/>
      <c r="AFX139" s="102"/>
      <c r="AFY139" s="102"/>
      <c r="AFZ139" s="102"/>
      <c r="AGA139" s="102"/>
      <c r="AGB139" s="102"/>
      <c r="AGC139" s="102"/>
      <c r="AGD139" s="102"/>
      <c r="AGE139" s="102"/>
      <c r="AGF139" s="102"/>
      <c r="AGG139" s="102"/>
      <c r="AGH139" s="102"/>
      <c r="AGI139" s="102"/>
      <c r="AGJ139" s="102"/>
      <c r="AGK139" s="102"/>
      <c r="AGL139" s="102"/>
      <c r="AGM139" s="102"/>
      <c r="AGN139" s="102"/>
      <c r="AGO139" s="102"/>
      <c r="AGP139" s="102"/>
      <c r="AGQ139" s="102"/>
      <c r="AGR139" s="102"/>
      <c r="AGS139" s="102"/>
      <c r="AGT139" s="102"/>
      <c r="AGU139" s="102"/>
      <c r="AGV139" s="102"/>
      <c r="AGW139" s="102"/>
      <c r="AGX139" s="102"/>
      <c r="AGY139" s="102"/>
      <c r="AGZ139" s="102"/>
      <c r="AHA139" s="102"/>
      <c r="AHB139" s="102"/>
      <c r="AHC139" s="102"/>
      <c r="AHD139" s="102"/>
      <c r="AHE139" s="102"/>
      <c r="AHF139" s="102"/>
      <c r="AHG139" s="102"/>
      <c r="AHH139" s="102"/>
      <c r="AHI139" s="102"/>
      <c r="AHJ139" s="102"/>
      <c r="AHK139" s="102"/>
      <c r="AHL139" s="102"/>
      <c r="AHM139" s="102"/>
      <c r="AHN139" s="102"/>
      <c r="AHO139" s="102"/>
      <c r="AHP139" s="102"/>
      <c r="AHQ139" s="102"/>
      <c r="AHR139" s="102"/>
      <c r="AHS139" s="102"/>
      <c r="AHT139" s="102"/>
      <c r="AHU139" s="102"/>
      <c r="AHV139" s="102"/>
      <c r="AHW139" s="102"/>
      <c r="AHX139" s="102"/>
      <c r="AHY139" s="102"/>
      <c r="AHZ139" s="102"/>
      <c r="AIA139" s="102"/>
      <c r="AIB139" s="102"/>
      <c r="AIC139" s="102"/>
      <c r="AID139" s="102"/>
      <c r="AIE139" s="102"/>
      <c r="AIF139" s="102"/>
      <c r="AIG139" s="102"/>
      <c r="AIH139" s="102"/>
      <c r="AII139" s="102"/>
      <c r="AIJ139" s="102"/>
      <c r="AIK139" s="102"/>
      <c r="AIL139" s="102"/>
      <c r="AIM139" s="102"/>
      <c r="AIN139" s="102"/>
      <c r="AIO139" s="102"/>
      <c r="AIP139" s="102"/>
      <c r="AIQ139" s="102"/>
      <c r="AIR139" s="102"/>
      <c r="AIS139" s="102"/>
      <c r="AIT139" s="102"/>
      <c r="AIU139" s="102"/>
      <c r="AIV139" s="102"/>
      <c r="AIW139" s="102"/>
      <c r="AIX139" s="102"/>
      <c r="AIY139" s="102"/>
      <c r="AIZ139" s="102"/>
      <c r="AJA139" s="102"/>
      <c r="AJB139" s="102"/>
      <c r="AJC139" s="102"/>
      <c r="AJD139" s="102"/>
      <c r="AJE139" s="102"/>
      <c r="AJF139" s="102"/>
      <c r="AJG139" s="102"/>
      <c r="AJH139" s="102"/>
      <c r="AJI139" s="102"/>
      <c r="AJJ139" s="102"/>
      <c r="AJK139" s="102"/>
      <c r="AJL139" s="102"/>
      <c r="AJM139" s="102"/>
      <c r="AJN139" s="102"/>
      <c r="AJO139" s="102"/>
      <c r="AJP139" s="102"/>
      <c r="AJQ139" s="102"/>
      <c r="AJR139" s="102"/>
      <c r="AJS139" s="102"/>
      <c r="AJT139" s="102"/>
      <c r="AJU139" s="102"/>
      <c r="AJV139" s="102"/>
      <c r="AJW139" s="102"/>
      <c r="AJX139" s="102"/>
      <c r="AJY139" s="102"/>
      <c r="AJZ139" s="102"/>
      <c r="AKA139" s="102"/>
      <c r="AKB139" s="102"/>
      <c r="AKC139" s="102"/>
      <c r="AKD139" s="102"/>
      <c r="AKE139" s="102"/>
      <c r="AKF139" s="102"/>
      <c r="AKG139" s="102"/>
      <c r="AKH139" s="102"/>
      <c r="AKI139" s="102"/>
      <c r="AKJ139" s="102"/>
      <c r="AKK139" s="102"/>
      <c r="AKL139" s="102"/>
      <c r="AKM139" s="102"/>
      <c r="AKN139" s="102"/>
      <c r="AKO139" s="102"/>
      <c r="AKP139" s="102"/>
      <c r="AKQ139" s="102"/>
      <c r="AKR139" s="102"/>
      <c r="AKS139" s="102"/>
      <c r="AKT139" s="102"/>
      <c r="AKU139" s="102"/>
      <c r="AKV139" s="102"/>
      <c r="AKW139" s="102"/>
      <c r="AKX139" s="102"/>
      <c r="AKY139" s="102"/>
      <c r="AKZ139" s="102"/>
      <c r="ALA139" s="102"/>
      <c r="ALB139" s="102"/>
      <c r="ALC139" s="102"/>
      <c r="ALD139" s="102"/>
      <c r="ALE139" s="102"/>
      <c r="ALF139" s="102"/>
      <c r="ALG139" s="102"/>
      <c r="ALH139" s="102"/>
      <c r="ALI139" s="102"/>
      <c r="ALJ139" s="102"/>
      <c r="ALK139" s="102"/>
      <c r="ALL139" s="102"/>
      <c r="ALM139" s="102"/>
      <c r="ALN139" s="102"/>
      <c r="ALO139" s="102"/>
      <c r="ALP139" s="102"/>
      <c r="ALQ139" s="102"/>
      <c r="ALR139" s="102"/>
      <c r="ALS139" s="102"/>
      <c r="ALT139" s="102"/>
      <c r="ALU139" s="102"/>
      <c r="ALV139" s="102"/>
      <c r="ALW139" s="102"/>
      <c r="ALX139" s="102"/>
      <c r="ALY139" s="102"/>
      <c r="ALZ139" s="102"/>
      <c r="AMA139" s="102"/>
      <c r="AMB139" s="102"/>
      <c r="AMC139" s="102"/>
      <c r="AMD139" s="102"/>
      <c r="AME139" s="102"/>
      <c r="AMF139" s="102"/>
      <c r="AMG139" s="102"/>
      <c r="AMH139" s="102"/>
      <c r="AMI139" s="102"/>
      <c r="AMJ139" s="102"/>
      <c r="AMK139" s="102"/>
      <c r="AML139" s="102"/>
      <c r="AMM139" s="102"/>
      <c r="AMN139" s="102"/>
      <c r="AMO139" s="102"/>
      <c r="AMP139" s="102"/>
      <c r="AMQ139" s="102"/>
      <c r="AMR139" s="102"/>
      <c r="AMS139" s="102"/>
      <c r="AMT139" s="102"/>
      <c r="AMU139" s="102"/>
      <c r="AMV139" s="102"/>
      <c r="AMW139" s="102"/>
      <c r="AMX139" s="102"/>
      <c r="AMY139" s="102"/>
      <c r="AMZ139" s="102"/>
      <c r="ANA139" s="102"/>
      <c r="ANB139" s="102"/>
      <c r="ANC139" s="102"/>
      <c r="AND139" s="102"/>
      <c r="ANE139" s="102"/>
      <c r="ANF139" s="102"/>
      <c r="ANG139" s="102"/>
      <c r="ANH139" s="102"/>
      <c r="ANI139" s="102"/>
      <c r="ANJ139" s="102"/>
      <c r="ANK139" s="102"/>
      <c r="ANL139" s="102"/>
      <c r="ANM139" s="102"/>
      <c r="ANN139" s="102"/>
      <c r="ANO139" s="102"/>
      <c r="ANP139" s="102"/>
      <c r="ANQ139" s="102"/>
      <c r="ANR139" s="102"/>
      <c r="ANS139" s="102"/>
      <c r="ANT139" s="102"/>
      <c r="ANU139" s="102"/>
      <c r="ANV139" s="102"/>
      <c r="ANW139" s="102"/>
      <c r="ANX139" s="102"/>
      <c r="ANY139" s="102"/>
      <c r="ANZ139" s="102"/>
      <c r="AOA139" s="102"/>
      <c r="AOB139" s="102"/>
      <c r="AOC139" s="102"/>
      <c r="AOD139" s="102"/>
      <c r="AOE139" s="102"/>
      <c r="AOF139" s="102"/>
      <c r="AOG139" s="102"/>
      <c r="AOH139" s="102"/>
      <c r="AOI139" s="102"/>
      <c r="AOJ139" s="102"/>
      <c r="AOK139" s="102"/>
      <c r="AOL139" s="102"/>
      <c r="AOM139" s="102"/>
      <c r="AON139" s="102"/>
      <c r="AOO139" s="102"/>
      <c r="AOP139" s="102"/>
      <c r="AOQ139" s="102"/>
      <c r="AOR139" s="102"/>
      <c r="AOS139" s="102"/>
      <c r="AOT139" s="102"/>
      <c r="AOU139" s="102"/>
      <c r="AOV139" s="102"/>
      <c r="AOW139" s="102"/>
      <c r="AOX139" s="102"/>
      <c r="AOY139" s="102"/>
      <c r="AOZ139" s="102"/>
      <c r="APA139" s="102"/>
      <c r="APB139" s="102"/>
      <c r="APC139" s="102"/>
      <c r="APD139" s="102"/>
      <c r="APE139" s="102"/>
      <c r="APF139" s="102"/>
      <c r="APG139" s="102"/>
      <c r="APH139" s="102"/>
      <c r="API139" s="102"/>
      <c r="APJ139" s="102"/>
      <c r="APK139" s="102"/>
      <c r="APL139" s="102"/>
      <c r="APM139" s="102"/>
      <c r="APN139" s="102"/>
      <c r="APO139" s="102"/>
      <c r="APP139" s="102"/>
      <c r="APQ139" s="102"/>
      <c r="APR139" s="102"/>
      <c r="APS139" s="102"/>
      <c r="APT139" s="102"/>
      <c r="APU139" s="102"/>
      <c r="APV139" s="102"/>
      <c r="APW139" s="102"/>
      <c r="APX139" s="102"/>
      <c r="APY139" s="102"/>
      <c r="APZ139" s="102"/>
      <c r="AQA139" s="102"/>
      <c r="AQB139" s="102"/>
      <c r="AQC139" s="102"/>
      <c r="AQD139" s="102"/>
      <c r="AQE139" s="102"/>
      <c r="AQF139" s="102"/>
      <c r="AQG139" s="102"/>
      <c r="AQH139" s="102"/>
      <c r="AQI139" s="102"/>
      <c r="AQJ139" s="102"/>
      <c r="AQK139" s="102"/>
      <c r="AQL139" s="102"/>
      <c r="AQM139" s="102"/>
      <c r="AQN139" s="102"/>
      <c r="AQO139" s="102"/>
      <c r="AQP139" s="102"/>
      <c r="AQQ139" s="102"/>
      <c r="AQR139" s="102"/>
      <c r="AQS139" s="102"/>
      <c r="AQT139" s="102"/>
      <c r="AQU139" s="102"/>
      <c r="AQV139" s="102"/>
      <c r="AQW139" s="102"/>
      <c r="AQX139" s="102"/>
      <c r="AQY139" s="102"/>
      <c r="AQZ139" s="102"/>
      <c r="ARA139" s="102"/>
      <c r="ARB139" s="102"/>
      <c r="ARC139" s="102"/>
      <c r="ARD139" s="102"/>
      <c r="ARE139" s="102"/>
      <c r="ARF139" s="102"/>
      <c r="ARG139" s="102"/>
      <c r="ARH139" s="102"/>
      <c r="ARI139" s="102"/>
      <c r="ARJ139" s="102"/>
      <c r="ARK139" s="102"/>
      <c r="ARL139" s="102"/>
      <c r="ARM139" s="102"/>
      <c r="ARN139" s="102"/>
      <c r="ARO139" s="102"/>
      <c r="ARP139" s="102"/>
      <c r="ARQ139" s="102"/>
      <c r="ARR139" s="102"/>
      <c r="ARS139" s="102"/>
      <c r="ART139" s="102"/>
      <c r="ARU139" s="102"/>
      <c r="ARV139" s="102"/>
      <c r="ARW139" s="102"/>
      <c r="ARX139" s="102"/>
      <c r="ARY139" s="102"/>
      <c r="ARZ139" s="102"/>
      <c r="ASA139" s="102"/>
      <c r="ASB139" s="102"/>
      <c r="ASC139" s="102"/>
      <c r="ASD139" s="102"/>
      <c r="ASE139" s="102"/>
      <c r="ASF139" s="102"/>
      <c r="ASG139" s="102"/>
      <c r="ASH139" s="102"/>
      <c r="ASI139" s="102"/>
      <c r="ASJ139" s="102"/>
      <c r="ASK139" s="102"/>
      <c r="ASL139" s="102"/>
      <c r="ASM139" s="102"/>
      <c r="ASN139" s="102"/>
      <c r="ASO139" s="102"/>
      <c r="ASP139" s="102"/>
      <c r="ASQ139" s="102"/>
      <c r="ASR139" s="102"/>
      <c r="ASS139" s="102"/>
      <c r="AST139" s="102"/>
      <c r="ASU139" s="102"/>
      <c r="ASV139" s="102"/>
      <c r="ASW139" s="102"/>
      <c r="ASX139" s="102"/>
      <c r="ASY139" s="102"/>
      <c r="ASZ139" s="102"/>
      <c r="ATA139" s="102"/>
      <c r="ATB139" s="102"/>
      <c r="ATC139" s="102"/>
      <c r="ATD139" s="102"/>
      <c r="ATE139" s="102"/>
      <c r="ATF139" s="102"/>
      <c r="ATG139" s="102"/>
      <c r="ATH139" s="102"/>
      <c r="ATI139" s="102"/>
      <c r="ATJ139" s="102"/>
      <c r="ATK139" s="102"/>
      <c r="ATL139" s="102"/>
      <c r="ATM139" s="102"/>
      <c r="ATN139" s="102"/>
      <c r="ATO139" s="102"/>
      <c r="ATP139" s="102"/>
      <c r="ATQ139" s="102"/>
      <c r="ATR139" s="102"/>
      <c r="ATS139" s="102"/>
      <c r="ATT139" s="102"/>
      <c r="ATU139" s="102"/>
      <c r="ATV139" s="102"/>
      <c r="ATW139" s="102"/>
      <c r="ATX139" s="102"/>
      <c r="ATY139" s="102"/>
      <c r="ATZ139" s="102"/>
      <c r="AUA139" s="102"/>
      <c r="AUB139" s="102"/>
      <c r="AUC139" s="102"/>
      <c r="AUD139" s="102"/>
      <c r="AUE139" s="102"/>
      <c r="AUF139" s="102"/>
      <c r="AUG139" s="102"/>
      <c r="AUH139" s="102"/>
      <c r="AUI139" s="102"/>
      <c r="AUJ139" s="102"/>
      <c r="AUK139" s="102"/>
      <c r="AUL139" s="102"/>
      <c r="AUM139" s="102"/>
      <c r="AUN139" s="102"/>
      <c r="AUO139" s="102"/>
      <c r="AUP139" s="102"/>
      <c r="AUQ139" s="102"/>
      <c r="AUR139" s="102"/>
      <c r="AUS139" s="102"/>
      <c r="AUT139" s="102"/>
      <c r="AUU139" s="102"/>
      <c r="AUV139" s="102"/>
      <c r="AUW139" s="102"/>
      <c r="AUX139" s="102"/>
      <c r="AUY139" s="102"/>
      <c r="AUZ139" s="102"/>
      <c r="AVA139" s="102"/>
      <c r="AVB139" s="102"/>
      <c r="AVC139" s="102"/>
      <c r="AVD139" s="102"/>
      <c r="AVE139" s="102"/>
      <c r="AVF139" s="102"/>
      <c r="AVG139" s="102"/>
      <c r="AVH139" s="102"/>
      <c r="AVI139" s="102"/>
      <c r="AVJ139" s="102"/>
      <c r="AVK139" s="102"/>
      <c r="AVL139" s="102"/>
      <c r="AVM139" s="102"/>
      <c r="AVN139" s="102"/>
      <c r="AVO139" s="102"/>
      <c r="AVP139" s="102"/>
      <c r="AVQ139" s="102"/>
      <c r="AVR139" s="102"/>
      <c r="AVS139" s="102"/>
      <c r="AVT139" s="102"/>
      <c r="AVU139" s="102"/>
      <c r="AVV139" s="102"/>
      <c r="AVW139" s="102"/>
      <c r="AVX139" s="102"/>
      <c r="AVY139" s="102"/>
      <c r="AVZ139" s="102"/>
      <c r="AWA139" s="102"/>
      <c r="AWB139" s="102"/>
      <c r="AWC139" s="102"/>
      <c r="AWD139" s="102"/>
      <c r="AWE139" s="102"/>
      <c r="AWF139" s="102"/>
      <c r="AWG139" s="102"/>
      <c r="AWH139" s="102"/>
      <c r="AWI139" s="102"/>
      <c r="AWJ139" s="102"/>
      <c r="AWK139" s="102"/>
      <c r="AWL139" s="102"/>
      <c r="AWM139" s="102"/>
      <c r="AWN139" s="102"/>
      <c r="AWO139" s="102"/>
      <c r="AWP139" s="102"/>
      <c r="AWQ139" s="102"/>
      <c r="AWR139" s="102"/>
      <c r="AWS139" s="102"/>
      <c r="AWT139" s="102"/>
      <c r="AWU139" s="102"/>
      <c r="AWV139" s="102"/>
      <c r="AWW139" s="102"/>
      <c r="AWX139" s="102"/>
      <c r="AWY139" s="102"/>
      <c r="AWZ139" s="102"/>
      <c r="AXA139" s="102"/>
      <c r="AXB139" s="102"/>
      <c r="AXC139" s="102"/>
      <c r="AXD139" s="102"/>
      <c r="AXE139" s="102"/>
      <c r="AXF139" s="102"/>
      <c r="AXG139" s="102"/>
      <c r="AXH139" s="102"/>
      <c r="AXI139" s="102"/>
      <c r="AXJ139" s="102"/>
      <c r="AXK139" s="102"/>
      <c r="AXL139" s="102"/>
      <c r="AXM139" s="102"/>
      <c r="AXN139" s="102"/>
      <c r="AXO139" s="102"/>
      <c r="AXP139" s="102"/>
      <c r="AXQ139" s="102"/>
      <c r="AXR139" s="102"/>
      <c r="AXS139" s="102"/>
      <c r="AXT139" s="102"/>
      <c r="AXU139" s="102"/>
      <c r="AXV139" s="102"/>
      <c r="AXW139" s="102"/>
      <c r="AXX139" s="102"/>
      <c r="AXY139" s="102"/>
      <c r="AXZ139" s="102"/>
      <c r="AYA139" s="102"/>
      <c r="AYB139" s="102"/>
      <c r="AYC139" s="102"/>
      <c r="AYD139" s="102"/>
      <c r="AYE139" s="102"/>
      <c r="AYF139" s="102"/>
      <c r="AYG139" s="102"/>
      <c r="AYH139" s="102"/>
      <c r="AYI139" s="102"/>
      <c r="AYJ139" s="102"/>
      <c r="AYK139" s="102"/>
      <c r="AYL139" s="102"/>
      <c r="AYM139" s="102"/>
      <c r="AYN139" s="102"/>
      <c r="AYO139" s="102"/>
      <c r="AYP139" s="102"/>
      <c r="AYQ139" s="102"/>
      <c r="AYR139" s="102"/>
      <c r="AYS139" s="102"/>
      <c r="AYT139" s="102"/>
      <c r="AYU139" s="102"/>
      <c r="AYV139" s="102"/>
      <c r="AYW139" s="102"/>
      <c r="AYX139" s="102"/>
      <c r="AYY139" s="102"/>
      <c r="AYZ139" s="102"/>
      <c r="AZA139" s="102"/>
      <c r="AZB139" s="102"/>
      <c r="AZC139" s="102"/>
      <c r="AZD139" s="102"/>
      <c r="AZE139" s="102"/>
      <c r="AZF139" s="102"/>
      <c r="AZG139" s="102"/>
      <c r="AZH139" s="102"/>
      <c r="AZI139" s="102"/>
      <c r="AZJ139" s="102"/>
      <c r="AZK139" s="102"/>
      <c r="AZL139" s="102"/>
      <c r="AZM139" s="102"/>
      <c r="AZN139" s="102"/>
      <c r="AZO139" s="102"/>
      <c r="AZP139" s="102"/>
      <c r="AZQ139" s="102"/>
      <c r="AZR139" s="102"/>
      <c r="AZS139" s="102"/>
      <c r="AZT139" s="102"/>
      <c r="AZU139" s="102"/>
      <c r="AZV139" s="102"/>
      <c r="AZW139" s="102"/>
      <c r="AZX139" s="102"/>
      <c r="AZY139" s="102"/>
      <c r="AZZ139" s="102"/>
      <c r="BAA139" s="102"/>
      <c r="BAB139" s="102"/>
      <c r="BAC139" s="102"/>
      <c r="BAD139" s="102"/>
      <c r="BAE139" s="102"/>
      <c r="BAF139" s="102"/>
      <c r="BAG139" s="102"/>
      <c r="BAH139" s="102"/>
      <c r="BAI139" s="102"/>
      <c r="BAJ139" s="102"/>
      <c r="BAK139" s="102"/>
      <c r="BAL139" s="102"/>
      <c r="BAM139" s="102"/>
      <c r="BAN139" s="102"/>
      <c r="BAO139" s="102"/>
      <c r="BAP139" s="102"/>
      <c r="BAQ139" s="102"/>
      <c r="BAR139" s="102"/>
      <c r="BAS139" s="102"/>
      <c r="BAT139" s="102"/>
      <c r="BAU139" s="102"/>
      <c r="BAV139" s="102"/>
      <c r="BAW139" s="102"/>
      <c r="BAX139" s="102"/>
      <c r="BAY139" s="102"/>
      <c r="BAZ139" s="102"/>
      <c r="BBA139" s="102"/>
      <c r="BBB139" s="102"/>
      <c r="BBC139" s="102"/>
      <c r="BBD139" s="102"/>
      <c r="BBE139" s="102"/>
      <c r="BBF139" s="102"/>
      <c r="BBG139" s="102"/>
      <c r="BBH139" s="102"/>
      <c r="BBI139" s="102"/>
      <c r="BBJ139" s="102"/>
      <c r="BBK139" s="102"/>
      <c r="BBL139" s="102"/>
      <c r="BBM139" s="102"/>
      <c r="BBN139" s="102"/>
      <c r="BBO139" s="102"/>
      <c r="BBP139" s="102"/>
      <c r="BBQ139" s="102"/>
      <c r="BBR139" s="102"/>
      <c r="BBS139" s="102"/>
      <c r="BBT139" s="102"/>
      <c r="BBU139" s="102"/>
      <c r="BBV139" s="102"/>
      <c r="BBW139" s="102"/>
      <c r="BBX139" s="102"/>
      <c r="BBY139" s="102"/>
      <c r="BBZ139" s="102"/>
      <c r="BCA139" s="102"/>
      <c r="BCB139" s="102"/>
      <c r="BCC139" s="102"/>
      <c r="BCD139" s="102"/>
      <c r="BCE139" s="102"/>
      <c r="BCF139" s="102"/>
      <c r="BCG139" s="102"/>
      <c r="BCH139" s="102"/>
      <c r="BCI139" s="102"/>
      <c r="BCJ139" s="102"/>
      <c r="BCK139" s="102"/>
      <c r="BCL139" s="102"/>
      <c r="BCM139" s="102"/>
      <c r="BCN139" s="102"/>
      <c r="BCO139" s="102"/>
      <c r="BCP139" s="102"/>
      <c r="BCQ139" s="102"/>
      <c r="BCR139" s="102"/>
      <c r="BCS139" s="102"/>
      <c r="BCT139" s="102"/>
      <c r="BCU139" s="102"/>
      <c r="BCV139" s="102"/>
      <c r="BCW139" s="102"/>
      <c r="BCX139" s="102"/>
      <c r="BCY139" s="102"/>
      <c r="BCZ139" s="102"/>
      <c r="BDA139" s="102"/>
      <c r="BDB139" s="102"/>
      <c r="BDC139" s="102"/>
      <c r="BDD139" s="102"/>
      <c r="BDE139" s="102"/>
      <c r="BDF139" s="102"/>
      <c r="BDG139" s="102"/>
      <c r="BDH139" s="102"/>
      <c r="BDI139" s="102"/>
      <c r="BDJ139" s="102"/>
      <c r="BDK139" s="102"/>
      <c r="BDL139" s="102"/>
      <c r="BDM139" s="102"/>
      <c r="BDN139" s="102"/>
      <c r="BDO139" s="102"/>
      <c r="BDP139" s="102"/>
      <c r="BDQ139" s="102"/>
      <c r="BDR139" s="102"/>
      <c r="BDS139" s="102"/>
      <c r="BDT139" s="102"/>
      <c r="BDU139" s="102"/>
      <c r="BDV139" s="102"/>
      <c r="BDW139" s="102"/>
      <c r="BDX139" s="102"/>
      <c r="BDY139" s="102"/>
      <c r="BDZ139" s="102"/>
      <c r="BEA139" s="102"/>
      <c r="BEB139" s="102"/>
      <c r="BEC139" s="102"/>
      <c r="BED139" s="102"/>
      <c r="BEE139" s="102"/>
      <c r="BEF139" s="102"/>
      <c r="BEG139" s="102"/>
      <c r="BEH139" s="102"/>
      <c r="BEI139" s="102"/>
      <c r="BEJ139" s="102"/>
      <c r="BEK139" s="102"/>
      <c r="BEL139" s="102"/>
      <c r="BEM139" s="102"/>
      <c r="BEN139" s="102"/>
      <c r="BEO139" s="102"/>
      <c r="BEP139" s="102"/>
      <c r="BEQ139" s="102"/>
      <c r="BER139" s="102"/>
      <c r="BES139" s="102"/>
      <c r="BET139" s="102"/>
      <c r="BEU139" s="102"/>
      <c r="BEV139" s="102"/>
      <c r="BEW139" s="102"/>
      <c r="BEX139" s="102"/>
      <c r="BEY139" s="102"/>
      <c r="BEZ139" s="102"/>
      <c r="BFA139" s="102"/>
      <c r="BFB139" s="102"/>
      <c r="BFC139" s="102"/>
      <c r="BFD139" s="102"/>
      <c r="BFE139" s="102"/>
      <c r="BFF139" s="102"/>
      <c r="BFG139" s="102"/>
      <c r="BFH139" s="102"/>
      <c r="BFI139" s="102"/>
      <c r="BFJ139" s="102"/>
      <c r="BFK139" s="102"/>
      <c r="BFL139" s="102"/>
      <c r="BFM139" s="102"/>
      <c r="BFN139" s="102"/>
      <c r="BFO139" s="102"/>
      <c r="BFP139" s="102"/>
      <c r="BFQ139" s="102"/>
      <c r="BFR139" s="102"/>
      <c r="BFS139" s="102"/>
      <c r="BFT139" s="102"/>
      <c r="BFU139" s="102"/>
      <c r="BFV139" s="102"/>
      <c r="BFW139" s="102"/>
      <c r="BFX139" s="102"/>
      <c r="BFY139" s="102"/>
      <c r="BFZ139" s="102"/>
      <c r="BGA139" s="102"/>
      <c r="BGB139" s="102"/>
      <c r="BGC139" s="102"/>
      <c r="BGD139" s="102"/>
      <c r="BGE139" s="102"/>
      <c r="BGF139" s="102"/>
      <c r="BGG139" s="102"/>
      <c r="BGH139" s="102"/>
      <c r="BGI139" s="102"/>
      <c r="BGJ139" s="102"/>
      <c r="BGK139" s="102"/>
      <c r="BGL139" s="102"/>
      <c r="BGM139" s="102"/>
      <c r="BGN139" s="102"/>
      <c r="BGO139" s="102"/>
      <c r="BGP139" s="102"/>
      <c r="BGQ139" s="102"/>
      <c r="BGR139" s="102"/>
      <c r="BGS139" s="102"/>
      <c r="BGT139" s="102"/>
      <c r="BGU139" s="102"/>
      <c r="BGV139" s="102"/>
      <c r="BGW139" s="102"/>
      <c r="BGX139" s="102"/>
      <c r="BGY139" s="102"/>
      <c r="BGZ139" s="102"/>
      <c r="BHA139" s="102"/>
      <c r="BHB139" s="102"/>
      <c r="BHC139" s="102"/>
      <c r="BHD139" s="102"/>
      <c r="BHE139" s="102"/>
      <c r="BHF139" s="102"/>
      <c r="BHG139" s="102"/>
      <c r="BHH139" s="102"/>
      <c r="BHI139" s="102"/>
      <c r="BHJ139" s="102"/>
      <c r="BHK139" s="102"/>
      <c r="BHL139" s="102"/>
      <c r="BHM139" s="102"/>
      <c r="BHN139" s="102"/>
      <c r="BHO139" s="102"/>
      <c r="BHP139" s="102"/>
      <c r="BHQ139" s="102"/>
      <c r="BHR139" s="102"/>
      <c r="BHS139" s="102"/>
      <c r="BHT139" s="102"/>
      <c r="BHU139" s="102"/>
      <c r="BHV139" s="102"/>
      <c r="BHW139" s="102"/>
      <c r="BHX139" s="102"/>
      <c r="BHY139" s="102"/>
      <c r="BHZ139" s="102"/>
      <c r="BIA139" s="102"/>
      <c r="BIB139" s="102"/>
      <c r="BIC139" s="102"/>
      <c r="BID139" s="102"/>
      <c r="BIE139" s="102"/>
      <c r="BIF139" s="102"/>
      <c r="BIG139" s="102"/>
      <c r="BIH139" s="102"/>
      <c r="BII139" s="102"/>
      <c r="BIJ139" s="102"/>
      <c r="BIK139" s="102"/>
      <c r="BIL139" s="102"/>
      <c r="BIM139" s="102"/>
      <c r="BIN139" s="102"/>
      <c r="BIO139" s="102"/>
      <c r="BIP139" s="102"/>
      <c r="BIQ139" s="102"/>
      <c r="BIR139" s="102"/>
      <c r="BIS139" s="102"/>
      <c r="BIT139" s="102"/>
      <c r="BIU139" s="102"/>
      <c r="BIV139" s="102"/>
      <c r="BIW139" s="102"/>
      <c r="BIX139" s="102"/>
      <c r="BIY139" s="102"/>
      <c r="BIZ139" s="102"/>
      <c r="BJA139" s="102"/>
      <c r="BJB139" s="102"/>
      <c r="BJC139" s="102"/>
      <c r="BJD139" s="102"/>
      <c r="BJE139" s="102"/>
      <c r="BJF139" s="102"/>
      <c r="BJG139" s="102"/>
      <c r="BJH139" s="102"/>
      <c r="BJI139" s="102"/>
      <c r="BJJ139" s="102"/>
      <c r="BJK139" s="102"/>
      <c r="BJL139" s="102"/>
      <c r="BJM139" s="102"/>
      <c r="BJN139" s="102"/>
      <c r="BJO139" s="102"/>
      <c r="BJP139" s="102"/>
      <c r="BJQ139" s="102"/>
      <c r="BJR139" s="102"/>
      <c r="BJS139" s="102"/>
      <c r="BJT139" s="102"/>
      <c r="BJU139" s="102"/>
      <c r="BJV139" s="102"/>
      <c r="BJW139" s="102"/>
      <c r="BJX139" s="102"/>
      <c r="BJY139" s="102"/>
      <c r="BJZ139" s="102"/>
      <c r="BKA139" s="102"/>
      <c r="BKB139" s="102"/>
      <c r="BKC139" s="102"/>
      <c r="BKD139" s="102"/>
      <c r="BKE139" s="102"/>
      <c r="BKF139" s="102"/>
      <c r="BKG139" s="102"/>
      <c r="BKH139" s="102"/>
      <c r="BKI139" s="102"/>
      <c r="BKJ139" s="102"/>
      <c r="BKK139" s="102"/>
      <c r="BKL139" s="102"/>
      <c r="BKM139" s="102"/>
      <c r="BKN139" s="102"/>
      <c r="BKO139" s="102"/>
      <c r="BKP139" s="102"/>
      <c r="BKQ139" s="102"/>
      <c r="BKR139" s="102"/>
      <c r="BKS139" s="102"/>
      <c r="BKT139" s="102"/>
      <c r="BKU139" s="102"/>
      <c r="BKV139" s="102"/>
      <c r="BKW139" s="102"/>
      <c r="BKX139" s="102"/>
      <c r="BKY139" s="102"/>
      <c r="BKZ139" s="102"/>
      <c r="BLA139" s="102"/>
      <c r="BLB139" s="102"/>
      <c r="BLC139" s="102"/>
      <c r="BLD139" s="102"/>
      <c r="BLE139" s="102"/>
      <c r="BLF139" s="102"/>
      <c r="BLG139" s="102"/>
      <c r="BLH139" s="102"/>
      <c r="BLI139" s="102"/>
      <c r="BLJ139" s="102"/>
      <c r="BLK139" s="102"/>
      <c r="BLL139" s="102"/>
      <c r="BLM139" s="102"/>
      <c r="BLN139" s="102"/>
      <c r="BLO139" s="102"/>
      <c r="BLP139" s="102"/>
      <c r="BLQ139" s="102"/>
      <c r="BLR139" s="102"/>
      <c r="BLS139" s="102"/>
      <c r="BLT139" s="102"/>
      <c r="BLU139" s="102"/>
      <c r="BLV139" s="102"/>
      <c r="BLW139" s="102"/>
      <c r="BLX139" s="102"/>
      <c r="BLY139" s="102"/>
      <c r="BLZ139" s="102"/>
      <c r="BMA139" s="102"/>
      <c r="BMB139" s="102"/>
      <c r="BMC139" s="102"/>
      <c r="BMD139" s="102"/>
      <c r="BME139" s="102"/>
      <c r="BMF139" s="102"/>
      <c r="BMG139" s="102"/>
      <c r="BMH139" s="102"/>
      <c r="BMI139" s="102"/>
      <c r="BMJ139" s="102"/>
      <c r="BMK139" s="102"/>
      <c r="BML139" s="102"/>
      <c r="BMM139" s="102"/>
      <c r="BMN139" s="102"/>
      <c r="BMO139" s="102"/>
      <c r="BMP139" s="102"/>
      <c r="BMQ139" s="102"/>
      <c r="BMR139" s="102"/>
      <c r="BMS139" s="102"/>
      <c r="BMT139" s="102"/>
      <c r="BMU139" s="102"/>
      <c r="BMV139" s="102"/>
      <c r="BMW139" s="102"/>
      <c r="BMX139" s="102"/>
      <c r="BMY139" s="102"/>
      <c r="BMZ139" s="102"/>
      <c r="BNA139" s="102"/>
      <c r="BNB139" s="102"/>
      <c r="BNC139" s="102"/>
      <c r="BND139" s="102"/>
      <c r="BNE139" s="102"/>
      <c r="BNF139" s="102"/>
      <c r="BNG139" s="102"/>
      <c r="BNH139" s="102"/>
      <c r="BNI139" s="102"/>
      <c r="BNJ139" s="102"/>
      <c r="BNK139" s="102"/>
      <c r="BNL139" s="102"/>
      <c r="BNM139" s="102"/>
      <c r="BNN139" s="102"/>
      <c r="BNO139" s="102"/>
      <c r="BNP139" s="102"/>
      <c r="BNQ139" s="102"/>
      <c r="BNR139" s="102"/>
      <c r="BNS139" s="102"/>
      <c r="BNT139" s="102"/>
      <c r="BNU139" s="102"/>
      <c r="BNV139" s="102"/>
      <c r="BNW139" s="102"/>
      <c r="BNX139" s="102"/>
      <c r="BNY139" s="102"/>
      <c r="BNZ139" s="102"/>
      <c r="BOA139" s="102"/>
      <c r="BOB139" s="102"/>
      <c r="BOC139" s="102"/>
      <c r="BOD139" s="102"/>
      <c r="BOE139" s="102"/>
      <c r="BOF139" s="102"/>
      <c r="BOG139" s="102"/>
      <c r="BOH139" s="102"/>
      <c r="BOI139" s="102"/>
      <c r="BOJ139" s="102"/>
      <c r="BOK139" s="102"/>
      <c r="BOL139" s="102"/>
      <c r="BOM139" s="102"/>
      <c r="BON139" s="102"/>
      <c r="BOO139" s="102"/>
      <c r="BOP139" s="102"/>
      <c r="BOQ139" s="102"/>
      <c r="BOR139" s="102"/>
      <c r="BOS139" s="102"/>
      <c r="BOT139" s="102"/>
      <c r="BOU139" s="102"/>
      <c r="BOV139" s="102"/>
      <c r="BOW139" s="102"/>
      <c r="BOX139" s="102"/>
      <c r="BOY139" s="102"/>
      <c r="BOZ139" s="102"/>
      <c r="BPA139" s="102"/>
      <c r="BPB139" s="102"/>
      <c r="BPC139" s="102"/>
      <c r="BPD139" s="102"/>
      <c r="BPE139" s="102"/>
      <c r="BPF139" s="102"/>
      <c r="BPG139" s="102"/>
      <c r="BPH139" s="102"/>
      <c r="BPI139" s="102"/>
      <c r="BPJ139" s="102"/>
      <c r="BPK139" s="102"/>
      <c r="BPL139" s="102"/>
      <c r="BPM139" s="102"/>
      <c r="BPN139" s="102"/>
      <c r="BPO139" s="102"/>
      <c r="BPP139" s="102"/>
      <c r="BPQ139" s="102"/>
      <c r="BPR139" s="102"/>
      <c r="BPS139" s="102"/>
      <c r="BPT139" s="102"/>
      <c r="BPU139" s="102"/>
      <c r="BPV139" s="102"/>
      <c r="BPW139" s="102"/>
      <c r="BPX139" s="102"/>
      <c r="BPY139" s="102"/>
      <c r="BPZ139" s="102"/>
      <c r="BQA139" s="102"/>
      <c r="BQB139" s="102"/>
      <c r="BQC139" s="102"/>
      <c r="BQD139" s="102"/>
      <c r="BQE139" s="102"/>
      <c r="BQF139" s="102"/>
      <c r="BQG139" s="102"/>
      <c r="BQH139" s="102"/>
      <c r="BQI139" s="102"/>
      <c r="BQJ139" s="102"/>
      <c r="BQK139" s="102"/>
      <c r="BQL139" s="102"/>
      <c r="BQM139" s="102"/>
      <c r="BQN139" s="102"/>
      <c r="BQO139" s="102"/>
      <c r="BQP139" s="102"/>
      <c r="BQQ139" s="102"/>
      <c r="BQR139" s="102"/>
      <c r="BQS139" s="102"/>
      <c r="BQT139" s="102"/>
      <c r="BQU139" s="102"/>
      <c r="BQV139" s="102"/>
      <c r="BQW139" s="102"/>
      <c r="BQX139" s="102"/>
      <c r="BQY139" s="102"/>
      <c r="BQZ139" s="102"/>
      <c r="BRA139" s="102"/>
      <c r="BRB139" s="102"/>
      <c r="BRC139" s="102"/>
      <c r="BRD139" s="102"/>
      <c r="BRE139" s="102"/>
      <c r="BRF139" s="102"/>
      <c r="BRG139" s="102"/>
      <c r="BRH139" s="102"/>
      <c r="BRI139" s="102"/>
      <c r="BRJ139" s="102"/>
      <c r="BRK139" s="102"/>
      <c r="BRL139" s="102"/>
      <c r="BRM139" s="102"/>
      <c r="BRN139" s="102"/>
      <c r="BRO139" s="102"/>
      <c r="BRP139" s="102"/>
      <c r="BRQ139" s="102"/>
      <c r="BRR139" s="102"/>
      <c r="BRS139" s="102"/>
      <c r="BRT139" s="102"/>
      <c r="BRU139" s="102"/>
      <c r="BRV139" s="102"/>
      <c r="BRW139" s="102"/>
      <c r="BRX139" s="102"/>
      <c r="BRY139" s="102"/>
      <c r="BRZ139" s="102"/>
      <c r="BSA139" s="102"/>
      <c r="BSB139" s="102"/>
      <c r="BSC139" s="102"/>
      <c r="BSD139" s="102"/>
      <c r="BSE139" s="102"/>
      <c r="BSF139" s="102"/>
      <c r="BSG139" s="102"/>
      <c r="BSH139" s="102"/>
      <c r="BSI139" s="102"/>
      <c r="BSJ139" s="102"/>
      <c r="BSK139" s="102"/>
      <c r="BSL139" s="102"/>
      <c r="BSM139" s="102"/>
      <c r="BSN139" s="102"/>
      <c r="BSO139" s="102"/>
      <c r="BSP139" s="102"/>
      <c r="BSQ139" s="102"/>
      <c r="BSR139" s="102"/>
      <c r="BSS139" s="102"/>
      <c r="BST139" s="102"/>
      <c r="BSU139" s="102"/>
      <c r="BSV139" s="102"/>
      <c r="BSW139" s="102"/>
      <c r="BSX139" s="102"/>
      <c r="BSY139" s="102"/>
      <c r="BSZ139" s="102"/>
      <c r="BTA139" s="102"/>
      <c r="BTB139" s="102"/>
      <c r="BTC139" s="102"/>
      <c r="BTD139" s="102"/>
      <c r="BTE139" s="102"/>
      <c r="BTF139" s="102"/>
      <c r="BTG139" s="102"/>
      <c r="BTH139" s="102"/>
      <c r="BTI139" s="102"/>
      <c r="BTJ139" s="102"/>
      <c r="BTK139" s="102"/>
      <c r="BTL139" s="102"/>
      <c r="BTM139" s="102"/>
      <c r="BTN139" s="102"/>
      <c r="BTO139" s="102"/>
      <c r="BTP139" s="102"/>
      <c r="BTQ139" s="102"/>
      <c r="BTR139" s="102"/>
      <c r="BTS139" s="102"/>
      <c r="BTT139" s="102"/>
      <c r="BTU139" s="102"/>
      <c r="BTV139" s="102"/>
      <c r="BTW139" s="102"/>
      <c r="BTX139" s="102"/>
      <c r="BTY139" s="102"/>
      <c r="BTZ139" s="102"/>
      <c r="BUA139" s="102"/>
      <c r="BUB139" s="102"/>
      <c r="BUC139" s="102"/>
      <c r="BUD139" s="102"/>
      <c r="BUE139" s="102"/>
      <c r="BUF139" s="102"/>
      <c r="BUG139" s="102"/>
      <c r="BUH139" s="102"/>
      <c r="BUI139" s="102"/>
      <c r="BUJ139" s="102"/>
      <c r="BUK139" s="102"/>
      <c r="BUL139" s="102"/>
      <c r="BUM139" s="102"/>
      <c r="BUN139" s="102"/>
      <c r="BUO139" s="102"/>
      <c r="BUP139" s="102"/>
      <c r="BUQ139" s="102"/>
      <c r="BUR139" s="102"/>
      <c r="BUS139" s="102"/>
      <c r="BUT139" s="102"/>
      <c r="BUU139" s="102"/>
      <c r="BUV139" s="102"/>
      <c r="BUW139" s="102"/>
      <c r="BUX139" s="102"/>
      <c r="BUY139" s="102"/>
      <c r="BUZ139" s="102"/>
      <c r="BVA139" s="102"/>
      <c r="BVB139" s="102"/>
      <c r="BVC139" s="102"/>
      <c r="BVD139" s="102"/>
      <c r="BVE139" s="102"/>
      <c r="BVF139" s="102"/>
      <c r="BVG139" s="102"/>
      <c r="BVH139" s="102"/>
      <c r="BVI139" s="102"/>
      <c r="BVJ139" s="102"/>
      <c r="BVK139" s="102"/>
      <c r="BVL139" s="102"/>
      <c r="BVM139" s="102"/>
      <c r="BVN139" s="102"/>
      <c r="BVO139" s="102"/>
      <c r="BVP139" s="102"/>
      <c r="BVQ139" s="102"/>
      <c r="BVR139" s="102"/>
      <c r="BVS139" s="102"/>
      <c r="BVT139" s="102"/>
      <c r="BVU139" s="102"/>
      <c r="BVV139" s="102"/>
      <c r="BVW139" s="102"/>
      <c r="BVX139" s="102"/>
      <c r="BVY139" s="102"/>
      <c r="BVZ139" s="102"/>
      <c r="BWA139" s="102"/>
      <c r="BWB139" s="102"/>
      <c r="BWC139" s="102"/>
      <c r="BWD139" s="102"/>
      <c r="BWE139" s="102"/>
      <c r="BWF139" s="102"/>
      <c r="BWG139" s="102"/>
      <c r="BWH139" s="102"/>
      <c r="BWI139" s="102"/>
      <c r="BWJ139" s="102"/>
      <c r="BWK139" s="102"/>
      <c r="BWL139" s="102"/>
      <c r="BWM139" s="102"/>
      <c r="BWN139" s="102"/>
      <c r="BWO139" s="102"/>
      <c r="BWP139" s="102"/>
      <c r="BWQ139" s="102"/>
      <c r="BWR139" s="102"/>
      <c r="BWS139" s="102"/>
      <c r="BWT139" s="102"/>
      <c r="BWU139" s="102"/>
      <c r="BWV139" s="102"/>
      <c r="BWW139" s="102"/>
      <c r="BWX139" s="102"/>
      <c r="BWY139" s="102"/>
      <c r="BWZ139" s="102"/>
      <c r="BXA139" s="102"/>
      <c r="BXB139" s="102"/>
      <c r="BXC139" s="102"/>
      <c r="BXD139" s="102"/>
      <c r="BXE139" s="102"/>
      <c r="BXF139" s="102"/>
      <c r="BXG139" s="102"/>
      <c r="BXH139" s="102"/>
      <c r="BXI139" s="102"/>
      <c r="BXJ139" s="102"/>
      <c r="BXK139" s="102"/>
      <c r="BXL139" s="102"/>
      <c r="BXM139" s="102"/>
      <c r="BXN139" s="102"/>
      <c r="BXO139" s="102"/>
      <c r="BXP139" s="102"/>
      <c r="BXQ139" s="102"/>
      <c r="BXR139" s="102"/>
      <c r="BXS139" s="102"/>
      <c r="BXT139" s="102"/>
      <c r="BXU139" s="102"/>
      <c r="BXV139" s="102"/>
      <c r="BXW139" s="102"/>
      <c r="BXX139" s="102"/>
      <c r="BXY139" s="102"/>
      <c r="BXZ139" s="102"/>
      <c r="BYA139" s="102"/>
      <c r="BYB139" s="102"/>
      <c r="BYC139" s="102"/>
      <c r="BYD139" s="102"/>
      <c r="BYE139" s="102"/>
      <c r="BYF139" s="102"/>
      <c r="BYG139" s="102"/>
      <c r="BYH139" s="102"/>
      <c r="BYI139" s="102"/>
      <c r="BYJ139" s="102"/>
      <c r="BYK139" s="102"/>
      <c r="BYL139" s="102"/>
      <c r="BYM139" s="102"/>
      <c r="BYN139" s="102"/>
      <c r="BYO139" s="102"/>
      <c r="BYP139" s="102"/>
      <c r="BYQ139" s="102"/>
      <c r="BYR139" s="102"/>
      <c r="BYS139" s="102"/>
      <c r="BYT139" s="102"/>
      <c r="BYU139" s="102"/>
      <c r="BYV139" s="102"/>
      <c r="BYW139" s="102"/>
      <c r="BYX139" s="102"/>
      <c r="BYY139" s="102"/>
      <c r="BYZ139" s="102"/>
      <c r="BZA139" s="102"/>
      <c r="BZB139" s="102"/>
      <c r="BZC139" s="102"/>
      <c r="BZD139" s="102"/>
      <c r="BZE139" s="102"/>
      <c r="BZF139" s="102"/>
      <c r="BZG139" s="102"/>
      <c r="BZH139" s="102"/>
      <c r="BZI139" s="102"/>
      <c r="BZJ139" s="102"/>
      <c r="BZK139" s="102"/>
      <c r="BZL139" s="102"/>
      <c r="BZM139" s="102"/>
      <c r="BZN139" s="102"/>
      <c r="BZO139" s="102"/>
      <c r="BZP139" s="102"/>
      <c r="BZQ139" s="102"/>
      <c r="BZR139" s="102"/>
      <c r="BZS139" s="102"/>
      <c r="BZT139" s="102"/>
      <c r="BZU139" s="102"/>
      <c r="BZV139" s="102"/>
      <c r="BZW139" s="102"/>
      <c r="BZX139" s="102"/>
      <c r="BZY139" s="102"/>
      <c r="BZZ139" s="102"/>
      <c r="CAA139" s="102"/>
      <c r="CAB139" s="102"/>
      <c r="CAC139" s="102"/>
      <c r="CAD139" s="102"/>
      <c r="CAE139" s="102"/>
      <c r="CAF139" s="102"/>
      <c r="CAG139" s="102"/>
      <c r="CAH139" s="102"/>
      <c r="CAI139" s="102"/>
      <c r="CAJ139" s="102"/>
      <c r="CAK139" s="102"/>
      <c r="CAL139" s="102"/>
      <c r="CAM139" s="102"/>
      <c r="CAN139" s="102"/>
      <c r="CAO139" s="102"/>
      <c r="CAP139" s="102"/>
      <c r="CAQ139" s="102"/>
      <c r="CAR139" s="102"/>
      <c r="CAS139" s="102"/>
      <c r="CAT139" s="102"/>
      <c r="CAU139" s="102"/>
      <c r="CAV139" s="102"/>
      <c r="CAW139" s="102"/>
      <c r="CAX139" s="102"/>
      <c r="CAY139" s="102"/>
      <c r="CAZ139" s="102"/>
      <c r="CBA139" s="102"/>
      <c r="CBB139" s="102"/>
      <c r="CBC139" s="102"/>
      <c r="CBD139" s="102"/>
      <c r="CBE139" s="102"/>
      <c r="CBF139" s="102"/>
      <c r="CBG139" s="102"/>
      <c r="CBH139" s="102"/>
      <c r="CBI139" s="102"/>
      <c r="CBJ139" s="102"/>
      <c r="CBK139" s="102"/>
      <c r="CBL139" s="102"/>
      <c r="CBM139" s="102"/>
      <c r="CBN139" s="102"/>
      <c r="CBO139" s="102"/>
      <c r="CBP139" s="102"/>
      <c r="CBQ139" s="102"/>
      <c r="CBR139" s="102"/>
      <c r="CBS139" s="102"/>
      <c r="CBT139" s="102"/>
      <c r="CBU139" s="102"/>
      <c r="CBV139" s="102"/>
      <c r="CBW139" s="102"/>
      <c r="CBX139" s="102"/>
      <c r="CBY139" s="102"/>
      <c r="CBZ139" s="102"/>
      <c r="CCA139" s="102"/>
      <c r="CCB139" s="102"/>
      <c r="CCC139" s="102"/>
      <c r="CCD139" s="102"/>
      <c r="CCE139" s="102"/>
      <c r="CCF139" s="102"/>
      <c r="CCG139" s="102"/>
      <c r="CCH139" s="102"/>
      <c r="CCI139" s="102"/>
      <c r="CCJ139" s="102"/>
      <c r="CCK139" s="102"/>
      <c r="CCL139" s="102"/>
      <c r="CCM139" s="102"/>
      <c r="CCN139" s="102"/>
      <c r="CCO139" s="102"/>
      <c r="CCP139" s="102"/>
      <c r="CCQ139" s="102"/>
      <c r="CCR139" s="102"/>
      <c r="CCS139" s="102"/>
      <c r="CCT139" s="102"/>
      <c r="CCU139" s="102"/>
      <c r="CCV139" s="102"/>
      <c r="CCW139" s="102"/>
      <c r="CCX139" s="102"/>
      <c r="CCY139" s="102"/>
      <c r="CCZ139" s="102"/>
      <c r="CDA139" s="102"/>
      <c r="CDB139" s="102"/>
      <c r="CDC139" s="102"/>
      <c r="CDD139" s="102"/>
      <c r="CDE139" s="102"/>
      <c r="CDF139" s="102"/>
      <c r="CDG139" s="102"/>
      <c r="CDH139" s="102"/>
      <c r="CDI139" s="102"/>
      <c r="CDJ139" s="102"/>
      <c r="CDK139" s="102"/>
      <c r="CDL139" s="102"/>
      <c r="CDM139" s="102"/>
      <c r="CDN139" s="102"/>
      <c r="CDO139" s="102"/>
      <c r="CDP139" s="102"/>
      <c r="CDQ139" s="102"/>
      <c r="CDR139" s="102"/>
      <c r="CDS139" s="102"/>
      <c r="CDT139" s="102"/>
      <c r="CDU139" s="102"/>
      <c r="CDV139" s="102"/>
      <c r="CDW139" s="102"/>
      <c r="CDX139" s="102"/>
      <c r="CDY139" s="102"/>
      <c r="CDZ139" s="102"/>
      <c r="CEA139" s="102"/>
      <c r="CEB139" s="102"/>
      <c r="CEC139" s="102"/>
      <c r="CED139" s="102"/>
      <c r="CEE139" s="102"/>
      <c r="CEF139" s="102"/>
      <c r="CEG139" s="102"/>
      <c r="CEH139" s="102"/>
      <c r="CEI139" s="102"/>
      <c r="CEJ139" s="102"/>
      <c r="CEK139" s="102"/>
      <c r="CEL139" s="102"/>
      <c r="CEM139" s="102"/>
      <c r="CEN139" s="102"/>
      <c r="CEO139" s="102"/>
      <c r="CEP139" s="102"/>
      <c r="CEQ139" s="102"/>
      <c r="CER139" s="102"/>
      <c r="CES139" s="102"/>
      <c r="CET139" s="102"/>
      <c r="CEU139" s="102"/>
      <c r="CEV139" s="102"/>
      <c r="CEW139" s="102"/>
      <c r="CEX139" s="102"/>
      <c r="CEY139" s="102"/>
      <c r="CEZ139" s="102"/>
      <c r="CFA139" s="102"/>
      <c r="CFB139" s="102"/>
      <c r="CFC139" s="102"/>
      <c r="CFD139" s="102"/>
      <c r="CFE139" s="102"/>
      <c r="CFF139" s="102"/>
      <c r="CFG139" s="102"/>
      <c r="CFH139" s="102"/>
      <c r="CFI139" s="102"/>
      <c r="CFJ139" s="102"/>
      <c r="CFK139" s="102"/>
      <c r="CFL139" s="102"/>
      <c r="CFM139" s="102"/>
      <c r="CFN139" s="102"/>
      <c r="CFO139" s="102"/>
      <c r="CFP139" s="102"/>
      <c r="CFQ139" s="102"/>
      <c r="CFR139" s="102"/>
      <c r="CFS139" s="102"/>
      <c r="CFT139" s="102"/>
      <c r="CFU139" s="102"/>
      <c r="CFV139" s="102"/>
      <c r="CFW139" s="102"/>
      <c r="CFX139" s="102"/>
      <c r="CFY139" s="102"/>
      <c r="CFZ139" s="102"/>
      <c r="CGA139" s="102"/>
      <c r="CGB139" s="102"/>
      <c r="CGC139" s="102"/>
      <c r="CGD139" s="102"/>
      <c r="CGE139" s="102"/>
      <c r="CGF139" s="102"/>
      <c r="CGG139" s="102"/>
      <c r="CGH139" s="102"/>
      <c r="CGI139" s="102"/>
      <c r="CGJ139" s="102"/>
      <c r="CGK139" s="102"/>
      <c r="CGL139" s="102"/>
      <c r="CGM139" s="102"/>
      <c r="CGN139" s="102"/>
      <c r="CGO139" s="102"/>
      <c r="CGP139" s="102"/>
      <c r="CGQ139" s="102"/>
      <c r="CGR139" s="102"/>
      <c r="CGS139" s="102"/>
      <c r="CGT139" s="102"/>
      <c r="CGU139" s="102"/>
      <c r="CGV139" s="102"/>
      <c r="CGW139" s="102"/>
      <c r="CGX139" s="102"/>
      <c r="CGY139" s="102"/>
      <c r="CGZ139" s="102"/>
      <c r="CHA139" s="102"/>
      <c r="CHB139" s="102"/>
      <c r="CHC139" s="102"/>
      <c r="CHD139" s="102"/>
      <c r="CHE139" s="102"/>
      <c r="CHF139" s="102"/>
      <c r="CHG139" s="102"/>
      <c r="CHH139" s="102"/>
      <c r="CHI139" s="102"/>
      <c r="CHJ139" s="102"/>
      <c r="CHK139" s="102"/>
      <c r="CHL139" s="102"/>
      <c r="CHM139" s="102"/>
      <c r="CHN139" s="102"/>
      <c r="CHO139" s="102"/>
      <c r="CHP139" s="102"/>
      <c r="CHQ139" s="102"/>
      <c r="CHR139" s="102"/>
      <c r="CHS139" s="102"/>
      <c r="CHT139" s="102"/>
      <c r="CHU139" s="102"/>
      <c r="CHV139" s="102"/>
      <c r="CHW139" s="102"/>
      <c r="CHX139" s="102"/>
      <c r="CHY139" s="102"/>
      <c r="CHZ139" s="102"/>
      <c r="CIA139" s="102"/>
      <c r="CIB139" s="102"/>
      <c r="CIC139" s="102"/>
      <c r="CID139" s="102"/>
      <c r="CIE139" s="102"/>
      <c r="CIF139" s="102"/>
      <c r="CIG139" s="102"/>
      <c r="CIH139" s="102"/>
      <c r="CII139" s="102"/>
      <c r="CIJ139" s="102"/>
      <c r="CIK139" s="102"/>
      <c r="CIL139" s="102"/>
      <c r="CIM139" s="102"/>
      <c r="CIN139" s="102"/>
      <c r="CIO139" s="102"/>
      <c r="CIP139" s="102"/>
      <c r="CIQ139" s="102"/>
      <c r="CIR139" s="102"/>
      <c r="CIS139" s="102"/>
      <c r="CIT139" s="102"/>
      <c r="CIU139" s="102"/>
      <c r="CIV139" s="102"/>
      <c r="CIW139" s="102"/>
      <c r="CIX139" s="102"/>
      <c r="CIY139" s="102"/>
      <c r="CIZ139" s="102"/>
      <c r="CJA139" s="102"/>
      <c r="CJB139" s="102"/>
      <c r="CJC139" s="102"/>
      <c r="CJD139" s="102"/>
      <c r="CJE139" s="102"/>
      <c r="CJF139" s="102"/>
      <c r="CJG139" s="102"/>
      <c r="CJH139" s="102"/>
      <c r="CJI139" s="102"/>
      <c r="CJJ139" s="102"/>
      <c r="CJK139" s="102"/>
      <c r="CJL139" s="102"/>
      <c r="CJM139" s="102"/>
      <c r="CJN139" s="102"/>
      <c r="CJO139" s="102"/>
      <c r="CJP139" s="102"/>
      <c r="CJQ139" s="102"/>
      <c r="CJR139" s="102"/>
      <c r="CJS139" s="102"/>
      <c r="CJT139" s="102"/>
      <c r="CJU139" s="102"/>
      <c r="CJV139" s="102"/>
      <c r="CJW139" s="102"/>
      <c r="CJX139" s="102"/>
      <c r="CJY139" s="102"/>
      <c r="CJZ139" s="102"/>
      <c r="CKA139" s="102"/>
      <c r="CKB139" s="102"/>
      <c r="CKC139" s="102"/>
      <c r="CKD139" s="102"/>
      <c r="CKE139" s="102"/>
      <c r="CKF139" s="102"/>
      <c r="CKG139" s="102"/>
      <c r="CKH139" s="102"/>
      <c r="CKI139" s="102"/>
      <c r="CKJ139" s="102"/>
      <c r="CKK139" s="102"/>
      <c r="CKL139" s="102"/>
      <c r="CKM139" s="102"/>
      <c r="CKN139" s="102"/>
      <c r="CKO139" s="102"/>
      <c r="CKP139" s="102"/>
      <c r="CKQ139" s="102"/>
      <c r="CKR139" s="102"/>
      <c r="CKS139" s="102"/>
      <c r="CKT139" s="102"/>
      <c r="CKU139" s="102"/>
      <c r="CKV139" s="102"/>
      <c r="CKW139" s="102"/>
      <c r="CKX139" s="102"/>
      <c r="CKY139" s="102"/>
      <c r="CKZ139" s="102"/>
      <c r="CLA139" s="102"/>
      <c r="CLB139" s="102"/>
      <c r="CLC139" s="102"/>
      <c r="CLD139" s="102"/>
      <c r="CLE139" s="102"/>
      <c r="CLF139" s="102"/>
      <c r="CLG139" s="102"/>
      <c r="CLH139" s="102"/>
      <c r="CLI139" s="102"/>
      <c r="CLJ139" s="102"/>
      <c r="CLK139" s="102"/>
      <c r="CLL139" s="102"/>
      <c r="CLM139" s="102"/>
      <c r="CLN139" s="102"/>
      <c r="CLO139" s="102"/>
      <c r="CLP139" s="102"/>
      <c r="CLQ139" s="102"/>
      <c r="CLR139" s="102"/>
      <c r="CLS139" s="102"/>
      <c r="CLT139" s="102"/>
      <c r="CLU139" s="102"/>
      <c r="CLV139" s="102"/>
      <c r="CLW139" s="102"/>
      <c r="CLX139" s="102"/>
      <c r="CLY139" s="102"/>
      <c r="CLZ139" s="102"/>
      <c r="CMA139" s="102"/>
      <c r="CMB139" s="102"/>
      <c r="CMC139" s="102"/>
      <c r="CMD139" s="102"/>
      <c r="CME139" s="102"/>
      <c r="CMF139" s="102"/>
      <c r="CMG139" s="102"/>
      <c r="CMH139" s="102"/>
      <c r="CMI139" s="102"/>
      <c r="CMJ139" s="102"/>
      <c r="CMK139" s="102"/>
      <c r="CML139" s="102"/>
      <c r="CMM139" s="102"/>
      <c r="CMN139" s="102"/>
      <c r="CMO139" s="102"/>
      <c r="CMP139" s="102"/>
      <c r="CMQ139" s="102"/>
      <c r="CMR139" s="102"/>
      <c r="CMS139" s="102"/>
      <c r="CMT139" s="102"/>
      <c r="CMU139" s="102"/>
      <c r="CMV139" s="102"/>
      <c r="CMW139" s="102"/>
      <c r="CMX139" s="102"/>
      <c r="CMY139" s="102"/>
      <c r="CMZ139" s="102"/>
      <c r="CNA139" s="102"/>
      <c r="CNB139" s="102"/>
      <c r="CNC139" s="102"/>
      <c r="CND139" s="102"/>
      <c r="CNE139" s="102"/>
      <c r="CNF139" s="102"/>
      <c r="CNG139" s="102"/>
      <c r="CNH139" s="102"/>
      <c r="CNI139" s="102"/>
      <c r="CNJ139" s="102"/>
      <c r="CNK139" s="102"/>
      <c r="CNL139" s="102"/>
      <c r="CNM139" s="102"/>
      <c r="CNN139" s="102"/>
      <c r="CNO139" s="102"/>
      <c r="CNP139" s="102"/>
      <c r="CNQ139" s="102"/>
      <c r="CNR139" s="102"/>
      <c r="CNS139" s="102"/>
      <c r="CNT139" s="102"/>
      <c r="CNU139" s="102"/>
      <c r="CNV139" s="102"/>
      <c r="CNW139" s="102"/>
      <c r="CNX139" s="102"/>
      <c r="CNY139" s="102"/>
      <c r="CNZ139" s="102"/>
      <c r="COA139" s="102"/>
      <c r="COB139" s="102"/>
      <c r="COC139" s="102"/>
      <c r="COD139" s="102"/>
      <c r="COE139" s="102"/>
      <c r="COF139" s="102"/>
      <c r="COG139" s="102"/>
      <c r="COH139" s="102"/>
      <c r="COI139" s="102"/>
      <c r="COJ139" s="102"/>
      <c r="COK139" s="102"/>
      <c r="COL139" s="102"/>
      <c r="COM139" s="102"/>
      <c r="CON139" s="102"/>
      <c r="COO139" s="102"/>
      <c r="COP139" s="102"/>
      <c r="COQ139" s="102"/>
      <c r="COR139" s="102"/>
      <c r="COS139" s="102"/>
      <c r="COT139" s="102"/>
      <c r="COU139" s="102"/>
      <c r="COV139" s="102"/>
      <c r="COW139" s="102"/>
      <c r="COX139" s="102"/>
      <c r="COY139" s="102"/>
      <c r="COZ139" s="102"/>
      <c r="CPA139" s="102"/>
      <c r="CPB139" s="102"/>
      <c r="CPC139" s="102"/>
      <c r="CPD139" s="102"/>
      <c r="CPE139" s="102"/>
      <c r="CPF139" s="102"/>
      <c r="CPG139" s="102"/>
      <c r="CPH139" s="102"/>
      <c r="CPI139" s="102"/>
      <c r="CPJ139" s="102"/>
      <c r="CPK139" s="102"/>
      <c r="CPL139" s="102"/>
      <c r="CPM139" s="102"/>
      <c r="CPN139" s="102"/>
      <c r="CPO139" s="102"/>
      <c r="CPP139" s="102"/>
      <c r="CPQ139" s="102"/>
      <c r="CPR139" s="102"/>
      <c r="CPS139" s="102"/>
      <c r="CPT139" s="102"/>
      <c r="CPU139" s="102"/>
      <c r="CPV139" s="102"/>
      <c r="CPW139" s="102"/>
      <c r="CPX139" s="102"/>
      <c r="CPY139" s="102"/>
      <c r="CPZ139" s="102"/>
      <c r="CQA139" s="102"/>
      <c r="CQB139" s="102"/>
      <c r="CQC139" s="102"/>
      <c r="CQD139" s="102"/>
      <c r="CQE139" s="102"/>
      <c r="CQF139" s="102"/>
      <c r="CQG139" s="102"/>
      <c r="CQH139" s="102"/>
      <c r="CQI139" s="102"/>
      <c r="CQJ139" s="102"/>
      <c r="CQK139" s="102"/>
      <c r="CQL139" s="102"/>
      <c r="CQM139" s="102"/>
      <c r="CQN139" s="102"/>
      <c r="CQO139" s="102"/>
      <c r="CQP139" s="102"/>
      <c r="CQQ139" s="102"/>
      <c r="CQR139" s="102"/>
      <c r="CQS139" s="102"/>
      <c r="CQT139" s="102"/>
      <c r="CQU139" s="102"/>
      <c r="CQV139" s="102"/>
      <c r="CQW139" s="102"/>
      <c r="CQX139" s="102"/>
      <c r="CQY139" s="102"/>
      <c r="CQZ139" s="102"/>
      <c r="CRA139" s="102"/>
      <c r="CRB139" s="102"/>
      <c r="CRC139" s="102"/>
      <c r="CRD139" s="102"/>
      <c r="CRE139" s="102"/>
      <c r="CRF139" s="102"/>
      <c r="CRG139" s="102"/>
      <c r="CRH139" s="102"/>
      <c r="CRI139" s="102"/>
      <c r="CRJ139" s="102"/>
      <c r="CRK139" s="102"/>
      <c r="CRL139" s="102"/>
      <c r="CRM139" s="102"/>
      <c r="CRN139" s="102"/>
      <c r="CRO139" s="102"/>
      <c r="CRP139" s="102"/>
      <c r="CRQ139" s="102"/>
      <c r="CRR139" s="102"/>
      <c r="CRS139" s="102"/>
      <c r="CRT139" s="102"/>
      <c r="CRU139" s="102"/>
      <c r="CRV139" s="102"/>
      <c r="CRW139" s="102"/>
      <c r="CRX139" s="102"/>
      <c r="CRY139" s="102"/>
      <c r="CRZ139" s="102"/>
      <c r="CSA139" s="102"/>
      <c r="CSB139" s="102"/>
      <c r="CSC139" s="102"/>
      <c r="CSD139" s="102"/>
      <c r="CSE139" s="102"/>
      <c r="CSF139" s="102"/>
      <c r="CSG139" s="102"/>
      <c r="CSH139" s="102"/>
      <c r="CSI139" s="102"/>
      <c r="CSJ139" s="102"/>
      <c r="CSK139" s="102"/>
      <c r="CSL139" s="102"/>
      <c r="CSM139" s="102"/>
      <c r="CSN139" s="102"/>
      <c r="CSO139" s="102"/>
      <c r="CSP139" s="102"/>
      <c r="CSQ139" s="102"/>
      <c r="CSR139" s="102"/>
      <c r="CSS139" s="102"/>
      <c r="CST139" s="102"/>
      <c r="CSU139" s="102"/>
      <c r="CSV139" s="102"/>
      <c r="CSW139" s="102"/>
      <c r="CSX139" s="102"/>
      <c r="CSY139" s="102"/>
      <c r="CSZ139" s="102"/>
      <c r="CTA139" s="102"/>
      <c r="CTB139" s="102"/>
      <c r="CTC139" s="102"/>
      <c r="CTD139" s="102"/>
      <c r="CTE139" s="102"/>
      <c r="CTF139" s="102"/>
      <c r="CTG139" s="102"/>
      <c r="CTH139" s="102"/>
      <c r="CTI139" s="102"/>
      <c r="CTJ139" s="102"/>
      <c r="CTK139" s="102"/>
      <c r="CTL139" s="102"/>
      <c r="CTM139" s="102"/>
      <c r="CTN139" s="102"/>
      <c r="CTO139" s="102"/>
      <c r="CTP139" s="102"/>
      <c r="CTQ139" s="102"/>
      <c r="CTR139" s="102"/>
      <c r="CTS139" s="102"/>
      <c r="CTT139" s="102"/>
      <c r="CTU139" s="102"/>
      <c r="CTV139" s="102"/>
      <c r="CTW139" s="102"/>
      <c r="CTX139" s="102"/>
      <c r="CTY139" s="102"/>
      <c r="CTZ139" s="102"/>
      <c r="CUA139" s="102"/>
      <c r="CUB139" s="102"/>
      <c r="CUC139" s="102"/>
      <c r="CUD139" s="102"/>
      <c r="CUE139" s="102"/>
      <c r="CUF139" s="102"/>
      <c r="CUG139" s="102"/>
      <c r="CUH139" s="102"/>
      <c r="CUI139" s="102"/>
      <c r="CUJ139" s="102"/>
      <c r="CUK139" s="102"/>
      <c r="CUL139" s="102"/>
      <c r="CUM139" s="102"/>
      <c r="CUN139" s="102"/>
      <c r="CUO139" s="102"/>
      <c r="CUP139" s="102"/>
      <c r="CUQ139" s="102"/>
      <c r="CUR139" s="102"/>
      <c r="CUS139" s="102"/>
      <c r="CUT139" s="102"/>
      <c r="CUU139" s="102"/>
      <c r="CUV139" s="102"/>
      <c r="CUW139" s="102"/>
      <c r="CUX139" s="102"/>
      <c r="CUY139" s="102"/>
      <c r="CUZ139" s="102"/>
      <c r="CVA139" s="102"/>
      <c r="CVB139" s="102"/>
      <c r="CVC139" s="102"/>
      <c r="CVD139" s="102"/>
      <c r="CVE139" s="102"/>
      <c r="CVF139" s="102"/>
      <c r="CVG139" s="102"/>
      <c r="CVH139" s="102"/>
      <c r="CVI139" s="102"/>
      <c r="CVJ139" s="102"/>
      <c r="CVK139" s="102"/>
      <c r="CVL139" s="102"/>
      <c r="CVM139" s="102"/>
      <c r="CVN139" s="102"/>
      <c r="CVO139" s="102"/>
      <c r="CVP139" s="102"/>
      <c r="CVQ139" s="102"/>
      <c r="CVR139" s="102"/>
      <c r="CVS139" s="102"/>
      <c r="CVT139" s="102"/>
      <c r="CVU139" s="102"/>
      <c r="CVV139" s="102"/>
      <c r="CVW139" s="102"/>
      <c r="CVX139" s="102"/>
      <c r="CVY139" s="102"/>
      <c r="CVZ139" s="102"/>
      <c r="CWA139" s="102"/>
      <c r="CWB139" s="102"/>
      <c r="CWC139" s="102"/>
      <c r="CWD139" s="102"/>
      <c r="CWE139" s="102"/>
      <c r="CWF139" s="102"/>
      <c r="CWG139" s="102"/>
      <c r="CWH139" s="102"/>
      <c r="CWI139" s="102"/>
      <c r="CWJ139" s="102"/>
      <c r="CWK139" s="102"/>
      <c r="CWL139" s="102"/>
      <c r="CWM139" s="102"/>
      <c r="CWN139" s="102"/>
      <c r="CWO139" s="102"/>
      <c r="CWP139" s="102"/>
      <c r="CWQ139" s="102"/>
      <c r="CWR139" s="102"/>
      <c r="CWS139" s="102"/>
      <c r="CWT139" s="102"/>
      <c r="CWU139" s="102"/>
      <c r="CWV139" s="102"/>
      <c r="CWW139" s="102"/>
      <c r="CWX139" s="102"/>
      <c r="CWY139" s="102"/>
      <c r="CWZ139" s="102"/>
      <c r="CXA139" s="102"/>
      <c r="CXB139" s="102"/>
      <c r="CXC139" s="102"/>
      <c r="CXD139" s="102"/>
      <c r="CXE139" s="102"/>
      <c r="CXF139" s="102"/>
      <c r="CXG139" s="102"/>
      <c r="CXH139" s="102"/>
      <c r="CXI139" s="102"/>
      <c r="CXJ139" s="102"/>
      <c r="CXK139" s="102"/>
      <c r="CXL139" s="102"/>
      <c r="CXM139" s="102"/>
      <c r="CXN139" s="102"/>
      <c r="CXO139" s="102"/>
      <c r="CXP139" s="102"/>
      <c r="CXQ139" s="102"/>
      <c r="CXR139" s="102"/>
      <c r="CXS139" s="102"/>
      <c r="CXT139" s="102"/>
      <c r="CXU139" s="102"/>
      <c r="CXV139" s="102"/>
      <c r="CXW139" s="102"/>
      <c r="CXX139" s="102"/>
      <c r="CXY139" s="102"/>
      <c r="CXZ139" s="102"/>
      <c r="CYA139" s="102"/>
      <c r="CYB139" s="102"/>
      <c r="CYC139" s="102"/>
      <c r="CYD139" s="102"/>
      <c r="CYE139" s="102"/>
      <c r="CYF139" s="102"/>
      <c r="CYG139" s="102"/>
      <c r="CYH139" s="102"/>
      <c r="CYI139" s="102"/>
      <c r="CYJ139" s="102"/>
      <c r="CYK139" s="102"/>
      <c r="CYL139" s="102"/>
      <c r="CYM139" s="102"/>
      <c r="CYN139" s="102"/>
      <c r="CYO139" s="102"/>
      <c r="CYP139" s="102"/>
      <c r="CYQ139" s="102"/>
      <c r="CYR139" s="102"/>
      <c r="CYS139" s="102"/>
      <c r="CYT139" s="102"/>
      <c r="CYU139" s="102"/>
      <c r="CYV139" s="102"/>
      <c r="CYW139" s="102"/>
      <c r="CYX139" s="102"/>
      <c r="CYY139" s="102"/>
      <c r="CYZ139" s="102"/>
      <c r="CZA139" s="102"/>
      <c r="CZB139" s="102"/>
      <c r="CZC139" s="102"/>
      <c r="CZD139" s="102"/>
      <c r="CZE139" s="102"/>
      <c r="CZF139" s="102"/>
      <c r="CZG139" s="102"/>
      <c r="CZH139" s="102"/>
      <c r="CZI139" s="102"/>
      <c r="CZJ139" s="102"/>
      <c r="CZK139" s="102"/>
      <c r="CZL139" s="102"/>
      <c r="CZM139" s="102"/>
      <c r="CZN139" s="102"/>
      <c r="CZO139" s="102"/>
      <c r="CZP139" s="102"/>
      <c r="CZQ139" s="102"/>
      <c r="CZR139" s="102"/>
      <c r="CZS139" s="102"/>
      <c r="CZT139" s="102"/>
      <c r="CZU139" s="102"/>
      <c r="CZV139" s="102"/>
      <c r="CZW139" s="102"/>
      <c r="CZX139" s="102"/>
      <c r="CZY139" s="102"/>
      <c r="CZZ139" s="102"/>
      <c r="DAA139" s="102"/>
      <c r="DAB139" s="102"/>
      <c r="DAC139" s="102"/>
      <c r="DAD139" s="102"/>
      <c r="DAE139" s="102"/>
      <c r="DAF139" s="102"/>
      <c r="DAG139" s="102"/>
      <c r="DAH139" s="102"/>
      <c r="DAI139" s="102"/>
      <c r="DAJ139" s="102"/>
      <c r="DAK139" s="102"/>
      <c r="DAL139" s="102"/>
      <c r="DAM139" s="102"/>
      <c r="DAN139" s="102"/>
      <c r="DAO139" s="102"/>
      <c r="DAP139" s="102"/>
      <c r="DAQ139" s="102"/>
      <c r="DAR139" s="102"/>
      <c r="DAS139" s="102"/>
      <c r="DAT139" s="102"/>
      <c r="DAU139" s="102"/>
      <c r="DAV139" s="102"/>
      <c r="DAW139" s="102"/>
      <c r="DAX139" s="102"/>
      <c r="DAY139" s="102"/>
      <c r="DAZ139" s="102"/>
      <c r="DBA139" s="102"/>
      <c r="DBB139" s="102"/>
      <c r="DBC139" s="102"/>
      <c r="DBD139" s="102"/>
      <c r="DBE139" s="102"/>
      <c r="DBF139" s="102"/>
      <c r="DBG139" s="102"/>
      <c r="DBH139" s="102"/>
      <c r="DBI139" s="102"/>
      <c r="DBJ139" s="102"/>
      <c r="DBK139" s="102"/>
      <c r="DBL139" s="102"/>
      <c r="DBM139" s="102"/>
      <c r="DBN139" s="102"/>
      <c r="DBO139" s="102"/>
      <c r="DBP139" s="102"/>
      <c r="DBQ139" s="102"/>
      <c r="DBR139" s="102"/>
      <c r="DBS139" s="102"/>
      <c r="DBT139" s="102"/>
      <c r="DBU139" s="102"/>
      <c r="DBV139" s="102"/>
      <c r="DBW139" s="102"/>
      <c r="DBX139" s="102"/>
      <c r="DBY139" s="102"/>
      <c r="DBZ139" s="102"/>
      <c r="DCA139" s="102"/>
      <c r="DCB139" s="102"/>
      <c r="DCC139" s="102"/>
      <c r="DCD139" s="102"/>
      <c r="DCE139" s="102"/>
      <c r="DCF139" s="102"/>
      <c r="DCG139" s="102"/>
      <c r="DCH139" s="102"/>
      <c r="DCI139" s="102"/>
      <c r="DCJ139" s="102"/>
      <c r="DCK139" s="102"/>
      <c r="DCL139" s="102"/>
      <c r="DCM139" s="102"/>
      <c r="DCN139" s="102"/>
      <c r="DCO139" s="102"/>
      <c r="DCP139" s="102"/>
      <c r="DCQ139" s="102"/>
      <c r="DCR139" s="102"/>
      <c r="DCS139" s="102"/>
      <c r="DCT139" s="102"/>
      <c r="DCU139" s="102"/>
      <c r="DCV139" s="102"/>
      <c r="DCW139" s="102"/>
      <c r="DCX139" s="102"/>
      <c r="DCY139" s="102"/>
      <c r="DCZ139" s="102"/>
      <c r="DDA139" s="102"/>
      <c r="DDB139" s="102"/>
      <c r="DDC139" s="102"/>
      <c r="DDD139" s="102"/>
      <c r="DDE139" s="102"/>
      <c r="DDF139" s="102"/>
      <c r="DDG139" s="102"/>
      <c r="DDH139" s="102"/>
      <c r="DDI139" s="102"/>
      <c r="DDJ139" s="102"/>
      <c r="DDK139" s="102"/>
      <c r="DDL139" s="102"/>
      <c r="DDM139" s="102"/>
      <c r="DDN139" s="102"/>
      <c r="DDO139" s="102"/>
      <c r="DDP139" s="102"/>
      <c r="DDQ139" s="102"/>
      <c r="DDR139" s="102"/>
      <c r="DDS139" s="102"/>
      <c r="DDT139" s="102"/>
      <c r="DDU139" s="102"/>
      <c r="DDV139" s="102"/>
      <c r="DDW139" s="102"/>
      <c r="DDX139" s="102"/>
      <c r="DDY139" s="102"/>
      <c r="DDZ139" s="102"/>
      <c r="DEA139" s="102"/>
      <c r="DEB139" s="102"/>
      <c r="DEC139" s="102"/>
      <c r="DED139" s="102"/>
      <c r="DEE139" s="102"/>
      <c r="DEF139" s="102"/>
      <c r="DEG139" s="102"/>
      <c r="DEH139" s="102"/>
      <c r="DEI139" s="102"/>
      <c r="DEJ139" s="102"/>
      <c r="DEK139" s="102"/>
      <c r="DEL139" s="102"/>
      <c r="DEM139" s="102"/>
      <c r="DEN139" s="102"/>
      <c r="DEO139" s="102"/>
      <c r="DEP139" s="102"/>
      <c r="DEQ139" s="102"/>
      <c r="DER139" s="102"/>
      <c r="DES139" s="102"/>
      <c r="DET139" s="102"/>
      <c r="DEU139" s="102"/>
      <c r="DEV139" s="102"/>
      <c r="DEW139" s="102"/>
      <c r="DEX139" s="102"/>
      <c r="DEY139" s="102"/>
      <c r="DEZ139" s="102"/>
      <c r="DFA139" s="102"/>
      <c r="DFB139" s="102"/>
      <c r="DFC139" s="102"/>
      <c r="DFD139" s="102"/>
      <c r="DFE139" s="102"/>
      <c r="DFF139" s="102"/>
      <c r="DFG139" s="102"/>
      <c r="DFH139" s="102"/>
      <c r="DFI139" s="102"/>
      <c r="DFJ139" s="102"/>
      <c r="DFK139" s="102"/>
      <c r="DFL139" s="102"/>
      <c r="DFM139" s="102"/>
      <c r="DFN139" s="102"/>
      <c r="DFO139" s="102"/>
      <c r="DFP139" s="102"/>
      <c r="DFQ139" s="102"/>
      <c r="DFR139" s="102"/>
      <c r="DFS139" s="102"/>
      <c r="DFT139" s="102"/>
      <c r="DFU139" s="102"/>
      <c r="DFV139" s="102"/>
      <c r="DFW139" s="102"/>
      <c r="DFX139" s="102"/>
      <c r="DFY139" s="102"/>
      <c r="DFZ139" s="102"/>
      <c r="DGA139" s="102"/>
      <c r="DGB139" s="102"/>
      <c r="DGC139" s="102"/>
      <c r="DGD139" s="102"/>
      <c r="DGE139" s="102"/>
      <c r="DGF139" s="102"/>
      <c r="DGG139" s="102"/>
      <c r="DGH139" s="102"/>
      <c r="DGI139" s="102"/>
      <c r="DGJ139" s="102"/>
      <c r="DGK139" s="102"/>
      <c r="DGL139" s="102"/>
      <c r="DGM139" s="102"/>
      <c r="DGN139" s="102"/>
      <c r="DGO139" s="102"/>
      <c r="DGP139" s="102"/>
      <c r="DGQ139" s="102"/>
      <c r="DGR139" s="102"/>
      <c r="DGS139" s="102"/>
      <c r="DGT139" s="102"/>
      <c r="DGU139" s="102"/>
      <c r="DGV139" s="102"/>
      <c r="DGW139" s="102"/>
      <c r="DGX139" s="102"/>
      <c r="DGY139" s="102"/>
      <c r="DGZ139" s="102"/>
      <c r="DHA139" s="102"/>
      <c r="DHB139" s="102"/>
      <c r="DHC139" s="102"/>
      <c r="DHD139" s="102"/>
      <c r="DHE139" s="102"/>
      <c r="DHF139" s="102"/>
      <c r="DHG139" s="102"/>
      <c r="DHH139" s="102"/>
      <c r="DHI139" s="102"/>
      <c r="DHJ139" s="102"/>
      <c r="DHK139" s="102"/>
      <c r="DHL139" s="102"/>
      <c r="DHM139" s="102"/>
      <c r="DHN139" s="102"/>
      <c r="DHO139" s="102"/>
      <c r="DHP139" s="102"/>
      <c r="DHQ139" s="102"/>
      <c r="DHR139" s="102"/>
      <c r="DHS139" s="102"/>
      <c r="DHT139" s="102"/>
      <c r="DHU139" s="102"/>
      <c r="DHV139" s="102"/>
      <c r="DHW139" s="102"/>
      <c r="DHX139" s="102"/>
      <c r="DHY139" s="102"/>
      <c r="DHZ139" s="102"/>
      <c r="DIA139" s="102"/>
      <c r="DIB139" s="102"/>
      <c r="DIC139" s="102"/>
      <c r="DID139" s="102"/>
      <c r="DIE139" s="102"/>
      <c r="DIF139" s="102"/>
      <c r="DIG139" s="102"/>
      <c r="DIH139" s="102"/>
      <c r="DII139" s="102"/>
      <c r="DIJ139" s="102"/>
      <c r="DIK139" s="102"/>
      <c r="DIL139" s="102"/>
      <c r="DIM139" s="102"/>
      <c r="DIN139" s="102"/>
      <c r="DIO139" s="102"/>
      <c r="DIP139" s="102"/>
      <c r="DIQ139" s="102"/>
      <c r="DIR139" s="102"/>
      <c r="DIS139" s="102"/>
      <c r="DIT139" s="102"/>
      <c r="DIU139" s="102"/>
      <c r="DIV139" s="102"/>
      <c r="DIW139" s="102"/>
      <c r="DIX139" s="102"/>
      <c r="DIY139" s="102"/>
      <c r="DIZ139" s="102"/>
      <c r="DJA139" s="102"/>
      <c r="DJB139" s="102"/>
      <c r="DJC139" s="102"/>
      <c r="DJD139" s="102"/>
      <c r="DJE139" s="102"/>
      <c r="DJF139" s="102"/>
      <c r="DJG139" s="102"/>
      <c r="DJH139" s="102"/>
      <c r="DJI139" s="102"/>
      <c r="DJJ139" s="102"/>
      <c r="DJK139" s="102"/>
      <c r="DJL139" s="102"/>
      <c r="DJM139" s="102"/>
      <c r="DJN139" s="102"/>
      <c r="DJO139" s="102"/>
      <c r="DJP139" s="102"/>
      <c r="DJQ139" s="102"/>
      <c r="DJR139" s="102"/>
      <c r="DJS139" s="102"/>
      <c r="DJT139" s="102"/>
      <c r="DJU139" s="102"/>
      <c r="DJV139" s="102"/>
      <c r="DJW139" s="102"/>
      <c r="DJX139" s="102"/>
      <c r="DJY139" s="102"/>
      <c r="DJZ139" s="102"/>
      <c r="DKA139" s="102"/>
      <c r="DKB139" s="102"/>
      <c r="DKC139" s="102"/>
      <c r="DKD139" s="102"/>
      <c r="DKE139" s="102"/>
      <c r="DKF139" s="102"/>
      <c r="DKG139" s="102"/>
      <c r="DKH139" s="102"/>
      <c r="DKI139" s="102"/>
      <c r="DKJ139" s="102"/>
      <c r="DKK139" s="102"/>
      <c r="DKL139" s="102"/>
      <c r="DKM139" s="102"/>
      <c r="DKN139" s="102"/>
      <c r="DKO139" s="102"/>
      <c r="DKP139" s="102"/>
      <c r="DKQ139" s="102"/>
      <c r="DKR139" s="102"/>
      <c r="DKS139" s="102"/>
      <c r="DKT139" s="102"/>
      <c r="DKU139" s="102"/>
      <c r="DKV139" s="102"/>
      <c r="DKW139" s="102"/>
      <c r="DKX139" s="102"/>
      <c r="DKY139" s="102"/>
      <c r="DKZ139" s="102"/>
      <c r="DLA139" s="102"/>
      <c r="DLB139" s="102"/>
      <c r="DLC139" s="102"/>
      <c r="DLD139" s="102"/>
      <c r="DLE139" s="102"/>
      <c r="DLF139" s="102"/>
      <c r="DLG139" s="102"/>
      <c r="DLH139" s="102"/>
      <c r="DLI139" s="102"/>
      <c r="DLJ139" s="102"/>
      <c r="DLK139" s="102"/>
      <c r="DLL139" s="102"/>
      <c r="DLM139" s="102"/>
      <c r="DLN139" s="102"/>
      <c r="DLO139" s="102"/>
      <c r="DLP139" s="102"/>
      <c r="DLQ139" s="102"/>
      <c r="DLR139" s="102"/>
      <c r="DLS139" s="102"/>
      <c r="DLT139" s="102"/>
      <c r="DLU139" s="102"/>
      <c r="DLV139" s="102"/>
      <c r="DLW139" s="102"/>
      <c r="DLX139" s="102"/>
      <c r="DLY139" s="102"/>
      <c r="DLZ139" s="102"/>
      <c r="DMA139" s="102"/>
      <c r="DMB139" s="102"/>
      <c r="DMC139" s="102"/>
      <c r="DMD139" s="102"/>
      <c r="DME139" s="102"/>
      <c r="DMF139" s="102"/>
      <c r="DMG139" s="102"/>
      <c r="DMH139" s="102"/>
      <c r="DMI139" s="102"/>
      <c r="DMJ139" s="102"/>
      <c r="DMK139" s="102"/>
      <c r="DML139" s="102"/>
      <c r="DMM139" s="102"/>
      <c r="DMN139" s="102"/>
      <c r="DMO139" s="102"/>
      <c r="DMP139" s="102"/>
      <c r="DMQ139" s="102"/>
      <c r="DMR139" s="102"/>
      <c r="DMS139" s="102"/>
      <c r="DMT139" s="102"/>
      <c r="DMU139" s="102"/>
      <c r="DMV139" s="102"/>
      <c r="DMW139" s="102"/>
      <c r="DMX139" s="102"/>
      <c r="DMY139" s="102"/>
      <c r="DMZ139" s="102"/>
      <c r="DNA139" s="102"/>
      <c r="DNB139" s="102"/>
      <c r="DNC139" s="102"/>
      <c r="DND139" s="102"/>
      <c r="DNE139" s="102"/>
      <c r="DNF139" s="102"/>
      <c r="DNG139" s="102"/>
      <c r="DNH139" s="102"/>
      <c r="DNI139" s="102"/>
      <c r="DNJ139" s="102"/>
      <c r="DNK139" s="102"/>
      <c r="DNL139" s="102"/>
      <c r="DNM139" s="102"/>
      <c r="DNN139" s="102"/>
      <c r="DNO139" s="102"/>
      <c r="DNP139" s="102"/>
      <c r="DNQ139" s="102"/>
      <c r="DNR139" s="102"/>
      <c r="DNS139" s="102"/>
      <c r="DNT139" s="102"/>
      <c r="DNU139" s="102"/>
      <c r="DNV139" s="102"/>
      <c r="DNW139" s="102"/>
      <c r="DNX139" s="102"/>
      <c r="DNY139" s="102"/>
      <c r="DNZ139" s="102"/>
      <c r="DOA139" s="102"/>
      <c r="DOB139" s="102"/>
      <c r="DOC139" s="102"/>
      <c r="DOD139" s="102"/>
      <c r="DOE139" s="102"/>
      <c r="DOF139" s="102"/>
      <c r="DOG139" s="102"/>
      <c r="DOH139" s="102"/>
      <c r="DOI139" s="102"/>
      <c r="DOJ139" s="102"/>
      <c r="DOK139" s="102"/>
      <c r="DOL139" s="102"/>
      <c r="DOM139" s="102"/>
      <c r="DON139" s="102"/>
      <c r="DOO139" s="102"/>
      <c r="DOP139" s="102"/>
      <c r="DOQ139" s="102"/>
      <c r="DOR139" s="102"/>
      <c r="DOS139" s="102"/>
      <c r="DOT139" s="102"/>
      <c r="DOU139" s="102"/>
      <c r="DOV139" s="102"/>
      <c r="DOW139" s="102"/>
      <c r="DOX139" s="102"/>
      <c r="DOY139" s="102"/>
      <c r="DOZ139" s="102"/>
      <c r="DPA139" s="102"/>
      <c r="DPB139" s="102"/>
      <c r="DPC139" s="102"/>
      <c r="DPD139" s="102"/>
      <c r="DPE139" s="102"/>
      <c r="DPF139" s="102"/>
      <c r="DPG139" s="102"/>
      <c r="DPH139" s="102"/>
      <c r="DPI139" s="102"/>
      <c r="DPJ139" s="102"/>
      <c r="DPK139" s="102"/>
      <c r="DPL139" s="102"/>
      <c r="DPM139" s="102"/>
      <c r="DPN139" s="102"/>
      <c r="DPO139" s="102"/>
      <c r="DPP139" s="102"/>
      <c r="DPQ139" s="102"/>
      <c r="DPR139" s="102"/>
      <c r="DPS139" s="102"/>
      <c r="DPT139" s="102"/>
      <c r="DPU139" s="102"/>
      <c r="DPV139" s="102"/>
      <c r="DPW139" s="102"/>
      <c r="DPX139" s="102"/>
      <c r="DPY139" s="102"/>
      <c r="DPZ139" s="102"/>
      <c r="DQA139" s="102"/>
      <c r="DQB139" s="102"/>
      <c r="DQC139" s="102"/>
      <c r="DQD139" s="102"/>
      <c r="DQE139" s="102"/>
      <c r="DQF139" s="102"/>
      <c r="DQG139" s="102"/>
      <c r="DQH139" s="102"/>
      <c r="DQI139" s="102"/>
      <c r="DQJ139" s="102"/>
      <c r="DQK139" s="102"/>
      <c r="DQL139" s="102"/>
      <c r="DQM139" s="102"/>
      <c r="DQN139" s="102"/>
      <c r="DQO139" s="102"/>
      <c r="DQP139" s="102"/>
      <c r="DQQ139" s="102"/>
      <c r="DQR139" s="102"/>
      <c r="DQS139" s="102"/>
      <c r="DQT139" s="102"/>
      <c r="DQU139" s="102"/>
      <c r="DQV139" s="102"/>
      <c r="DQW139" s="102"/>
      <c r="DQX139" s="102"/>
      <c r="DQY139" s="102"/>
      <c r="DQZ139" s="102"/>
      <c r="DRA139" s="102"/>
      <c r="DRB139" s="102"/>
      <c r="DRC139" s="102"/>
      <c r="DRD139" s="102"/>
      <c r="DRE139" s="102"/>
      <c r="DRF139" s="102"/>
      <c r="DRG139" s="102"/>
      <c r="DRH139" s="102"/>
      <c r="DRI139" s="102"/>
      <c r="DRJ139" s="102"/>
      <c r="DRK139" s="102"/>
      <c r="DRL139" s="102"/>
      <c r="DRM139" s="102"/>
      <c r="DRN139" s="102"/>
      <c r="DRO139" s="102"/>
      <c r="DRP139" s="102"/>
      <c r="DRQ139" s="102"/>
      <c r="DRR139" s="102"/>
      <c r="DRS139" s="102"/>
      <c r="DRT139" s="102"/>
      <c r="DRU139" s="102"/>
      <c r="DRV139" s="102"/>
      <c r="DRW139" s="102"/>
      <c r="DRX139" s="102"/>
      <c r="DRY139" s="102"/>
      <c r="DRZ139" s="102"/>
      <c r="DSA139" s="102"/>
      <c r="DSB139" s="102"/>
      <c r="DSC139" s="102"/>
      <c r="DSD139" s="102"/>
      <c r="DSE139" s="102"/>
      <c r="DSF139" s="102"/>
      <c r="DSG139" s="102"/>
      <c r="DSH139" s="102"/>
      <c r="DSI139" s="102"/>
      <c r="DSJ139" s="102"/>
      <c r="DSK139" s="102"/>
      <c r="DSL139" s="102"/>
      <c r="DSM139" s="102"/>
      <c r="DSN139" s="102"/>
      <c r="DSO139" s="102"/>
      <c r="DSP139" s="102"/>
      <c r="DSQ139" s="102"/>
      <c r="DSR139" s="102"/>
      <c r="DSS139" s="102"/>
      <c r="DST139" s="102"/>
      <c r="DSU139" s="102"/>
      <c r="DSV139" s="102"/>
      <c r="DSW139" s="102"/>
      <c r="DSX139" s="102"/>
      <c r="DSY139" s="102"/>
      <c r="DSZ139" s="102"/>
      <c r="DTA139" s="102"/>
      <c r="DTB139" s="102"/>
      <c r="DTC139" s="102"/>
      <c r="DTD139" s="102"/>
      <c r="DTE139" s="102"/>
      <c r="DTF139" s="102"/>
      <c r="DTG139" s="102"/>
      <c r="DTH139" s="102"/>
      <c r="DTI139" s="102"/>
      <c r="DTJ139" s="102"/>
      <c r="DTK139" s="102"/>
      <c r="DTL139" s="102"/>
      <c r="DTM139" s="102"/>
      <c r="DTN139" s="102"/>
      <c r="DTO139" s="102"/>
      <c r="DTP139" s="102"/>
      <c r="DTQ139" s="102"/>
      <c r="DTR139" s="102"/>
      <c r="DTS139" s="102"/>
      <c r="DTT139" s="102"/>
      <c r="DTU139" s="102"/>
      <c r="DTV139" s="102"/>
      <c r="DTW139" s="102"/>
      <c r="DTX139" s="102"/>
      <c r="DTY139" s="102"/>
      <c r="DTZ139" s="102"/>
      <c r="DUA139" s="102"/>
      <c r="DUB139" s="102"/>
      <c r="DUC139" s="102"/>
      <c r="DUD139" s="102"/>
      <c r="DUE139" s="102"/>
      <c r="DUF139" s="102"/>
      <c r="DUG139" s="102"/>
      <c r="DUH139" s="102"/>
      <c r="DUI139" s="102"/>
      <c r="DUJ139" s="102"/>
      <c r="DUK139" s="102"/>
      <c r="DUL139" s="102"/>
      <c r="DUM139" s="102"/>
      <c r="DUN139" s="102"/>
      <c r="DUO139" s="102"/>
      <c r="DUP139" s="102"/>
      <c r="DUQ139" s="102"/>
      <c r="DUR139" s="102"/>
      <c r="DUS139" s="102"/>
      <c r="DUT139" s="102"/>
      <c r="DUU139" s="102"/>
      <c r="DUV139" s="102"/>
      <c r="DUW139" s="102"/>
      <c r="DUX139" s="102"/>
      <c r="DUY139" s="102"/>
      <c r="DUZ139" s="102"/>
      <c r="DVA139" s="102"/>
      <c r="DVB139" s="102"/>
      <c r="DVC139" s="102"/>
      <c r="DVD139" s="102"/>
      <c r="DVE139" s="102"/>
      <c r="DVF139" s="102"/>
      <c r="DVG139" s="102"/>
      <c r="DVH139" s="102"/>
      <c r="DVI139" s="102"/>
      <c r="DVJ139" s="102"/>
      <c r="DVK139" s="102"/>
      <c r="DVL139" s="102"/>
      <c r="DVM139" s="102"/>
      <c r="DVN139" s="102"/>
      <c r="DVO139" s="102"/>
      <c r="DVP139" s="102"/>
      <c r="DVQ139" s="102"/>
      <c r="DVR139" s="102"/>
      <c r="DVS139" s="102"/>
      <c r="DVT139" s="102"/>
      <c r="DVU139" s="102"/>
      <c r="DVV139" s="102"/>
      <c r="DVW139" s="102"/>
      <c r="DVX139" s="102"/>
      <c r="DVY139" s="102"/>
      <c r="DVZ139" s="102"/>
      <c r="DWA139" s="102"/>
      <c r="DWB139" s="102"/>
      <c r="DWC139" s="102"/>
      <c r="DWD139" s="102"/>
      <c r="DWE139" s="102"/>
      <c r="DWF139" s="102"/>
      <c r="DWG139" s="102"/>
      <c r="DWH139" s="102"/>
      <c r="DWI139" s="102"/>
      <c r="DWJ139" s="102"/>
      <c r="DWK139" s="102"/>
      <c r="DWL139" s="102"/>
      <c r="DWM139" s="102"/>
      <c r="DWN139" s="102"/>
      <c r="DWO139" s="102"/>
      <c r="DWP139" s="102"/>
      <c r="DWQ139" s="102"/>
      <c r="DWR139" s="102"/>
      <c r="DWS139" s="102"/>
      <c r="DWT139" s="102"/>
      <c r="DWU139" s="102"/>
      <c r="DWV139" s="102"/>
      <c r="DWW139" s="102"/>
      <c r="DWX139" s="102"/>
      <c r="DWY139" s="102"/>
      <c r="DWZ139" s="102"/>
      <c r="DXA139" s="102"/>
      <c r="DXB139" s="102"/>
      <c r="DXC139" s="102"/>
      <c r="DXD139" s="102"/>
      <c r="DXE139" s="102"/>
      <c r="DXF139" s="102"/>
      <c r="DXG139" s="102"/>
      <c r="DXH139" s="102"/>
      <c r="DXI139" s="102"/>
      <c r="DXJ139" s="102"/>
      <c r="DXK139" s="102"/>
      <c r="DXL139" s="102"/>
      <c r="DXM139" s="102"/>
      <c r="DXN139" s="102"/>
      <c r="DXO139" s="102"/>
      <c r="DXP139" s="102"/>
      <c r="DXQ139" s="102"/>
      <c r="DXR139" s="102"/>
      <c r="DXS139" s="102"/>
      <c r="DXT139" s="102"/>
      <c r="DXU139" s="102"/>
      <c r="DXV139" s="102"/>
      <c r="DXW139" s="102"/>
      <c r="DXX139" s="102"/>
      <c r="DXY139" s="102"/>
      <c r="DXZ139" s="102"/>
      <c r="DYA139" s="102"/>
      <c r="DYB139" s="102"/>
      <c r="DYC139" s="102"/>
      <c r="DYD139" s="102"/>
      <c r="DYE139" s="102"/>
      <c r="DYF139" s="102"/>
      <c r="DYG139" s="102"/>
      <c r="DYH139" s="102"/>
      <c r="DYI139" s="102"/>
      <c r="DYJ139" s="102"/>
      <c r="DYK139" s="102"/>
      <c r="DYL139" s="102"/>
      <c r="DYM139" s="102"/>
      <c r="DYN139" s="102"/>
      <c r="DYO139" s="102"/>
      <c r="DYP139" s="102"/>
      <c r="DYQ139" s="102"/>
      <c r="DYR139" s="102"/>
      <c r="DYS139" s="102"/>
      <c r="DYT139" s="102"/>
      <c r="DYU139" s="102"/>
      <c r="DYV139" s="102"/>
      <c r="DYW139" s="102"/>
      <c r="DYX139" s="102"/>
      <c r="DYY139" s="102"/>
      <c r="DYZ139" s="102"/>
      <c r="DZA139" s="102"/>
      <c r="DZB139" s="102"/>
      <c r="DZC139" s="102"/>
      <c r="DZD139" s="102"/>
      <c r="DZE139" s="102"/>
      <c r="DZF139" s="102"/>
      <c r="DZG139" s="102"/>
      <c r="DZH139" s="102"/>
      <c r="DZI139" s="102"/>
      <c r="DZJ139" s="102"/>
      <c r="DZK139" s="102"/>
      <c r="DZL139" s="102"/>
      <c r="DZM139" s="102"/>
      <c r="DZN139" s="102"/>
      <c r="DZO139" s="102"/>
      <c r="DZP139" s="102"/>
      <c r="DZQ139" s="102"/>
      <c r="DZR139" s="102"/>
      <c r="DZS139" s="102"/>
      <c r="DZT139" s="102"/>
      <c r="DZU139" s="102"/>
      <c r="DZV139" s="102"/>
      <c r="DZW139" s="102"/>
      <c r="DZX139" s="102"/>
      <c r="DZY139" s="102"/>
      <c r="DZZ139" s="102"/>
      <c r="EAA139" s="102"/>
      <c r="EAB139" s="102"/>
      <c r="EAC139" s="102"/>
      <c r="EAD139" s="102"/>
      <c r="EAE139" s="102"/>
      <c r="EAF139" s="102"/>
      <c r="EAG139" s="102"/>
      <c r="EAH139" s="102"/>
      <c r="EAI139" s="102"/>
      <c r="EAJ139" s="102"/>
      <c r="EAK139" s="102"/>
      <c r="EAL139" s="102"/>
      <c r="EAM139" s="102"/>
      <c r="EAN139" s="102"/>
      <c r="EAO139" s="102"/>
      <c r="EAP139" s="102"/>
      <c r="EAQ139" s="102"/>
      <c r="EAR139" s="102"/>
      <c r="EAS139" s="102"/>
      <c r="EAT139" s="102"/>
      <c r="EAU139" s="102"/>
      <c r="EAV139" s="102"/>
      <c r="EAW139" s="102"/>
      <c r="EAX139" s="102"/>
      <c r="EAY139" s="102"/>
      <c r="EAZ139" s="102"/>
      <c r="EBA139" s="102"/>
      <c r="EBB139" s="102"/>
      <c r="EBC139" s="102"/>
      <c r="EBD139" s="102"/>
      <c r="EBE139" s="102"/>
      <c r="EBF139" s="102"/>
      <c r="EBG139" s="102"/>
      <c r="EBH139" s="102"/>
      <c r="EBI139" s="102"/>
      <c r="EBJ139" s="102"/>
      <c r="EBK139" s="102"/>
      <c r="EBL139" s="102"/>
      <c r="EBM139" s="102"/>
      <c r="EBN139" s="102"/>
      <c r="EBO139" s="102"/>
      <c r="EBP139" s="102"/>
      <c r="EBQ139" s="102"/>
      <c r="EBR139" s="102"/>
      <c r="EBS139" s="102"/>
      <c r="EBT139" s="102"/>
      <c r="EBU139" s="102"/>
      <c r="EBV139" s="102"/>
      <c r="EBW139" s="102"/>
      <c r="EBX139" s="102"/>
      <c r="EBY139" s="102"/>
      <c r="EBZ139" s="102"/>
      <c r="ECA139" s="102"/>
      <c r="ECB139" s="102"/>
      <c r="ECC139" s="102"/>
      <c r="ECD139" s="102"/>
      <c r="ECE139" s="102"/>
      <c r="ECF139" s="102"/>
      <c r="ECG139" s="102"/>
      <c r="ECH139" s="102"/>
      <c r="ECI139" s="102"/>
      <c r="ECJ139" s="102"/>
      <c r="ECK139" s="102"/>
      <c r="ECL139" s="102"/>
      <c r="ECM139" s="102"/>
      <c r="ECN139" s="102"/>
      <c r="ECO139" s="102"/>
      <c r="ECP139" s="102"/>
      <c r="ECQ139" s="102"/>
      <c r="ECR139" s="102"/>
      <c r="ECS139" s="102"/>
      <c r="ECT139" s="102"/>
      <c r="ECU139" s="102"/>
      <c r="ECV139" s="102"/>
      <c r="ECW139" s="102"/>
      <c r="ECX139" s="102"/>
      <c r="ECY139" s="102"/>
      <c r="ECZ139" s="102"/>
      <c r="EDA139" s="102"/>
      <c r="EDB139" s="102"/>
      <c r="EDC139" s="102"/>
      <c r="EDD139" s="102"/>
      <c r="EDE139" s="102"/>
      <c r="EDF139" s="102"/>
      <c r="EDG139" s="102"/>
      <c r="EDH139" s="102"/>
      <c r="EDI139" s="102"/>
      <c r="EDJ139" s="102"/>
      <c r="EDK139" s="102"/>
      <c r="EDL139" s="102"/>
      <c r="EDM139" s="102"/>
      <c r="EDN139" s="102"/>
      <c r="EDO139" s="102"/>
      <c r="EDP139" s="102"/>
      <c r="EDQ139" s="102"/>
      <c r="EDR139" s="102"/>
      <c r="EDS139" s="102"/>
      <c r="EDT139" s="102"/>
      <c r="EDU139" s="102"/>
      <c r="EDV139" s="102"/>
      <c r="EDW139" s="102"/>
      <c r="EDX139" s="102"/>
      <c r="EDY139" s="102"/>
      <c r="EDZ139" s="102"/>
      <c r="EEA139" s="102"/>
      <c r="EEB139" s="102"/>
      <c r="EEC139" s="102"/>
      <c r="EED139" s="102"/>
      <c r="EEE139" s="102"/>
      <c r="EEF139" s="102"/>
      <c r="EEG139" s="102"/>
      <c r="EEH139" s="102"/>
      <c r="EEI139" s="102"/>
      <c r="EEJ139" s="102"/>
      <c r="EEK139" s="102"/>
      <c r="EEL139" s="102"/>
      <c r="EEM139" s="102"/>
      <c r="EEN139" s="102"/>
      <c r="EEO139" s="102"/>
      <c r="EEP139" s="102"/>
      <c r="EEQ139" s="102"/>
      <c r="EER139" s="102"/>
      <c r="EES139" s="102"/>
      <c r="EET139" s="102"/>
      <c r="EEU139" s="102"/>
      <c r="EEV139" s="102"/>
      <c r="EEW139" s="102"/>
      <c r="EEX139" s="102"/>
      <c r="EEY139" s="102"/>
      <c r="EEZ139" s="102"/>
      <c r="EFA139" s="102"/>
      <c r="EFB139" s="102"/>
      <c r="EFC139" s="102"/>
      <c r="EFD139" s="102"/>
      <c r="EFE139" s="102"/>
      <c r="EFF139" s="102"/>
      <c r="EFG139" s="102"/>
      <c r="EFH139" s="102"/>
      <c r="EFI139" s="102"/>
      <c r="EFJ139" s="102"/>
      <c r="EFK139" s="102"/>
      <c r="EFL139" s="102"/>
      <c r="EFM139" s="102"/>
      <c r="EFN139" s="102"/>
      <c r="EFO139" s="102"/>
      <c r="EFP139" s="102"/>
      <c r="EFQ139" s="102"/>
      <c r="EFR139" s="102"/>
      <c r="EFS139" s="102"/>
      <c r="EFT139" s="102"/>
      <c r="EFU139" s="102"/>
      <c r="EFV139" s="102"/>
      <c r="EFW139" s="102"/>
      <c r="EFX139" s="102"/>
      <c r="EFY139" s="102"/>
      <c r="EFZ139" s="102"/>
      <c r="EGA139" s="102"/>
      <c r="EGB139" s="102"/>
      <c r="EGC139" s="102"/>
      <c r="EGD139" s="102"/>
      <c r="EGE139" s="102"/>
      <c r="EGF139" s="102"/>
      <c r="EGG139" s="102"/>
      <c r="EGH139" s="102"/>
      <c r="EGI139" s="102"/>
      <c r="EGJ139" s="102"/>
      <c r="EGK139" s="102"/>
      <c r="EGL139" s="102"/>
      <c r="EGM139" s="102"/>
      <c r="EGN139" s="102"/>
      <c r="EGO139" s="102"/>
      <c r="EGP139" s="102"/>
      <c r="EGQ139" s="102"/>
      <c r="EGR139" s="102"/>
      <c r="EGS139" s="102"/>
      <c r="EGT139" s="102"/>
      <c r="EGU139" s="102"/>
      <c r="EGV139" s="102"/>
      <c r="EGW139" s="102"/>
      <c r="EGX139" s="102"/>
      <c r="EGY139" s="102"/>
      <c r="EGZ139" s="102"/>
      <c r="EHA139" s="102"/>
      <c r="EHB139" s="102"/>
      <c r="EHC139" s="102"/>
      <c r="EHD139" s="102"/>
      <c r="EHE139" s="102"/>
      <c r="EHF139" s="102"/>
      <c r="EHG139" s="102"/>
      <c r="EHH139" s="102"/>
      <c r="EHI139" s="102"/>
      <c r="EHJ139" s="102"/>
      <c r="EHK139" s="102"/>
      <c r="EHL139" s="102"/>
      <c r="EHM139" s="102"/>
      <c r="EHN139" s="102"/>
      <c r="EHO139" s="102"/>
      <c r="EHP139" s="102"/>
      <c r="EHQ139" s="102"/>
      <c r="EHR139" s="102"/>
      <c r="EHS139" s="102"/>
      <c r="EHT139" s="102"/>
      <c r="EHU139" s="102"/>
      <c r="EHV139" s="102"/>
      <c r="EHW139" s="102"/>
      <c r="EHX139" s="102"/>
      <c r="EHY139" s="102"/>
      <c r="EHZ139" s="102"/>
      <c r="EIA139" s="102"/>
      <c r="EIB139" s="102"/>
      <c r="EIC139" s="102"/>
      <c r="EID139" s="102"/>
      <c r="EIE139" s="102"/>
      <c r="EIF139" s="102"/>
      <c r="EIG139" s="102"/>
      <c r="EIH139" s="102"/>
      <c r="EII139" s="102"/>
      <c r="EIJ139" s="102"/>
      <c r="EIK139" s="102"/>
      <c r="EIL139" s="102"/>
      <c r="EIM139" s="102"/>
      <c r="EIN139" s="102"/>
      <c r="EIO139" s="102"/>
      <c r="EIP139" s="102"/>
      <c r="EIQ139" s="102"/>
      <c r="EIR139" s="102"/>
      <c r="EIS139" s="102"/>
      <c r="EIT139" s="102"/>
      <c r="EIU139" s="102"/>
      <c r="EIV139" s="102"/>
      <c r="EIW139" s="102"/>
      <c r="EIX139" s="102"/>
      <c r="EIY139" s="102"/>
      <c r="EIZ139" s="102"/>
      <c r="EJA139" s="102"/>
      <c r="EJB139" s="102"/>
      <c r="EJC139" s="102"/>
      <c r="EJD139" s="102"/>
      <c r="EJE139" s="102"/>
      <c r="EJF139" s="102"/>
      <c r="EJG139" s="102"/>
      <c r="EJH139" s="102"/>
      <c r="EJI139" s="102"/>
      <c r="EJJ139" s="102"/>
      <c r="EJK139" s="102"/>
      <c r="EJL139" s="102"/>
      <c r="EJM139" s="102"/>
      <c r="EJN139" s="102"/>
      <c r="EJO139" s="102"/>
      <c r="EJP139" s="102"/>
      <c r="EJQ139" s="102"/>
      <c r="EJR139" s="102"/>
      <c r="EJS139" s="102"/>
      <c r="EJT139" s="102"/>
      <c r="EJU139" s="102"/>
      <c r="EJV139" s="102"/>
      <c r="EJW139" s="102"/>
      <c r="EJX139" s="102"/>
      <c r="EJY139" s="102"/>
      <c r="EJZ139" s="102"/>
      <c r="EKA139" s="102"/>
      <c r="EKB139" s="102"/>
      <c r="EKC139" s="102"/>
      <c r="EKD139" s="102"/>
      <c r="EKE139" s="102"/>
      <c r="EKF139" s="102"/>
      <c r="EKG139" s="102"/>
      <c r="EKH139" s="102"/>
      <c r="EKI139" s="102"/>
      <c r="EKJ139" s="102"/>
      <c r="EKK139" s="102"/>
      <c r="EKL139" s="102"/>
      <c r="EKM139" s="102"/>
      <c r="EKN139" s="102"/>
      <c r="EKO139" s="102"/>
      <c r="EKP139" s="102"/>
      <c r="EKQ139" s="102"/>
      <c r="EKR139" s="102"/>
      <c r="EKS139" s="102"/>
      <c r="EKT139" s="102"/>
      <c r="EKU139" s="102"/>
      <c r="EKV139" s="102"/>
      <c r="EKW139" s="102"/>
      <c r="EKX139" s="102"/>
      <c r="EKY139" s="102"/>
      <c r="EKZ139" s="102"/>
      <c r="ELA139" s="102"/>
      <c r="ELB139" s="102"/>
      <c r="ELC139" s="102"/>
      <c r="ELD139" s="102"/>
      <c r="ELE139" s="102"/>
      <c r="ELF139" s="102"/>
      <c r="ELG139" s="102"/>
      <c r="ELH139" s="102"/>
      <c r="ELI139" s="102"/>
      <c r="ELJ139" s="102"/>
      <c r="ELK139" s="102"/>
      <c r="ELL139" s="102"/>
      <c r="ELM139" s="102"/>
      <c r="ELN139" s="102"/>
      <c r="ELO139" s="102"/>
      <c r="ELP139" s="102"/>
      <c r="ELQ139" s="102"/>
      <c r="ELR139" s="102"/>
      <c r="ELS139" s="102"/>
      <c r="ELT139" s="102"/>
      <c r="ELU139" s="102"/>
      <c r="ELV139" s="102"/>
      <c r="ELW139" s="102"/>
      <c r="ELX139" s="102"/>
      <c r="ELY139" s="102"/>
      <c r="ELZ139" s="102"/>
      <c r="EMA139" s="102"/>
      <c r="EMB139" s="102"/>
      <c r="EMC139" s="102"/>
      <c r="EMD139" s="102"/>
      <c r="EME139" s="102"/>
      <c r="EMF139" s="102"/>
      <c r="EMG139" s="102"/>
      <c r="EMH139" s="102"/>
      <c r="EMI139" s="102"/>
      <c r="EMJ139" s="102"/>
      <c r="EMK139" s="102"/>
      <c r="EML139" s="102"/>
      <c r="EMM139" s="102"/>
      <c r="EMN139" s="102"/>
      <c r="EMO139" s="102"/>
      <c r="EMP139" s="102"/>
      <c r="EMQ139" s="102"/>
      <c r="EMR139" s="102"/>
      <c r="EMS139" s="102"/>
      <c r="EMT139" s="102"/>
      <c r="EMU139" s="102"/>
      <c r="EMV139" s="102"/>
      <c r="EMW139" s="102"/>
      <c r="EMX139" s="102"/>
      <c r="EMY139" s="102"/>
      <c r="EMZ139" s="102"/>
      <c r="ENA139" s="102"/>
      <c r="ENB139" s="102"/>
      <c r="ENC139" s="102"/>
      <c r="END139" s="102"/>
      <c r="ENE139" s="102"/>
      <c r="ENF139" s="102"/>
      <c r="ENG139" s="102"/>
      <c r="ENH139" s="102"/>
      <c r="ENI139" s="102"/>
      <c r="ENJ139" s="102"/>
      <c r="ENK139" s="102"/>
      <c r="ENL139" s="102"/>
      <c r="ENM139" s="102"/>
      <c r="ENN139" s="102"/>
      <c r="ENO139" s="102"/>
      <c r="ENP139" s="102"/>
      <c r="ENQ139" s="102"/>
      <c r="ENR139" s="102"/>
      <c r="ENS139" s="102"/>
      <c r="ENT139" s="102"/>
      <c r="ENU139" s="102"/>
      <c r="ENV139" s="102"/>
      <c r="ENW139" s="102"/>
      <c r="ENX139" s="102"/>
      <c r="ENY139" s="102"/>
      <c r="ENZ139" s="102"/>
      <c r="EOA139" s="102"/>
      <c r="EOB139" s="102"/>
      <c r="EOC139" s="102"/>
      <c r="EOD139" s="102"/>
      <c r="EOE139" s="102"/>
      <c r="EOF139" s="102"/>
      <c r="EOG139" s="102"/>
      <c r="EOH139" s="102"/>
      <c r="EOI139" s="102"/>
      <c r="EOJ139" s="102"/>
      <c r="EOK139" s="102"/>
      <c r="EOL139" s="102"/>
      <c r="EOM139" s="102"/>
      <c r="EON139" s="102"/>
      <c r="EOO139" s="102"/>
      <c r="EOP139" s="102"/>
      <c r="EOQ139" s="102"/>
      <c r="EOR139" s="102"/>
      <c r="EOS139" s="102"/>
      <c r="EOT139" s="102"/>
      <c r="EOU139" s="102"/>
      <c r="EOV139" s="102"/>
      <c r="EOW139" s="102"/>
      <c r="EOX139" s="102"/>
      <c r="EOY139" s="102"/>
      <c r="EOZ139" s="102"/>
      <c r="EPA139" s="102"/>
      <c r="EPB139" s="102"/>
      <c r="EPC139" s="102"/>
      <c r="EPD139" s="102"/>
      <c r="EPE139" s="102"/>
      <c r="EPF139" s="102"/>
      <c r="EPG139" s="102"/>
      <c r="EPH139" s="102"/>
      <c r="EPI139" s="102"/>
      <c r="EPJ139" s="102"/>
      <c r="EPK139" s="102"/>
      <c r="EPL139" s="102"/>
      <c r="EPM139" s="102"/>
      <c r="EPN139" s="102"/>
      <c r="EPO139" s="102"/>
      <c r="EPP139" s="102"/>
      <c r="EPQ139" s="102"/>
      <c r="EPR139" s="102"/>
      <c r="EPS139" s="102"/>
      <c r="EPT139" s="102"/>
      <c r="EPU139" s="102"/>
      <c r="EPV139" s="102"/>
      <c r="EPW139" s="102"/>
      <c r="EPX139" s="102"/>
      <c r="EPY139" s="102"/>
      <c r="EPZ139" s="102"/>
      <c r="EQA139" s="102"/>
      <c r="EQB139" s="102"/>
      <c r="EQC139" s="102"/>
      <c r="EQD139" s="102"/>
      <c r="EQE139" s="102"/>
      <c r="EQF139" s="102"/>
      <c r="EQG139" s="102"/>
      <c r="EQH139" s="102"/>
      <c r="EQI139" s="102"/>
      <c r="EQJ139" s="102"/>
      <c r="EQK139" s="102"/>
      <c r="EQL139" s="102"/>
      <c r="EQM139" s="102"/>
      <c r="EQN139" s="102"/>
      <c r="EQO139" s="102"/>
      <c r="EQP139" s="102"/>
      <c r="EQQ139" s="102"/>
      <c r="EQR139" s="102"/>
      <c r="EQS139" s="102"/>
      <c r="EQT139" s="102"/>
      <c r="EQU139" s="102"/>
      <c r="EQV139" s="102"/>
      <c r="EQW139" s="102"/>
      <c r="EQX139" s="102"/>
      <c r="EQY139" s="102"/>
      <c r="EQZ139" s="102"/>
      <c r="ERA139" s="102"/>
      <c r="ERB139" s="102"/>
      <c r="ERC139" s="102"/>
      <c r="ERD139" s="102"/>
      <c r="ERE139" s="102"/>
      <c r="ERF139" s="102"/>
      <c r="ERG139" s="102"/>
      <c r="ERH139" s="102"/>
      <c r="ERI139" s="102"/>
      <c r="ERJ139" s="102"/>
      <c r="ERK139" s="102"/>
      <c r="ERL139" s="102"/>
      <c r="ERM139" s="102"/>
      <c r="ERN139" s="102"/>
      <c r="ERO139" s="102"/>
      <c r="ERP139" s="102"/>
      <c r="ERQ139" s="102"/>
      <c r="ERR139" s="102"/>
      <c r="ERS139" s="102"/>
      <c r="ERT139" s="102"/>
      <c r="ERU139" s="102"/>
      <c r="ERV139" s="102"/>
      <c r="ERW139" s="102"/>
      <c r="ERX139" s="102"/>
      <c r="ERY139" s="102"/>
      <c r="ERZ139" s="102"/>
      <c r="ESA139" s="102"/>
      <c r="ESB139" s="102"/>
      <c r="ESC139" s="102"/>
      <c r="ESD139" s="102"/>
      <c r="ESE139" s="102"/>
      <c r="ESF139" s="102"/>
      <c r="ESG139" s="102"/>
      <c r="ESH139" s="102"/>
      <c r="ESI139" s="102"/>
      <c r="ESJ139" s="102"/>
      <c r="ESK139" s="102"/>
      <c r="ESL139" s="102"/>
      <c r="ESM139" s="102"/>
      <c r="ESN139" s="102"/>
      <c r="ESO139" s="102"/>
      <c r="ESP139" s="102"/>
      <c r="ESQ139" s="102"/>
      <c r="ESR139" s="102"/>
      <c r="ESS139" s="102"/>
      <c r="EST139" s="102"/>
      <c r="ESU139" s="102"/>
      <c r="ESV139" s="102"/>
      <c r="ESW139" s="102"/>
      <c r="ESX139" s="102"/>
      <c r="ESY139" s="102"/>
      <c r="ESZ139" s="102"/>
      <c r="ETA139" s="102"/>
      <c r="ETB139" s="102"/>
      <c r="ETC139" s="102"/>
      <c r="ETD139" s="102"/>
      <c r="ETE139" s="102"/>
      <c r="ETF139" s="102"/>
      <c r="ETG139" s="102"/>
      <c r="ETH139" s="102"/>
      <c r="ETI139" s="102"/>
      <c r="ETJ139" s="102"/>
      <c r="ETK139" s="102"/>
      <c r="ETL139" s="102"/>
      <c r="ETM139" s="102"/>
      <c r="ETN139" s="102"/>
      <c r="ETO139" s="102"/>
      <c r="ETP139" s="102"/>
      <c r="ETQ139" s="102"/>
      <c r="ETR139" s="102"/>
      <c r="ETS139" s="102"/>
      <c r="ETT139" s="102"/>
      <c r="ETU139" s="102"/>
      <c r="ETV139" s="102"/>
      <c r="ETW139" s="102"/>
      <c r="ETX139" s="102"/>
      <c r="ETY139" s="102"/>
      <c r="ETZ139" s="102"/>
      <c r="EUA139" s="102"/>
      <c r="EUB139" s="102"/>
      <c r="EUC139" s="102"/>
      <c r="EUD139" s="102"/>
      <c r="EUE139" s="102"/>
      <c r="EUF139" s="102"/>
      <c r="EUG139" s="102"/>
      <c r="EUH139" s="102"/>
      <c r="EUI139" s="102"/>
      <c r="EUJ139" s="102"/>
      <c r="EUK139" s="102"/>
      <c r="EUL139" s="102"/>
      <c r="EUM139" s="102"/>
      <c r="EUN139" s="102"/>
      <c r="EUO139" s="102"/>
      <c r="EUP139" s="102"/>
      <c r="EUQ139" s="102"/>
      <c r="EUR139" s="102"/>
      <c r="EUS139" s="102"/>
      <c r="EUT139" s="102"/>
      <c r="EUU139" s="102"/>
      <c r="EUV139" s="102"/>
      <c r="EUW139" s="102"/>
      <c r="EUX139" s="102"/>
      <c r="EUY139" s="102"/>
      <c r="EUZ139" s="102"/>
      <c r="EVA139" s="102"/>
      <c r="EVB139" s="102"/>
      <c r="EVC139" s="102"/>
      <c r="EVD139" s="102"/>
      <c r="EVE139" s="102"/>
      <c r="EVF139" s="102"/>
      <c r="EVG139" s="102"/>
      <c r="EVH139" s="102"/>
      <c r="EVI139" s="102"/>
      <c r="EVJ139" s="102"/>
      <c r="EVK139" s="102"/>
      <c r="EVL139" s="102"/>
      <c r="EVM139" s="102"/>
      <c r="EVN139" s="102"/>
      <c r="EVO139" s="102"/>
      <c r="EVP139" s="102"/>
      <c r="EVQ139" s="102"/>
      <c r="EVR139" s="102"/>
      <c r="EVS139" s="102"/>
      <c r="EVT139" s="102"/>
      <c r="EVU139" s="102"/>
      <c r="EVV139" s="102"/>
      <c r="EVW139" s="102"/>
      <c r="EVX139" s="102"/>
      <c r="EVY139" s="102"/>
      <c r="EVZ139" s="102"/>
      <c r="EWA139" s="102"/>
      <c r="EWB139" s="102"/>
      <c r="EWC139" s="102"/>
      <c r="EWD139" s="102"/>
      <c r="EWE139" s="102"/>
      <c r="EWF139" s="102"/>
      <c r="EWG139" s="102"/>
      <c r="EWH139" s="102"/>
      <c r="EWI139" s="102"/>
      <c r="EWJ139" s="102"/>
      <c r="EWK139" s="102"/>
      <c r="EWL139" s="102"/>
      <c r="EWM139" s="102"/>
      <c r="EWN139" s="102"/>
      <c r="EWO139" s="102"/>
      <c r="EWP139" s="102"/>
      <c r="EWQ139" s="102"/>
      <c r="EWR139" s="102"/>
      <c r="EWS139" s="102"/>
      <c r="EWT139" s="102"/>
      <c r="EWU139" s="102"/>
      <c r="EWV139" s="102"/>
      <c r="EWW139" s="102"/>
      <c r="EWX139" s="102"/>
      <c r="EWY139" s="102"/>
      <c r="EWZ139" s="102"/>
      <c r="EXA139" s="102"/>
      <c r="EXB139" s="102"/>
      <c r="EXC139" s="102"/>
      <c r="EXD139" s="102"/>
      <c r="EXE139" s="102"/>
      <c r="EXF139" s="102"/>
      <c r="EXG139" s="102"/>
      <c r="EXH139" s="102"/>
      <c r="EXI139" s="102"/>
      <c r="EXJ139" s="102"/>
      <c r="EXK139" s="102"/>
      <c r="EXL139" s="102"/>
      <c r="EXM139" s="102"/>
      <c r="EXN139" s="102"/>
      <c r="EXO139" s="102"/>
      <c r="EXP139" s="102"/>
      <c r="EXQ139" s="102"/>
      <c r="EXR139" s="102"/>
      <c r="EXS139" s="102"/>
      <c r="EXT139" s="102"/>
      <c r="EXU139" s="102"/>
      <c r="EXV139" s="102"/>
      <c r="EXW139" s="102"/>
      <c r="EXX139" s="102"/>
      <c r="EXY139" s="102"/>
      <c r="EXZ139" s="102"/>
      <c r="EYA139" s="102"/>
      <c r="EYB139" s="102"/>
      <c r="EYC139" s="102"/>
      <c r="EYD139" s="102"/>
      <c r="EYE139" s="102"/>
      <c r="EYF139" s="102"/>
      <c r="EYG139" s="102"/>
      <c r="EYH139" s="102"/>
      <c r="EYI139" s="102"/>
      <c r="EYJ139" s="102"/>
      <c r="EYK139" s="102"/>
      <c r="EYL139" s="102"/>
      <c r="EYM139" s="102"/>
      <c r="EYN139" s="102"/>
      <c r="EYO139" s="102"/>
      <c r="EYP139" s="102"/>
      <c r="EYQ139" s="102"/>
      <c r="EYR139" s="102"/>
      <c r="EYS139" s="102"/>
      <c r="EYT139" s="102"/>
      <c r="EYU139" s="102"/>
      <c r="EYV139" s="102"/>
      <c r="EYW139" s="102"/>
      <c r="EYX139" s="102"/>
      <c r="EYY139" s="102"/>
      <c r="EYZ139" s="102"/>
      <c r="EZA139" s="102"/>
      <c r="EZB139" s="102"/>
      <c r="EZC139" s="102"/>
      <c r="EZD139" s="102"/>
      <c r="EZE139" s="102"/>
      <c r="EZF139" s="102"/>
      <c r="EZG139" s="102"/>
      <c r="EZH139" s="102"/>
      <c r="EZI139" s="102"/>
      <c r="EZJ139" s="102"/>
      <c r="EZK139" s="102"/>
      <c r="EZL139" s="102"/>
      <c r="EZM139" s="102"/>
      <c r="EZN139" s="102"/>
      <c r="EZO139" s="102"/>
      <c r="EZP139" s="102"/>
      <c r="EZQ139" s="102"/>
      <c r="EZR139" s="102"/>
      <c r="EZS139" s="102"/>
      <c r="EZT139" s="102"/>
      <c r="EZU139" s="102"/>
      <c r="EZV139" s="102"/>
      <c r="EZW139" s="102"/>
      <c r="EZX139" s="102"/>
      <c r="EZY139" s="102"/>
      <c r="EZZ139" s="102"/>
      <c r="FAA139" s="102"/>
      <c r="FAB139" s="102"/>
      <c r="FAC139" s="102"/>
      <c r="FAD139" s="102"/>
      <c r="FAE139" s="102"/>
      <c r="FAF139" s="102"/>
      <c r="FAG139" s="102"/>
      <c r="FAH139" s="102"/>
      <c r="FAI139" s="102"/>
      <c r="FAJ139" s="102"/>
      <c r="FAK139" s="102"/>
      <c r="FAL139" s="102"/>
      <c r="FAM139" s="102"/>
      <c r="FAN139" s="102"/>
      <c r="FAO139" s="102"/>
      <c r="FAP139" s="102"/>
      <c r="FAQ139" s="102"/>
      <c r="FAR139" s="102"/>
      <c r="FAS139" s="102"/>
      <c r="FAT139" s="102"/>
      <c r="FAU139" s="102"/>
      <c r="FAV139" s="102"/>
      <c r="FAW139" s="102"/>
      <c r="FAX139" s="102"/>
      <c r="FAY139" s="102"/>
      <c r="FAZ139" s="102"/>
      <c r="FBA139" s="102"/>
      <c r="FBB139" s="102"/>
      <c r="FBC139" s="102"/>
      <c r="FBD139" s="102"/>
      <c r="FBE139" s="102"/>
      <c r="FBF139" s="102"/>
      <c r="FBG139" s="102"/>
      <c r="FBH139" s="102"/>
      <c r="FBI139" s="102"/>
      <c r="FBJ139" s="102"/>
      <c r="FBK139" s="102"/>
      <c r="FBL139" s="102"/>
      <c r="FBM139" s="102"/>
      <c r="FBN139" s="102"/>
      <c r="FBO139" s="102"/>
      <c r="FBP139" s="102"/>
      <c r="FBQ139" s="102"/>
      <c r="FBR139" s="102"/>
      <c r="FBS139" s="102"/>
      <c r="FBT139" s="102"/>
      <c r="FBU139" s="102"/>
      <c r="FBV139" s="102"/>
      <c r="FBW139" s="102"/>
      <c r="FBX139" s="102"/>
      <c r="FBY139" s="102"/>
      <c r="FBZ139" s="102"/>
      <c r="FCA139" s="102"/>
      <c r="FCB139" s="102"/>
      <c r="FCC139" s="102"/>
      <c r="FCD139" s="102"/>
      <c r="FCE139" s="102"/>
      <c r="FCF139" s="102"/>
      <c r="FCG139" s="102"/>
      <c r="FCH139" s="102"/>
      <c r="FCI139" s="102"/>
      <c r="FCJ139" s="102"/>
      <c r="FCK139" s="102"/>
      <c r="FCL139" s="102"/>
      <c r="FCM139" s="102"/>
      <c r="FCN139" s="102"/>
      <c r="FCO139" s="102"/>
      <c r="FCP139" s="102"/>
      <c r="FCQ139" s="102"/>
      <c r="FCR139" s="102"/>
      <c r="FCS139" s="102"/>
      <c r="FCT139" s="102"/>
      <c r="FCU139" s="102"/>
      <c r="FCV139" s="102"/>
      <c r="FCW139" s="102"/>
      <c r="FCX139" s="102"/>
      <c r="FCY139" s="102"/>
      <c r="FCZ139" s="102"/>
      <c r="FDA139" s="102"/>
      <c r="FDB139" s="102"/>
      <c r="FDC139" s="102"/>
      <c r="FDD139" s="102"/>
      <c r="FDE139" s="102"/>
      <c r="FDF139" s="102"/>
      <c r="FDG139" s="102"/>
      <c r="FDH139" s="102"/>
      <c r="FDI139" s="102"/>
      <c r="FDJ139" s="102"/>
      <c r="FDK139" s="102"/>
      <c r="FDL139" s="102"/>
      <c r="FDM139" s="102"/>
      <c r="FDN139" s="102"/>
      <c r="FDO139" s="102"/>
      <c r="FDP139" s="102"/>
      <c r="FDQ139" s="102"/>
      <c r="FDR139" s="102"/>
      <c r="FDS139" s="102"/>
      <c r="FDT139" s="102"/>
      <c r="FDU139" s="102"/>
      <c r="FDV139" s="102"/>
      <c r="FDW139" s="102"/>
      <c r="FDX139" s="102"/>
      <c r="FDY139" s="102"/>
      <c r="FDZ139" s="102"/>
      <c r="FEA139" s="102"/>
      <c r="FEB139" s="102"/>
      <c r="FEC139" s="102"/>
      <c r="FED139" s="102"/>
      <c r="FEE139" s="102"/>
      <c r="FEF139" s="102"/>
      <c r="FEG139" s="102"/>
      <c r="FEH139" s="102"/>
      <c r="FEI139" s="102"/>
      <c r="FEJ139" s="102"/>
      <c r="FEK139" s="102"/>
      <c r="FEL139" s="102"/>
      <c r="FEM139" s="102"/>
      <c r="FEN139" s="102"/>
      <c r="FEO139" s="102"/>
      <c r="FEP139" s="102"/>
      <c r="FEQ139" s="102"/>
      <c r="FER139" s="102"/>
      <c r="FES139" s="102"/>
      <c r="FET139" s="102"/>
      <c r="FEU139" s="102"/>
      <c r="FEV139" s="102"/>
      <c r="FEW139" s="102"/>
      <c r="FEX139" s="102"/>
      <c r="FEY139" s="102"/>
      <c r="FEZ139" s="102"/>
      <c r="FFA139" s="102"/>
      <c r="FFB139" s="102"/>
      <c r="FFC139" s="102"/>
      <c r="FFD139" s="102"/>
      <c r="FFE139" s="102"/>
      <c r="FFF139" s="102"/>
      <c r="FFG139" s="102"/>
      <c r="FFH139" s="102"/>
      <c r="FFI139" s="102"/>
      <c r="FFJ139" s="102"/>
      <c r="FFK139" s="102"/>
      <c r="FFL139" s="102"/>
      <c r="FFM139" s="102"/>
      <c r="FFN139" s="102"/>
      <c r="FFO139" s="102"/>
      <c r="FFP139" s="102"/>
      <c r="FFQ139" s="102"/>
      <c r="FFR139" s="102"/>
      <c r="FFS139" s="102"/>
      <c r="FFT139" s="102"/>
      <c r="FFU139" s="102"/>
      <c r="FFV139" s="102"/>
      <c r="FFW139" s="102"/>
      <c r="FFX139" s="102"/>
      <c r="FFY139" s="102"/>
      <c r="FFZ139" s="102"/>
      <c r="FGA139" s="102"/>
      <c r="FGB139" s="102"/>
      <c r="FGC139" s="102"/>
      <c r="FGD139" s="102"/>
      <c r="FGE139" s="102"/>
      <c r="FGF139" s="102"/>
      <c r="FGG139" s="102"/>
      <c r="FGH139" s="102"/>
      <c r="FGI139" s="102"/>
      <c r="FGJ139" s="102"/>
      <c r="FGK139" s="102"/>
      <c r="FGL139" s="102"/>
      <c r="FGM139" s="102"/>
      <c r="FGN139" s="102"/>
      <c r="FGO139" s="102"/>
      <c r="FGP139" s="102"/>
      <c r="FGQ139" s="102"/>
      <c r="FGR139" s="102"/>
      <c r="FGS139" s="102"/>
      <c r="FGT139" s="102"/>
      <c r="FGU139" s="102"/>
      <c r="FGV139" s="102"/>
      <c r="FGW139" s="102"/>
      <c r="FGX139" s="102"/>
      <c r="FGY139" s="102"/>
      <c r="FGZ139" s="102"/>
      <c r="FHA139" s="102"/>
      <c r="FHB139" s="102"/>
      <c r="FHC139" s="102"/>
      <c r="FHD139" s="102"/>
      <c r="FHE139" s="102"/>
      <c r="FHF139" s="102"/>
      <c r="FHG139" s="102"/>
      <c r="FHH139" s="102"/>
      <c r="FHI139" s="102"/>
      <c r="FHJ139" s="102"/>
      <c r="FHK139" s="102"/>
      <c r="FHL139" s="102"/>
      <c r="FHM139" s="102"/>
      <c r="FHN139" s="102"/>
      <c r="FHO139" s="102"/>
      <c r="FHP139" s="102"/>
      <c r="FHQ139" s="102"/>
      <c r="FHR139" s="102"/>
      <c r="FHS139" s="102"/>
      <c r="FHT139" s="102"/>
      <c r="FHU139" s="102"/>
      <c r="FHV139" s="102"/>
      <c r="FHW139" s="102"/>
      <c r="FHX139" s="102"/>
      <c r="FHY139" s="102"/>
      <c r="FHZ139" s="102"/>
      <c r="FIA139" s="102"/>
      <c r="FIB139" s="102"/>
      <c r="FIC139" s="102"/>
      <c r="FID139" s="102"/>
      <c r="FIE139" s="102"/>
      <c r="FIF139" s="102"/>
      <c r="FIG139" s="102"/>
      <c r="FIH139" s="102"/>
      <c r="FII139" s="102"/>
      <c r="FIJ139" s="102"/>
      <c r="FIK139" s="102"/>
      <c r="FIL139" s="102"/>
      <c r="FIM139" s="102"/>
      <c r="FIN139" s="102"/>
      <c r="FIO139" s="102"/>
      <c r="FIP139" s="102"/>
      <c r="FIQ139" s="102"/>
      <c r="FIR139" s="102"/>
      <c r="FIS139" s="102"/>
      <c r="FIT139" s="102"/>
      <c r="FIU139" s="102"/>
      <c r="FIV139" s="102"/>
      <c r="FIW139" s="102"/>
      <c r="FIX139" s="102"/>
      <c r="FIY139" s="102"/>
      <c r="FIZ139" s="102"/>
      <c r="FJA139" s="102"/>
      <c r="FJB139" s="102"/>
      <c r="FJC139" s="102"/>
      <c r="FJD139" s="102"/>
      <c r="FJE139" s="102"/>
      <c r="FJF139" s="102"/>
      <c r="FJG139" s="102"/>
      <c r="FJH139" s="102"/>
      <c r="FJI139" s="102"/>
      <c r="FJJ139" s="102"/>
      <c r="FJK139" s="102"/>
      <c r="FJL139" s="102"/>
      <c r="FJM139" s="102"/>
      <c r="FJN139" s="102"/>
      <c r="FJO139" s="102"/>
      <c r="FJP139" s="102"/>
      <c r="FJQ139" s="102"/>
      <c r="FJR139" s="102"/>
      <c r="FJS139" s="102"/>
      <c r="FJT139" s="102"/>
      <c r="FJU139" s="102"/>
      <c r="FJV139" s="102"/>
      <c r="FJW139" s="102"/>
      <c r="FJX139" s="102"/>
      <c r="FJY139" s="102"/>
      <c r="FJZ139" s="102"/>
      <c r="FKA139" s="102"/>
      <c r="FKB139" s="102"/>
      <c r="FKC139" s="102"/>
      <c r="FKD139" s="102"/>
      <c r="FKE139" s="102"/>
      <c r="FKF139" s="102"/>
      <c r="FKG139" s="102"/>
      <c r="FKH139" s="102"/>
      <c r="FKI139" s="102"/>
      <c r="FKJ139" s="102"/>
      <c r="FKK139" s="102"/>
      <c r="FKL139" s="102"/>
      <c r="FKM139" s="102"/>
      <c r="FKN139" s="102"/>
      <c r="FKO139" s="102"/>
      <c r="FKP139" s="102"/>
      <c r="FKQ139" s="102"/>
      <c r="FKR139" s="102"/>
      <c r="FKS139" s="102"/>
      <c r="FKT139" s="102"/>
      <c r="FKU139" s="102"/>
      <c r="FKV139" s="102"/>
      <c r="FKW139" s="102"/>
      <c r="FKX139" s="102"/>
      <c r="FKY139" s="102"/>
      <c r="FKZ139" s="102"/>
      <c r="FLA139" s="102"/>
      <c r="FLB139" s="102"/>
      <c r="FLC139" s="102"/>
      <c r="FLD139" s="102"/>
      <c r="FLE139" s="102"/>
      <c r="FLF139" s="102"/>
      <c r="FLG139" s="102"/>
      <c r="FLH139" s="102"/>
      <c r="FLI139" s="102"/>
      <c r="FLJ139" s="102"/>
      <c r="FLK139" s="102"/>
      <c r="FLL139" s="102"/>
      <c r="FLM139" s="102"/>
      <c r="FLN139" s="102"/>
      <c r="FLO139" s="102"/>
      <c r="FLP139" s="102"/>
      <c r="FLQ139" s="102"/>
      <c r="FLR139" s="102"/>
      <c r="FLS139" s="102"/>
      <c r="FLT139" s="102"/>
      <c r="FLU139" s="102"/>
      <c r="FLV139" s="102"/>
      <c r="FLW139" s="102"/>
      <c r="FLX139" s="102"/>
      <c r="FLY139" s="102"/>
      <c r="FLZ139" s="102"/>
      <c r="FMA139" s="102"/>
      <c r="FMB139" s="102"/>
      <c r="FMC139" s="102"/>
      <c r="FMD139" s="102"/>
      <c r="FME139" s="102"/>
      <c r="FMF139" s="102"/>
      <c r="FMG139" s="102"/>
      <c r="FMH139" s="102"/>
      <c r="FMI139" s="102"/>
      <c r="FMJ139" s="102"/>
      <c r="FMK139" s="102"/>
      <c r="FML139" s="102"/>
      <c r="FMM139" s="102"/>
      <c r="FMN139" s="102"/>
      <c r="FMO139" s="102"/>
      <c r="FMP139" s="102"/>
      <c r="FMQ139" s="102"/>
      <c r="FMR139" s="102"/>
      <c r="FMS139" s="102"/>
      <c r="FMT139" s="102"/>
      <c r="FMU139" s="102"/>
      <c r="FMV139" s="102"/>
      <c r="FMW139" s="102"/>
      <c r="FMX139" s="102"/>
      <c r="FMY139" s="102"/>
      <c r="FMZ139" s="102"/>
      <c r="FNA139" s="102"/>
      <c r="FNB139" s="102"/>
      <c r="FNC139" s="102"/>
      <c r="FND139" s="102"/>
      <c r="FNE139" s="102"/>
      <c r="FNF139" s="102"/>
      <c r="FNG139" s="102"/>
      <c r="FNH139" s="102"/>
      <c r="FNI139" s="102"/>
      <c r="FNJ139" s="102"/>
      <c r="FNK139" s="102"/>
      <c r="FNL139" s="102"/>
      <c r="FNM139" s="102"/>
      <c r="FNN139" s="102"/>
      <c r="FNO139" s="102"/>
      <c r="FNP139" s="102"/>
      <c r="FNQ139" s="102"/>
      <c r="FNR139" s="102"/>
      <c r="FNS139" s="102"/>
      <c r="FNT139" s="102"/>
      <c r="FNU139" s="102"/>
      <c r="FNV139" s="102"/>
      <c r="FNW139" s="102"/>
      <c r="FNX139" s="102"/>
      <c r="FNY139" s="102"/>
      <c r="FNZ139" s="102"/>
      <c r="FOA139" s="102"/>
      <c r="FOB139" s="102"/>
      <c r="FOC139" s="102"/>
      <c r="FOD139" s="102"/>
      <c r="FOE139" s="102"/>
      <c r="FOF139" s="102"/>
      <c r="FOG139" s="102"/>
      <c r="FOH139" s="102"/>
      <c r="FOI139" s="102"/>
      <c r="FOJ139" s="102"/>
      <c r="FOK139" s="102"/>
      <c r="FOL139" s="102"/>
      <c r="FOM139" s="102"/>
      <c r="FON139" s="102"/>
      <c r="FOO139" s="102"/>
      <c r="FOP139" s="102"/>
      <c r="FOQ139" s="102"/>
      <c r="FOR139" s="102"/>
      <c r="FOS139" s="102"/>
      <c r="FOT139" s="102"/>
      <c r="FOU139" s="102"/>
      <c r="FOV139" s="102"/>
      <c r="FOW139" s="102"/>
      <c r="FOX139" s="102"/>
      <c r="FOY139" s="102"/>
      <c r="FOZ139" s="102"/>
      <c r="FPA139" s="102"/>
      <c r="FPB139" s="102"/>
      <c r="FPC139" s="102"/>
      <c r="FPD139" s="102"/>
      <c r="FPE139" s="102"/>
      <c r="FPF139" s="102"/>
      <c r="FPG139" s="102"/>
      <c r="FPH139" s="102"/>
      <c r="FPI139" s="102"/>
      <c r="FPJ139" s="102"/>
      <c r="FPK139" s="102"/>
      <c r="FPL139" s="102"/>
      <c r="FPM139" s="102"/>
      <c r="FPN139" s="102"/>
      <c r="FPO139" s="102"/>
      <c r="FPP139" s="102"/>
      <c r="FPQ139" s="102"/>
      <c r="FPR139" s="102"/>
      <c r="FPS139" s="102"/>
      <c r="FPT139" s="102"/>
      <c r="FPU139" s="102"/>
      <c r="FPV139" s="102"/>
      <c r="FPW139" s="102"/>
      <c r="FPX139" s="102"/>
      <c r="FPY139" s="102"/>
      <c r="FPZ139" s="102"/>
      <c r="FQA139" s="102"/>
      <c r="FQB139" s="102"/>
      <c r="FQC139" s="102"/>
      <c r="FQD139" s="102"/>
      <c r="FQE139" s="102"/>
      <c r="FQF139" s="102"/>
      <c r="FQG139" s="102"/>
      <c r="FQH139" s="102"/>
      <c r="FQI139" s="102"/>
      <c r="FQJ139" s="102"/>
      <c r="FQK139" s="102"/>
      <c r="FQL139" s="102"/>
      <c r="FQM139" s="102"/>
      <c r="FQN139" s="102"/>
      <c r="FQO139" s="102"/>
      <c r="FQP139" s="102"/>
      <c r="FQQ139" s="102"/>
      <c r="FQR139" s="102"/>
      <c r="FQS139" s="102"/>
      <c r="FQT139" s="102"/>
      <c r="FQU139" s="102"/>
      <c r="FQV139" s="102"/>
      <c r="FQW139" s="102"/>
      <c r="FQX139" s="102"/>
      <c r="FQY139" s="102"/>
      <c r="FQZ139" s="102"/>
      <c r="FRA139" s="102"/>
      <c r="FRB139" s="102"/>
      <c r="FRC139" s="102"/>
      <c r="FRD139" s="102"/>
      <c r="FRE139" s="102"/>
      <c r="FRF139" s="102"/>
      <c r="FRG139" s="102"/>
      <c r="FRH139" s="102"/>
      <c r="FRI139" s="102"/>
      <c r="FRJ139" s="102"/>
      <c r="FRK139" s="102"/>
      <c r="FRL139" s="102"/>
      <c r="FRM139" s="102"/>
      <c r="FRN139" s="102"/>
      <c r="FRO139" s="102"/>
      <c r="FRP139" s="102"/>
      <c r="FRQ139" s="102"/>
      <c r="FRR139" s="102"/>
      <c r="FRS139" s="102"/>
      <c r="FRT139" s="102"/>
      <c r="FRU139" s="102"/>
      <c r="FRV139" s="102"/>
      <c r="FRW139" s="102"/>
      <c r="FRX139" s="102"/>
      <c r="FRY139" s="102"/>
      <c r="FRZ139" s="102"/>
      <c r="FSA139" s="102"/>
      <c r="FSB139" s="102"/>
      <c r="FSC139" s="102"/>
      <c r="FSD139" s="102"/>
      <c r="FSE139" s="102"/>
      <c r="FSF139" s="102"/>
      <c r="FSG139" s="102"/>
      <c r="FSH139" s="102"/>
      <c r="FSI139" s="102"/>
      <c r="FSJ139" s="102"/>
      <c r="FSK139" s="102"/>
      <c r="FSL139" s="102"/>
      <c r="FSM139" s="102"/>
      <c r="FSN139" s="102"/>
      <c r="FSO139" s="102"/>
      <c r="FSP139" s="102"/>
      <c r="FSQ139" s="102"/>
      <c r="FSR139" s="102"/>
      <c r="FSS139" s="102"/>
      <c r="FST139" s="102"/>
      <c r="FSU139" s="102"/>
      <c r="FSV139" s="102"/>
      <c r="FSW139" s="102"/>
      <c r="FSX139" s="102"/>
      <c r="FSY139" s="102"/>
      <c r="FSZ139" s="102"/>
      <c r="FTA139" s="102"/>
      <c r="FTB139" s="102"/>
      <c r="FTC139" s="102"/>
      <c r="FTD139" s="102"/>
      <c r="FTE139" s="102"/>
      <c r="FTF139" s="102"/>
      <c r="FTG139" s="102"/>
      <c r="FTH139" s="102"/>
      <c r="FTI139" s="102"/>
      <c r="FTJ139" s="102"/>
      <c r="FTK139" s="102"/>
      <c r="FTL139" s="102"/>
      <c r="FTM139" s="102"/>
      <c r="FTN139" s="102"/>
      <c r="FTO139" s="102"/>
      <c r="FTP139" s="102"/>
      <c r="FTQ139" s="102"/>
      <c r="FTR139" s="102"/>
      <c r="FTS139" s="102"/>
      <c r="FTT139" s="102"/>
      <c r="FTU139" s="102"/>
      <c r="FTV139" s="102"/>
      <c r="FTW139" s="102"/>
      <c r="FTX139" s="102"/>
      <c r="FTY139" s="102"/>
      <c r="FTZ139" s="102"/>
      <c r="FUA139" s="102"/>
      <c r="FUB139" s="102"/>
      <c r="FUC139" s="102"/>
      <c r="FUD139" s="102"/>
      <c r="FUE139" s="102"/>
      <c r="FUF139" s="102"/>
      <c r="FUG139" s="102"/>
      <c r="FUH139" s="102"/>
      <c r="FUI139" s="102"/>
      <c r="FUJ139" s="102"/>
      <c r="FUK139" s="102"/>
      <c r="FUL139" s="102"/>
      <c r="FUM139" s="102"/>
      <c r="FUN139" s="102"/>
      <c r="FUO139" s="102"/>
      <c r="FUP139" s="102"/>
      <c r="FUQ139" s="102"/>
      <c r="FUR139" s="102"/>
      <c r="FUS139" s="102"/>
      <c r="FUT139" s="102"/>
      <c r="FUU139" s="102"/>
      <c r="FUV139" s="102"/>
      <c r="FUW139" s="102"/>
      <c r="FUX139" s="102"/>
      <c r="FUY139" s="102"/>
      <c r="FUZ139" s="102"/>
      <c r="FVA139" s="102"/>
      <c r="FVB139" s="102"/>
      <c r="FVC139" s="102"/>
      <c r="FVD139" s="102"/>
      <c r="FVE139" s="102"/>
      <c r="FVF139" s="102"/>
      <c r="FVG139" s="102"/>
      <c r="FVH139" s="102"/>
      <c r="FVI139" s="102"/>
      <c r="FVJ139" s="102"/>
      <c r="FVK139" s="102"/>
      <c r="FVL139" s="102"/>
      <c r="FVM139" s="102"/>
      <c r="FVN139" s="102"/>
      <c r="FVO139" s="102"/>
      <c r="FVP139" s="102"/>
      <c r="FVQ139" s="102"/>
      <c r="FVR139" s="102"/>
      <c r="FVS139" s="102"/>
      <c r="FVT139" s="102"/>
      <c r="FVU139" s="102"/>
      <c r="FVV139" s="102"/>
      <c r="FVW139" s="102"/>
      <c r="FVX139" s="102"/>
      <c r="FVY139" s="102"/>
      <c r="FVZ139" s="102"/>
      <c r="FWA139" s="102"/>
      <c r="FWB139" s="102"/>
      <c r="FWC139" s="102"/>
      <c r="FWD139" s="102"/>
      <c r="FWE139" s="102"/>
      <c r="FWF139" s="102"/>
      <c r="FWG139" s="102"/>
      <c r="FWH139" s="102"/>
      <c r="FWI139" s="102"/>
      <c r="FWJ139" s="102"/>
      <c r="FWK139" s="102"/>
      <c r="FWL139" s="102"/>
      <c r="FWM139" s="102"/>
      <c r="FWN139" s="102"/>
      <c r="FWO139" s="102"/>
      <c r="FWP139" s="102"/>
      <c r="FWQ139" s="102"/>
      <c r="FWR139" s="102"/>
      <c r="FWS139" s="102"/>
      <c r="FWT139" s="102"/>
      <c r="FWU139" s="102"/>
      <c r="FWV139" s="102"/>
      <c r="FWW139" s="102"/>
      <c r="FWX139" s="102"/>
      <c r="FWY139" s="102"/>
      <c r="FWZ139" s="102"/>
      <c r="FXA139" s="102"/>
      <c r="FXB139" s="102"/>
      <c r="FXC139" s="102"/>
      <c r="FXD139" s="102"/>
      <c r="FXE139" s="102"/>
      <c r="FXF139" s="102"/>
      <c r="FXG139" s="102"/>
      <c r="FXH139" s="102"/>
      <c r="FXI139" s="102"/>
      <c r="FXJ139" s="102"/>
      <c r="FXK139" s="102"/>
      <c r="FXL139" s="102"/>
      <c r="FXM139" s="102"/>
      <c r="FXN139" s="102"/>
      <c r="FXO139" s="102"/>
      <c r="FXP139" s="102"/>
      <c r="FXQ139" s="102"/>
      <c r="FXR139" s="102"/>
      <c r="FXS139" s="102"/>
      <c r="FXT139" s="102"/>
      <c r="FXU139" s="102"/>
      <c r="FXV139" s="102"/>
      <c r="FXW139" s="102"/>
      <c r="FXX139" s="102"/>
      <c r="FXY139" s="102"/>
      <c r="FXZ139" s="102"/>
      <c r="FYA139" s="102"/>
      <c r="FYB139" s="102"/>
      <c r="FYC139" s="102"/>
      <c r="FYD139" s="102"/>
      <c r="FYE139" s="102"/>
      <c r="FYF139" s="102"/>
      <c r="FYG139" s="102"/>
      <c r="FYH139" s="102"/>
      <c r="FYI139" s="102"/>
      <c r="FYJ139" s="102"/>
      <c r="FYK139" s="102"/>
      <c r="FYL139" s="102"/>
      <c r="FYM139" s="102"/>
      <c r="FYN139" s="102"/>
      <c r="FYO139" s="102"/>
      <c r="FYP139" s="102"/>
      <c r="FYQ139" s="102"/>
      <c r="FYR139" s="102"/>
      <c r="FYS139" s="102"/>
      <c r="FYT139" s="102"/>
      <c r="FYU139" s="102"/>
      <c r="FYV139" s="102"/>
      <c r="FYW139" s="102"/>
      <c r="FYX139" s="102"/>
      <c r="FYY139" s="102"/>
      <c r="FYZ139" s="102"/>
      <c r="FZA139" s="102"/>
      <c r="FZB139" s="102"/>
      <c r="FZC139" s="102"/>
      <c r="FZD139" s="102"/>
      <c r="FZE139" s="102"/>
      <c r="FZF139" s="102"/>
      <c r="FZG139" s="102"/>
      <c r="FZH139" s="102"/>
      <c r="FZI139" s="102"/>
      <c r="FZJ139" s="102"/>
      <c r="FZK139" s="102"/>
      <c r="FZL139" s="102"/>
      <c r="FZM139" s="102"/>
      <c r="FZN139" s="102"/>
      <c r="FZO139" s="102"/>
      <c r="FZP139" s="102"/>
      <c r="FZQ139" s="102"/>
      <c r="FZR139" s="102"/>
      <c r="FZS139" s="102"/>
      <c r="FZT139" s="102"/>
      <c r="FZU139" s="102"/>
      <c r="FZV139" s="102"/>
      <c r="FZW139" s="102"/>
      <c r="FZX139" s="102"/>
      <c r="FZY139" s="102"/>
      <c r="FZZ139" s="102"/>
      <c r="GAA139" s="102"/>
      <c r="GAB139" s="102"/>
      <c r="GAC139" s="102"/>
      <c r="GAD139" s="102"/>
      <c r="GAE139" s="102"/>
      <c r="GAF139" s="102"/>
      <c r="GAG139" s="102"/>
      <c r="GAH139" s="102"/>
      <c r="GAI139" s="102"/>
      <c r="GAJ139" s="102"/>
      <c r="GAK139" s="102"/>
      <c r="GAL139" s="102"/>
      <c r="GAM139" s="102"/>
      <c r="GAN139" s="102"/>
      <c r="GAO139" s="102"/>
      <c r="GAP139" s="102"/>
      <c r="GAQ139" s="102"/>
      <c r="GAR139" s="102"/>
      <c r="GAS139" s="102"/>
      <c r="GAT139" s="102"/>
      <c r="GAU139" s="102"/>
      <c r="GAV139" s="102"/>
      <c r="GAW139" s="102"/>
      <c r="GAX139" s="102"/>
      <c r="GAY139" s="102"/>
      <c r="GAZ139" s="102"/>
      <c r="GBA139" s="102"/>
      <c r="GBB139" s="102"/>
      <c r="GBC139" s="102"/>
      <c r="GBD139" s="102"/>
      <c r="GBE139" s="102"/>
      <c r="GBF139" s="102"/>
      <c r="GBG139" s="102"/>
      <c r="GBH139" s="102"/>
      <c r="GBI139" s="102"/>
      <c r="GBJ139" s="102"/>
      <c r="GBK139" s="102"/>
      <c r="GBL139" s="102"/>
      <c r="GBM139" s="102"/>
      <c r="GBN139" s="102"/>
      <c r="GBO139" s="102"/>
      <c r="GBP139" s="102"/>
      <c r="GBQ139" s="102"/>
      <c r="GBR139" s="102"/>
      <c r="GBS139" s="102"/>
      <c r="GBT139" s="102"/>
      <c r="GBU139" s="102"/>
      <c r="GBV139" s="102"/>
      <c r="GBW139" s="102"/>
      <c r="GBX139" s="102"/>
      <c r="GBY139" s="102"/>
      <c r="GBZ139" s="102"/>
      <c r="GCA139" s="102"/>
      <c r="GCB139" s="102"/>
      <c r="GCC139" s="102"/>
      <c r="GCD139" s="102"/>
      <c r="GCE139" s="102"/>
      <c r="GCF139" s="102"/>
      <c r="GCG139" s="102"/>
      <c r="GCH139" s="102"/>
      <c r="GCI139" s="102"/>
      <c r="GCJ139" s="102"/>
      <c r="GCK139" s="102"/>
      <c r="GCL139" s="102"/>
      <c r="GCM139" s="102"/>
      <c r="GCN139" s="102"/>
      <c r="GCO139" s="102"/>
      <c r="GCP139" s="102"/>
      <c r="GCQ139" s="102"/>
      <c r="GCR139" s="102"/>
      <c r="GCS139" s="102"/>
      <c r="GCT139" s="102"/>
      <c r="GCU139" s="102"/>
      <c r="GCV139" s="102"/>
      <c r="GCW139" s="102"/>
      <c r="GCX139" s="102"/>
      <c r="GCY139" s="102"/>
      <c r="GCZ139" s="102"/>
      <c r="GDA139" s="102"/>
      <c r="GDB139" s="102"/>
      <c r="GDC139" s="102"/>
      <c r="GDD139" s="102"/>
      <c r="GDE139" s="102"/>
      <c r="GDF139" s="102"/>
      <c r="GDG139" s="102"/>
      <c r="GDH139" s="102"/>
      <c r="GDI139" s="102"/>
      <c r="GDJ139" s="102"/>
      <c r="GDK139" s="102"/>
      <c r="GDL139" s="102"/>
      <c r="GDM139" s="102"/>
      <c r="GDN139" s="102"/>
      <c r="GDO139" s="102"/>
      <c r="GDP139" s="102"/>
      <c r="GDQ139" s="102"/>
      <c r="GDR139" s="102"/>
      <c r="GDS139" s="102"/>
      <c r="GDT139" s="102"/>
      <c r="GDU139" s="102"/>
      <c r="GDV139" s="102"/>
      <c r="GDW139" s="102"/>
      <c r="GDX139" s="102"/>
      <c r="GDY139" s="102"/>
      <c r="GDZ139" s="102"/>
      <c r="GEA139" s="102"/>
      <c r="GEB139" s="102"/>
      <c r="GEC139" s="102"/>
      <c r="GED139" s="102"/>
      <c r="GEE139" s="102"/>
      <c r="GEF139" s="102"/>
      <c r="GEG139" s="102"/>
      <c r="GEH139" s="102"/>
      <c r="GEI139" s="102"/>
      <c r="GEJ139" s="102"/>
      <c r="GEK139" s="102"/>
      <c r="GEL139" s="102"/>
      <c r="GEM139" s="102"/>
      <c r="GEN139" s="102"/>
      <c r="GEO139" s="102"/>
      <c r="GEP139" s="102"/>
      <c r="GEQ139" s="102"/>
      <c r="GER139" s="102"/>
      <c r="GES139" s="102"/>
      <c r="GET139" s="102"/>
      <c r="GEU139" s="102"/>
      <c r="GEV139" s="102"/>
      <c r="GEW139" s="102"/>
      <c r="GEX139" s="102"/>
      <c r="GEY139" s="102"/>
      <c r="GEZ139" s="102"/>
      <c r="GFA139" s="102"/>
      <c r="GFB139" s="102"/>
      <c r="GFC139" s="102"/>
      <c r="GFD139" s="102"/>
      <c r="GFE139" s="102"/>
      <c r="GFF139" s="102"/>
      <c r="GFG139" s="102"/>
      <c r="GFH139" s="102"/>
      <c r="GFI139" s="102"/>
      <c r="GFJ139" s="102"/>
      <c r="GFK139" s="102"/>
      <c r="GFL139" s="102"/>
      <c r="GFM139" s="102"/>
      <c r="GFN139" s="102"/>
      <c r="GFO139" s="102"/>
      <c r="GFP139" s="102"/>
      <c r="GFQ139" s="102"/>
      <c r="GFR139" s="102"/>
      <c r="GFS139" s="102"/>
      <c r="GFT139" s="102"/>
      <c r="GFU139" s="102"/>
      <c r="GFV139" s="102"/>
      <c r="GFW139" s="102"/>
      <c r="GFX139" s="102"/>
      <c r="GFY139" s="102"/>
      <c r="GFZ139" s="102"/>
      <c r="GGA139" s="102"/>
      <c r="GGB139" s="102"/>
      <c r="GGC139" s="102"/>
      <c r="GGD139" s="102"/>
      <c r="GGE139" s="102"/>
      <c r="GGF139" s="102"/>
      <c r="GGG139" s="102"/>
      <c r="GGH139" s="102"/>
      <c r="GGI139" s="102"/>
      <c r="GGJ139" s="102"/>
      <c r="GGK139" s="102"/>
      <c r="GGL139" s="102"/>
      <c r="GGM139" s="102"/>
      <c r="GGN139" s="102"/>
      <c r="GGO139" s="102"/>
      <c r="GGP139" s="102"/>
      <c r="GGQ139" s="102"/>
      <c r="GGR139" s="102"/>
      <c r="GGS139" s="102"/>
      <c r="GGT139" s="102"/>
      <c r="GGU139" s="102"/>
      <c r="GGV139" s="102"/>
      <c r="GGW139" s="102"/>
      <c r="GGX139" s="102"/>
      <c r="GGY139" s="102"/>
      <c r="GGZ139" s="102"/>
      <c r="GHA139" s="102"/>
      <c r="GHB139" s="102"/>
      <c r="GHC139" s="102"/>
      <c r="GHD139" s="102"/>
      <c r="GHE139" s="102"/>
      <c r="GHF139" s="102"/>
      <c r="GHG139" s="102"/>
      <c r="GHH139" s="102"/>
      <c r="GHI139" s="102"/>
      <c r="GHJ139" s="102"/>
      <c r="GHK139" s="102"/>
      <c r="GHL139" s="102"/>
      <c r="GHM139" s="102"/>
      <c r="GHN139" s="102"/>
      <c r="GHO139" s="102"/>
      <c r="GHP139" s="102"/>
      <c r="GHQ139" s="102"/>
      <c r="GHR139" s="102"/>
      <c r="GHS139" s="102"/>
      <c r="GHT139" s="102"/>
      <c r="GHU139" s="102"/>
      <c r="GHV139" s="102"/>
      <c r="GHW139" s="102"/>
      <c r="GHX139" s="102"/>
      <c r="GHY139" s="102"/>
      <c r="GHZ139" s="102"/>
      <c r="GIA139" s="102"/>
      <c r="GIB139" s="102"/>
      <c r="GIC139" s="102"/>
      <c r="GID139" s="102"/>
      <c r="GIE139" s="102"/>
      <c r="GIF139" s="102"/>
      <c r="GIG139" s="102"/>
      <c r="GIH139" s="102"/>
      <c r="GII139" s="102"/>
      <c r="GIJ139" s="102"/>
      <c r="GIK139" s="102"/>
      <c r="GIL139" s="102"/>
      <c r="GIM139" s="102"/>
      <c r="GIN139" s="102"/>
      <c r="GIO139" s="102"/>
      <c r="GIP139" s="102"/>
      <c r="GIQ139" s="102"/>
      <c r="GIR139" s="102"/>
      <c r="GIS139" s="102"/>
      <c r="GIT139" s="102"/>
      <c r="GIU139" s="102"/>
      <c r="GIV139" s="102"/>
      <c r="GIW139" s="102"/>
      <c r="GIX139" s="102"/>
      <c r="GIY139" s="102"/>
      <c r="GIZ139" s="102"/>
      <c r="GJA139" s="102"/>
      <c r="GJB139" s="102"/>
      <c r="GJC139" s="102"/>
      <c r="GJD139" s="102"/>
      <c r="GJE139" s="102"/>
      <c r="GJF139" s="102"/>
      <c r="GJG139" s="102"/>
      <c r="GJH139" s="102"/>
      <c r="GJI139" s="102"/>
      <c r="GJJ139" s="102"/>
      <c r="GJK139" s="102"/>
      <c r="GJL139" s="102"/>
      <c r="GJM139" s="102"/>
      <c r="GJN139" s="102"/>
      <c r="GJO139" s="102"/>
      <c r="GJP139" s="102"/>
      <c r="GJQ139" s="102"/>
      <c r="GJR139" s="102"/>
      <c r="GJS139" s="102"/>
      <c r="GJT139" s="102"/>
      <c r="GJU139" s="102"/>
      <c r="GJV139" s="102"/>
      <c r="GJW139" s="102"/>
      <c r="GJX139" s="102"/>
      <c r="GJY139" s="102"/>
      <c r="GJZ139" s="102"/>
      <c r="GKA139" s="102"/>
      <c r="GKB139" s="102"/>
      <c r="GKC139" s="102"/>
      <c r="GKD139" s="102"/>
      <c r="GKE139" s="102"/>
      <c r="GKF139" s="102"/>
      <c r="GKG139" s="102"/>
      <c r="GKH139" s="102"/>
      <c r="GKI139" s="102"/>
      <c r="GKJ139" s="102"/>
      <c r="GKK139" s="102"/>
      <c r="GKL139" s="102"/>
      <c r="GKM139" s="102"/>
      <c r="GKN139" s="102"/>
      <c r="GKO139" s="102"/>
      <c r="GKP139" s="102"/>
      <c r="GKQ139" s="102"/>
      <c r="GKR139" s="102"/>
      <c r="GKS139" s="102"/>
      <c r="GKT139" s="102"/>
      <c r="GKU139" s="102"/>
      <c r="GKV139" s="102"/>
      <c r="GKW139" s="102"/>
      <c r="GKX139" s="102"/>
      <c r="GKY139" s="102"/>
      <c r="GKZ139" s="102"/>
      <c r="GLA139" s="102"/>
      <c r="GLB139" s="102"/>
      <c r="GLC139" s="102"/>
      <c r="GLD139" s="102"/>
      <c r="GLE139" s="102"/>
      <c r="GLF139" s="102"/>
      <c r="GLG139" s="102"/>
      <c r="GLH139" s="102"/>
      <c r="GLI139" s="102"/>
      <c r="GLJ139" s="102"/>
      <c r="GLK139" s="102"/>
      <c r="GLL139" s="102"/>
      <c r="GLM139" s="102"/>
      <c r="GLN139" s="102"/>
      <c r="GLO139" s="102"/>
      <c r="GLP139" s="102"/>
      <c r="GLQ139" s="102"/>
      <c r="GLR139" s="102"/>
      <c r="GLS139" s="102"/>
      <c r="GLT139" s="102"/>
      <c r="GLU139" s="102"/>
      <c r="GLV139" s="102"/>
      <c r="GLW139" s="102"/>
      <c r="GLX139" s="102"/>
      <c r="GLY139" s="102"/>
      <c r="GLZ139" s="102"/>
      <c r="GMA139" s="102"/>
      <c r="GMB139" s="102"/>
      <c r="GMC139" s="102"/>
      <c r="GMD139" s="102"/>
      <c r="GME139" s="102"/>
      <c r="GMF139" s="102"/>
      <c r="GMG139" s="102"/>
      <c r="GMH139" s="102"/>
      <c r="GMI139" s="102"/>
      <c r="GMJ139" s="102"/>
      <c r="GMK139" s="102"/>
      <c r="GML139" s="102"/>
      <c r="GMM139" s="102"/>
      <c r="GMN139" s="102"/>
      <c r="GMO139" s="102"/>
      <c r="GMP139" s="102"/>
      <c r="GMQ139" s="102"/>
      <c r="GMR139" s="102"/>
      <c r="GMS139" s="102"/>
      <c r="GMT139" s="102"/>
      <c r="GMU139" s="102"/>
      <c r="GMV139" s="102"/>
      <c r="GMW139" s="102"/>
      <c r="GMX139" s="102"/>
      <c r="GMY139" s="102"/>
      <c r="GMZ139" s="102"/>
      <c r="GNA139" s="102"/>
      <c r="GNB139" s="102"/>
      <c r="GNC139" s="102"/>
      <c r="GND139" s="102"/>
      <c r="GNE139" s="102"/>
      <c r="GNF139" s="102"/>
      <c r="GNG139" s="102"/>
      <c r="GNH139" s="102"/>
      <c r="GNI139" s="102"/>
      <c r="GNJ139" s="102"/>
      <c r="GNK139" s="102"/>
      <c r="GNL139" s="102"/>
      <c r="GNM139" s="102"/>
      <c r="GNN139" s="102"/>
      <c r="GNO139" s="102"/>
      <c r="GNP139" s="102"/>
      <c r="GNQ139" s="102"/>
      <c r="GNR139" s="102"/>
      <c r="GNS139" s="102"/>
      <c r="GNT139" s="102"/>
      <c r="GNU139" s="102"/>
      <c r="GNV139" s="102"/>
      <c r="GNW139" s="102"/>
      <c r="GNX139" s="102"/>
      <c r="GNY139" s="102"/>
      <c r="GNZ139" s="102"/>
      <c r="GOA139" s="102"/>
      <c r="GOB139" s="102"/>
      <c r="GOC139" s="102"/>
      <c r="GOD139" s="102"/>
      <c r="GOE139" s="102"/>
      <c r="GOF139" s="102"/>
      <c r="GOG139" s="102"/>
      <c r="GOH139" s="102"/>
      <c r="GOI139" s="102"/>
      <c r="GOJ139" s="102"/>
      <c r="GOK139" s="102"/>
      <c r="GOL139" s="102"/>
      <c r="GOM139" s="102"/>
      <c r="GON139" s="102"/>
      <c r="GOO139" s="102"/>
      <c r="GOP139" s="102"/>
      <c r="GOQ139" s="102"/>
      <c r="GOR139" s="102"/>
      <c r="GOS139" s="102"/>
      <c r="GOT139" s="102"/>
      <c r="GOU139" s="102"/>
      <c r="GOV139" s="102"/>
      <c r="GOW139" s="102"/>
      <c r="GOX139" s="102"/>
      <c r="GOY139" s="102"/>
      <c r="GOZ139" s="102"/>
      <c r="GPA139" s="102"/>
      <c r="GPB139" s="102"/>
      <c r="GPC139" s="102"/>
      <c r="GPD139" s="102"/>
      <c r="GPE139" s="102"/>
      <c r="GPF139" s="102"/>
      <c r="GPG139" s="102"/>
      <c r="GPH139" s="102"/>
      <c r="GPI139" s="102"/>
      <c r="GPJ139" s="102"/>
      <c r="GPK139" s="102"/>
      <c r="GPL139" s="102"/>
      <c r="GPM139" s="102"/>
      <c r="GPN139" s="102"/>
      <c r="GPO139" s="102"/>
      <c r="GPP139" s="102"/>
      <c r="GPQ139" s="102"/>
      <c r="GPR139" s="102"/>
      <c r="GPS139" s="102"/>
      <c r="GPT139" s="102"/>
      <c r="GPU139" s="102"/>
      <c r="GPV139" s="102"/>
      <c r="GPW139" s="102"/>
      <c r="GPX139" s="102"/>
      <c r="GPY139" s="102"/>
      <c r="GPZ139" s="102"/>
      <c r="GQA139" s="102"/>
      <c r="GQB139" s="102"/>
      <c r="GQC139" s="102"/>
      <c r="GQD139" s="102"/>
      <c r="GQE139" s="102"/>
      <c r="GQF139" s="102"/>
      <c r="GQG139" s="102"/>
      <c r="GQH139" s="102"/>
      <c r="GQI139" s="102"/>
      <c r="GQJ139" s="102"/>
      <c r="GQK139" s="102"/>
      <c r="GQL139" s="102"/>
      <c r="GQM139" s="102"/>
      <c r="GQN139" s="102"/>
      <c r="GQO139" s="102"/>
      <c r="GQP139" s="102"/>
      <c r="GQQ139" s="102"/>
      <c r="GQR139" s="102"/>
      <c r="GQS139" s="102"/>
      <c r="GQT139" s="102"/>
      <c r="GQU139" s="102"/>
      <c r="GQV139" s="102"/>
      <c r="GQW139" s="102"/>
      <c r="GQX139" s="102"/>
      <c r="GQY139" s="102"/>
      <c r="GQZ139" s="102"/>
      <c r="GRA139" s="102"/>
      <c r="GRB139" s="102"/>
      <c r="GRC139" s="102"/>
      <c r="GRD139" s="102"/>
      <c r="GRE139" s="102"/>
      <c r="GRF139" s="102"/>
      <c r="GRG139" s="102"/>
      <c r="GRH139" s="102"/>
      <c r="GRI139" s="102"/>
      <c r="GRJ139" s="102"/>
      <c r="GRK139" s="102"/>
      <c r="GRL139" s="102"/>
      <c r="GRM139" s="102"/>
      <c r="GRN139" s="102"/>
      <c r="GRO139" s="102"/>
      <c r="GRP139" s="102"/>
      <c r="GRQ139" s="102"/>
      <c r="GRR139" s="102"/>
      <c r="GRS139" s="102"/>
      <c r="GRT139" s="102"/>
      <c r="GRU139" s="102"/>
      <c r="GRV139" s="102"/>
      <c r="GRW139" s="102"/>
      <c r="GRX139" s="102"/>
      <c r="GRY139" s="102"/>
      <c r="GRZ139" s="102"/>
      <c r="GSA139" s="102"/>
      <c r="GSB139" s="102"/>
      <c r="GSC139" s="102"/>
      <c r="GSD139" s="102"/>
      <c r="GSE139" s="102"/>
      <c r="GSF139" s="102"/>
      <c r="GSG139" s="102"/>
      <c r="GSH139" s="102"/>
      <c r="GSI139" s="102"/>
      <c r="GSJ139" s="102"/>
      <c r="GSK139" s="102"/>
      <c r="GSL139" s="102"/>
      <c r="GSM139" s="102"/>
      <c r="GSN139" s="102"/>
      <c r="GSO139" s="102"/>
      <c r="GSP139" s="102"/>
      <c r="GSQ139" s="102"/>
      <c r="GSR139" s="102"/>
      <c r="GSS139" s="102"/>
      <c r="GST139" s="102"/>
      <c r="GSU139" s="102"/>
      <c r="GSV139" s="102"/>
      <c r="GSW139" s="102"/>
      <c r="GSX139" s="102"/>
      <c r="GSY139" s="102"/>
      <c r="GSZ139" s="102"/>
      <c r="GTA139" s="102"/>
      <c r="GTB139" s="102"/>
      <c r="GTC139" s="102"/>
      <c r="GTD139" s="102"/>
      <c r="GTE139" s="102"/>
      <c r="GTF139" s="102"/>
      <c r="GTG139" s="102"/>
      <c r="GTH139" s="102"/>
      <c r="GTI139" s="102"/>
      <c r="GTJ139" s="102"/>
      <c r="GTK139" s="102"/>
      <c r="GTL139" s="102"/>
      <c r="GTM139" s="102"/>
      <c r="GTN139" s="102"/>
      <c r="GTO139" s="102"/>
      <c r="GTP139" s="102"/>
      <c r="GTQ139" s="102"/>
      <c r="GTR139" s="102"/>
      <c r="GTS139" s="102"/>
      <c r="GTT139" s="102"/>
      <c r="GTU139" s="102"/>
      <c r="GTV139" s="102"/>
      <c r="GTW139" s="102"/>
      <c r="GTX139" s="102"/>
      <c r="GTY139" s="102"/>
      <c r="GTZ139" s="102"/>
      <c r="GUA139" s="102"/>
      <c r="GUB139" s="102"/>
      <c r="GUC139" s="102"/>
      <c r="GUD139" s="102"/>
      <c r="GUE139" s="102"/>
      <c r="GUF139" s="102"/>
      <c r="GUG139" s="102"/>
      <c r="GUH139" s="102"/>
      <c r="GUI139" s="102"/>
      <c r="GUJ139" s="102"/>
      <c r="GUK139" s="102"/>
      <c r="GUL139" s="102"/>
      <c r="GUM139" s="102"/>
      <c r="GUN139" s="102"/>
      <c r="GUO139" s="102"/>
      <c r="GUP139" s="102"/>
      <c r="GUQ139" s="102"/>
      <c r="GUR139" s="102"/>
      <c r="GUS139" s="102"/>
      <c r="GUT139" s="102"/>
      <c r="GUU139" s="102"/>
      <c r="GUV139" s="102"/>
      <c r="GUW139" s="102"/>
      <c r="GUX139" s="102"/>
      <c r="GUY139" s="102"/>
      <c r="GUZ139" s="102"/>
      <c r="GVA139" s="102"/>
      <c r="GVB139" s="102"/>
      <c r="GVC139" s="102"/>
      <c r="GVD139" s="102"/>
      <c r="GVE139" s="102"/>
      <c r="GVF139" s="102"/>
      <c r="GVG139" s="102"/>
      <c r="GVH139" s="102"/>
      <c r="GVI139" s="102"/>
      <c r="GVJ139" s="102"/>
      <c r="GVK139" s="102"/>
      <c r="GVL139" s="102"/>
      <c r="GVM139" s="102"/>
      <c r="GVN139" s="102"/>
      <c r="GVO139" s="102"/>
      <c r="GVP139" s="102"/>
      <c r="GVQ139" s="102"/>
      <c r="GVR139" s="102"/>
      <c r="GVS139" s="102"/>
      <c r="GVT139" s="102"/>
      <c r="GVU139" s="102"/>
      <c r="GVV139" s="102"/>
      <c r="GVW139" s="102"/>
      <c r="GVX139" s="102"/>
      <c r="GVY139" s="102"/>
      <c r="GVZ139" s="102"/>
      <c r="GWA139" s="102"/>
      <c r="GWB139" s="102"/>
      <c r="GWC139" s="102"/>
      <c r="GWD139" s="102"/>
      <c r="GWE139" s="102"/>
      <c r="GWF139" s="102"/>
      <c r="GWG139" s="102"/>
      <c r="GWH139" s="102"/>
      <c r="GWI139" s="102"/>
      <c r="GWJ139" s="102"/>
      <c r="GWK139" s="102"/>
      <c r="GWL139" s="102"/>
      <c r="GWM139" s="102"/>
      <c r="GWN139" s="102"/>
      <c r="GWO139" s="102"/>
      <c r="GWP139" s="102"/>
      <c r="GWQ139" s="102"/>
      <c r="GWR139" s="102"/>
      <c r="GWS139" s="102"/>
      <c r="GWT139" s="102"/>
      <c r="GWU139" s="102"/>
      <c r="GWV139" s="102"/>
      <c r="GWW139" s="102"/>
      <c r="GWX139" s="102"/>
      <c r="GWY139" s="102"/>
      <c r="GWZ139" s="102"/>
      <c r="GXA139" s="102"/>
      <c r="GXB139" s="102"/>
      <c r="GXC139" s="102"/>
      <c r="GXD139" s="102"/>
      <c r="GXE139" s="102"/>
      <c r="GXF139" s="102"/>
      <c r="GXG139" s="102"/>
      <c r="GXH139" s="102"/>
      <c r="GXI139" s="102"/>
      <c r="GXJ139" s="102"/>
      <c r="GXK139" s="102"/>
      <c r="GXL139" s="102"/>
      <c r="GXM139" s="102"/>
      <c r="GXN139" s="102"/>
      <c r="GXO139" s="102"/>
      <c r="GXP139" s="102"/>
      <c r="GXQ139" s="102"/>
      <c r="GXR139" s="102"/>
      <c r="GXS139" s="102"/>
      <c r="GXT139" s="102"/>
      <c r="GXU139" s="102"/>
      <c r="GXV139" s="102"/>
      <c r="GXW139" s="102"/>
      <c r="GXX139" s="102"/>
      <c r="GXY139" s="102"/>
      <c r="GXZ139" s="102"/>
      <c r="GYA139" s="102"/>
      <c r="GYB139" s="102"/>
      <c r="GYC139" s="102"/>
      <c r="GYD139" s="102"/>
      <c r="GYE139" s="102"/>
      <c r="GYF139" s="102"/>
      <c r="GYG139" s="102"/>
      <c r="GYH139" s="102"/>
      <c r="GYI139" s="102"/>
      <c r="GYJ139" s="102"/>
      <c r="GYK139" s="102"/>
      <c r="GYL139" s="102"/>
      <c r="GYM139" s="102"/>
      <c r="GYN139" s="102"/>
      <c r="GYO139" s="102"/>
      <c r="GYP139" s="102"/>
      <c r="GYQ139" s="102"/>
      <c r="GYR139" s="102"/>
      <c r="GYS139" s="102"/>
      <c r="GYT139" s="102"/>
      <c r="GYU139" s="102"/>
      <c r="GYV139" s="102"/>
      <c r="GYW139" s="102"/>
      <c r="GYX139" s="102"/>
      <c r="GYY139" s="102"/>
      <c r="GYZ139" s="102"/>
      <c r="GZA139" s="102"/>
      <c r="GZB139" s="102"/>
      <c r="GZC139" s="102"/>
      <c r="GZD139" s="102"/>
      <c r="GZE139" s="102"/>
      <c r="GZF139" s="102"/>
      <c r="GZG139" s="102"/>
      <c r="GZH139" s="102"/>
      <c r="GZI139" s="102"/>
      <c r="GZJ139" s="102"/>
      <c r="GZK139" s="102"/>
      <c r="GZL139" s="102"/>
      <c r="GZM139" s="102"/>
      <c r="GZN139" s="102"/>
      <c r="GZO139" s="102"/>
      <c r="GZP139" s="102"/>
      <c r="GZQ139" s="102"/>
      <c r="GZR139" s="102"/>
      <c r="GZS139" s="102"/>
      <c r="GZT139" s="102"/>
      <c r="GZU139" s="102"/>
      <c r="GZV139" s="102"/>
      <c r="GZW139" s="102"/>
      <c r="GZX139" s="102"/>
      <c r="GZY139" s="102"/>
      <c r="GZZ139" s="102"/>
      <c r="HAA139" s="102"/>
      <c r="HAB139" s="102"/>
      <c r="HAC139" s="102"/>
      <c r="HAD139" s="102"/>
      <c r="HAE139" s="102"/>
      <c r="HAF139" s="102"/>
      <c r="HAG139" s="102"/>
      <c r="HAH139" s="102"/>
      <c r="HAI139" s="102"/>
      <c r="HAJ139" s="102"/>
      <c r="HAK139" s="102"/>
      <c r="HAL139" s="102"/>
      <c r="HAM139" s="102"/>
      <c r="HAN139" s="102"/>
      <c r="HAO139" s="102"/>
      <c r="HAP139" s="102"/>
      <c r="HAQ139" s="102"/>
      <c r="HAR139" s="102"/>
      <c r="HAS139" s="102"/>
      <c r="HAT139" s="102"/>
      <c r="HAU139" s="102"/>
      <c r="HAV139" s="102"/>
      <c r="HAW139" s="102"/>
      <c r="HAX139" s="102"/>
      <c r="HAY139" s="102"/>
      <c r="HAZ139" s="102"/>
      <c r="HBA139" s="102"/>
      <c r="HBB139" s="102"/>
      <c r="HBC139" s="102"/>
      <c r="HBD139" s="102"/>
      <c r="HBE139" s="102"/>
      <c r="HBF139" s="102"/>
      <c r="HBG139" s="102"/>
      <c r="HBH139" s="102"/>
      <c r="HBI139" s="102"/>
      <c r="HBJ139" s="102"/>
      <c r="HBK139" s="102"/>
      <c r="HBL139" s="102"/>
      <c r="HBM139" s="102"/>
      <c r="HBN139" s="102"/>
      <c r="HBO139" s="102"/>
      <c r="HBP139" s="102"/>
      <c r="HBQ139" s="102"/>
      <c r="HBR139" s="102"/>
      <c r="HBS139" s="102"/>
      <c r="HBT139" s="102"/>
      <c r="HBU139" s="102"/>
      <c r="HBV139" s="102"/>
      <c r="HBW139" s="102"/>
      <c r="HBX139" s="102"/>
      <c r="HBY139" s="102"/>
      <c r="HBZ139" s="102"/>
      <c r="HCA139" s="102"/>
      <c r="HCB139" s="102"/>
      <c r="HCC139" s="102"/>
      <c r="HCD139" s="102"/>
      <c r="HCE139" s="102"/>
      <c r="HCF139" s="102"/>
      <c r="HCG139" s="102"/>
      <c r="HCH139" s="102"/>
      <c r="HCI139" s="102"/>
      <c r="HCJ139" s="102"/>
      <c r="HCK139" s="102"/>
      <c r="HCL139" s="102"/>
      <c r="HCM139" s="102"/>
      <c r="HCN139" s="102"/>
      <c r="HCO139" s="102"/>
      <c r="HCP139" s="102"/>
      <c r="HCQ139" s="102"/>
      <c r="HCR139" s="102"/>
      <c r="HCS139" s="102"/>
      <c r="HCT139" s="102"/>
      <c r="HCU139" s="102"/>
      <c r="HCV139" s="102"/>
      <c r="HCW139" s="102"/>
      <c r="HCX139" s="102"/>
      <c r="HCY139" s="102"/>
      <c r="HCZ139" s="102"/>
      <c r="HDA139" s="102"/>
      <c r="HDB139" s="102"/>
      <c r="HDC139" s="102"/>
      <c r="HDD139" s="102"/>
      <c r="HDE139" s="102"/>
      <c r="HDF139" s="102"/>
      <c r="HDG139" s="102"/>
      <c r="HDH139" s="102"/>
      <c r="HDI139" s="102"/>
      <c r="HDJ139" s="102"/>
      <c r="HDK139" s="102"/>
      <c r="HDL139" s="102"/>
      <c r="HDM139" s="102"/>
      <c r="HDN139" s="102"/>
      <c r="HDO139" s="102"/>
      <c r="HDP139" s="102"/>
      <c r="HDQ139" s="102"/>
      <c r="HDR139" s="102"/>
      <c r="HDS139" s="102"/>
      <c r="HDT139" s="102"/>
      <c r="HDU139" s="102"/>
      <c r="HDV139" s="102"/>
      <c r="HDW139" s="102"/>
      <c r="HDX139" s="102"/>
      <c r="HDY139" s="102"/>
      <c r="HDZ139" s="102"/>
      <c r="HEA139" s="102"/>
      <c r="HEB139" s="102"/>
      <c r="HEC139" s="102"/>
      <c r="HED139" s="102"/>
      <c r="HEE139" s="102"/>
      <c r="HEF139" s="102"/>
      <c r="HEG139" s="102"/>
      <c r="HEH139" s="102"/>
      <c r="HEI139" s="102"/>
      <c r="HEJ139" s="102"/>
      <c r="HEK139" s="102"/>
      <c r="HEL139" s="102"/>
      <c r="HEM139" s="102"/>
      <c r="HEN139" s="102"/>
      <c r="HEO139" s="102"/>
      <c r="HEP139" s="102"/>
      <c r="HEQ139" s="102"/>
      <c r="HER139" s="102"/>
      <c r="HES139" s="102"/>
      <c r="HET139" s="102"/>
      <c r="HEU139" s="102"/>
      <c r="HEV139" s="102"/>
      <c r="HEW139" s="102"/>
      <c r="HEX139" s="102"/>
      <c r="HEY139" s="102"/>
      <c r="HEZ139" s="102"/>
      <c r="HFA139" s="102"/>
      <c r="HFB139" s="102"/>
      <c r="HFC139" s="102"/>
      <c r="HFD139" s="102"/>
      <c r="HFE139" s="102"/>
      <c r="HFF139" s="102"/>
      <c r="HFG139" s="102"/>
      <c r="HFH139" s="102"/>
      <c r="HFI139" s="102"/>
      <c r="HFJ139" s="102"/>
      <c r="HFK139" s="102"/>
      <c r="HFL139" s="102"/>
      <c r="HFM139" s="102"/>
      <c r="HFN139" s="102"/>
      <c r="HFO139" s="102"/>
      <c r="HFP139" s="102"/>
      <c r="HFQ139" s="102"/>
      <c r="HFR139" s="102"/>
      <c r="HFS139" s="102"/>
      <c r="HFT139" s="102"/>
      <c r="HFU139" s="102"/>
      <c r="HFV139" s="102"/>
      <c r="HFW139" s="102"/>
      <c r="HFX139" s="102"/>
      <c r="HFY139" s="102"/>
      <c r="HFZ139" s="102"/>
      <c r="HGA139" s="102"/>
      <c r="HGB139" s="102"/>
      <c r="HGC139" s="102"/>
      <c r="HGD139" s="102"/>
      <c r="HGE139" s="102"/>
      <c r="HGF139" s="102"/>
      <c r="HGG139" s="102"/>
      <c r="HGH139" s="102"/>
      <c r="HGI139" s="102"/>
      <c r="HGJ139" s="102"/>
      <c r="HGK139" s="102"/>
      <c r="HGL139" s="102"/>
      <c r="HGM139" s="102"/>
      <c r="HGN139" s="102"/>
      <c r="HGO139" s="102"/>
      <c r="HGP139" s="102"/>
      <c r="HGQ139" s="102"/>
      <c r="HGR139" s="102"/>
      <c r="HGS139" s="102"/>
      <c r="HGT139" s="102"/>
      <c r="HGU139" s="102"/>
      <c r="HGV139" s="102"/>
      <c r="HGW139" s="102"/>
      <c r="HGX139" s="102"/>
      <c r="HGY139" s="102"/>
      <c r="HGZ139" s="102"/>
      <c r="HHA139" s="102"/>
      <c r="HHB139" s="102"/>
      <c r="HHC139" s="102"/>
      <c r="HHD139" s="102"/>
      <c r="HHE139" s="102"/>
      <c r="HHF139" s="102"/>
      <c r="HHG139" s="102"/>
      <c r="HHH139" s="102"/>
      <c r="HHI139" s="102"/>
      <c r="HHJ139" s="102"/>
      <c r="HHK139" s="102"/>
      <c r="HHL139" s="102"/>
      <c r="HHM139" s="102"/>
      <c r="HHN139" s="102"/>
      <c r="HHO139" s="102"/>
      <c r="HHP139" s="102"/>
      <c r="HHQ139" s="102"/>
      <c r="HHR139" s="102"/>
      <c r="HHS139" s="102"/>
      <c r="HHT139" s="102"/>
      <c r="HHU139" s="102"/>
      <c r="HHV139" s="102"/>
      <c r="HHW139" s="102"/>
      <c r="HHX139" s="102"/>
      <c r="HHY139" s="102"/>
      <c r="HHZ139" s="102"/>
      <c r="HIA139" s="102"/>
      <c r="HIB139" s="102"/>
      <c r="HIC139" s="102"/>
      <c r="HID139" s="102"/>
      <c r="HIE139" s="102"/>
      <c r="HIF139" s="102"/>
      <c r="HIG139" s="102"/>
      <c r="HIH139" s="102"/>
      <c r="HII139" s="102"/>
      <c r="HIJ139" s="102"/>
      <c r="HIK139" s="102"/>
      <c r="HIL139" s="102"/>
      <c r="HIM139" s="102"/>
      <c r="HIN139" s="102"/>
      <c r="HIO139" s="102"/>
      <c r="HIP139" s="102"/>
      <c r="HIQ139" s="102"/>
      <c r="HIR139" s="102"/>
      <c r="HIS139" s="102"/>
      <c r="HIT139" s="102"/>
      <c r="HIU139" s="102"/>
      <c r="HIV139" s="102"/>
      <c r="HIW139" s="102"/>
      <c r="HIX139" s="102"/>
      <c r="HIY139" s="102"/>
      <c r="HIZ139" s="102"/>
      <c r="HJA139" s="102"/>
      <c r="HJB139" s="102"/>
      <c r="HJC139" s="102"/>
      <c r="HJD139" s="102"/>
      <c r="HJE139" s="102"/>
      <c r="HJF139" s="102"/>
      <c r="HJG139" s="102"/>
      <c r="HJH139" s="102"/>
      <c r="HJI139" s="102"/>
      <c r="HJJ139" s="102"/>
      <c r="HJK139" s="102"/>
      <c r="HJL139" s="102"/>
      <c r="HJM139" s="102"/>
      <c r="HJN139" s="102"/>
      <c r="HJO139" s="102"/>
      <c r="HJP139" s="102"/>
      <c r="HJQ139" s="102"/>
      <c r="HJR139" s="102"/>
      <c r="HJS139" s="102"/>
      <c r="HJT139" s="102"/>
      <c r="HJU139" s="102"/>
      <c r="HJV139" s="102"/>
      <c r="HJW139" s="102"/>
      <c r="HJX139" s="102"/>
      <c r="HJY139" s="102"/>
      <c r="HJZ139" s="102"/>
      <c r="HKA139" s="102"/>
      <c r="HKB139" s="102"/>
      <c r="HKC139" s="102"/>
      <c r="HKD139" s="102"/>
      <c r="HKE139" s="102"/>
      <c r="HKF139" s="102"/>
      <c r="HKG139" s="102"/>
      <c r="HKH139" s="102"/>
      <c r="HKI139" s="102"/>
      <c r="HKJ139" s="102"/>
      <c r="HKK139" s="102"/>
      <c r="HKL139" s="102"/>
      <c r="HKM139" s="102"/>
      <c r="HKN139" s="102"/>
      <c r="HKO139" s="102"/>
      <c r="HKP139" s="102"/>
      <c r="HKQ139" s="102"/>
      <c r="HKR139" s="102"/>
      <c r="HKS139" s="102"/>
      <c r="HKT139" s="102"/>
      <c r="HKU139" s="102"/>
      <c r="HKV139" s="102"/>
      <c r="HKW139" s="102"/>
      <c r="HKX139" s="102"/>
      <c r="HKY139" s="102"/>
      <c r="HKZ139" s="102"/>
      <c r="HLA139" s="102"/>
      <c r="HLB139" s="102"/>
      <c r="HLC139" s="102"/>
      <c r="HLD139" s="102"/>
      <c r="HLE139" s="102"/>
      <c r="HLF139" s="102"/>
      <c r="HLG139" s="102"/>
      <c r="HLH139" s="102"/>
      <c r="HLI139" s="102"/>
      <c r="HLJ139" s="102"/>
      <c r="HLK139" s="102"/>
      <c r="HLL139" s="102"/>
      <c r="HLM139" s="102"/>
      <c r="HLN139" s="102"/>
      <c r="HLO139" s="102"/>
      <c r="HLP139" s="102"/>
      <c r="HLQ139" s="102"/>
      <c r="HLR139" s="102"/>
      <c r="HLS139" s="102"/>
      <c r="HLT139" s="102"/>
      <c r="HLU139" s="102"/>
      <c r="HLV139" s="102"/>
      <c r="HLW139" s="102"/>
      <c r="HLX139" s="102"/>
      <c r="HLY139" s="102"/>
      <c r="HLZ139" s="102"/>
      <c r="HMA139" s="102"/>
      <c r="HMB139" s="102"/>
      <c r="HMC139" s="102"/>
      <c r="HMD139" s="102"/>
      <c r="HME139" s="102"/>
      <c r="HMF139" s="102"/>
      <c r="HMG139" s="102"/>
      <c r="HMH139" s="102"/>
      <c r="HMI139" s="102"/>
      <c r="HMJ139" s="102"/>
      <c r="HMK139" s="102"/>
      <c r="HML139" s="102"/>
      <c r="HMM139" s="102"/>
      <c r="HMN139" s="102"/>
      <c r="HMO139" s="102"/>
      <c r="HMP139" s="102"/>
      <c r="HMQ139" s="102"/>
      <c r="HMR139" s="102"/>
      <c r="HMS139" s="102"/>
      <c r="HMT139" s="102"/>
      <c r="HMU139" s="102"/>
      <c r="HMV139" s="102"/>
      <c r="HMW139" s="102"/>
      <c r="HMX139" s="102"/>
      <c r="HMY139" s="102"/>
      <c r="HMZ139" s="102"/>
      <c r="HNA139" s="102"/>
      <c r="HNB139" s="102"/>
      <c r="HNC139" s="102"/>
      <c r="HND139" s="102"/>
      <c r="HNE139" s="102"/>
      <c r="HNF139" s="102"/>
      <c r="HNG139" s="102"/>
      <c r="HNH139" s="102"/>
      <c r="HNI139" s="102"/>
      <c r="HNJ139" s="102"/>
      <c r="HNK139" s="102"/>
      <c r="HNL139" s="102"/>
      <c r="HNM139" s="102"/>
      <c r="HNN139" s="102"/>
      <c r="HNO139" s="102"/>
      <c r="HNP139" s="102"/>
      <c r="HNQ139" s="102"/>
      <c r="HNR139" s="102"/>
      <c r="HNS139" s="102"/>
      <c r="HNT139" s="102"/>
      <c r="HNU139" s="102"/>
      <c r="HNV139" s="102"/>
      <c r="HNW139" s="102"/>
      <c r="HNX139" s="102"/>
      <c r="HNY139" s="102"/>
      <c r="HNZ139" s="102"/>
      <c r="HOA139" s="102"/>
      <c r="HOB139" s="102"/>
      <c r="HOC139" s="102"/>
      <c r="HOD139" s="102"/>
      <c r="HOE139" s="102"/>
      <c r="HOF139" s="102"/>
      <c r="HOG139" s="102"/>
      <c r="HOH139" s="102"/>
      <c r="HOI139" s="102"/>
      <c r="HOJ139" s="102"/>
      <c r="HOK139" s="102"/>
      <c r="HOL139" s="102"/>
      <c r="HOM139" s="102"/>
      <c r="HON139" s="102"/>
      <c r="HOO139" s="102"/>
      <c r="HOP139" s="102"/>
      <c r="HOQ139" s="102"/>
      <c r="HOR139" s="102"/>
      <c r="HOS139" s="102"/>
      <c r="HOT139" s="102"/>
      <c r="HOU139" s="102"/>
      <c r="HOV139" s="102"/>
      <c r="HOW139" s="102"/>
      <c r="HOX139" s="102"/>
      <c r="HOY139" s="102"/>
      <c r="HOZ139" s="102"/>
      <c r="HPA139" s="102"/>
      <c r="HPB139" s="102"/>
      <c r="HPC139" s="102"/>
      <c r="HPD139" s="102"/>
      <c r="HPE139" s="102"/>
      <c r="HPF139" s="102"/>
      <c r="HPG139" s="102"/>
      <c r="HPH139" s="102"/>
      <c r="HPI139" s="102"/>
      <c r="HPJ139" s="102"/>
      <c r="HPK139" s="102"/>
      <c r="HPL139" s="102"/>
      <c r="HPM139" s="102"/>
      <c r="HPN139" s="102"/>
      <c r="HPO139" s="102"/>
      <c r="HPP139" s="102"/>
      <c r="HPQ139" s="102"/>
      <c r="HPR139" s="102"/>
      <c r="HPS139" s="102"/>
      <c r="HPT139" s="102"/>
      <c r="HPU139" s="102"/>
      <c r="HPV139" s="102"/>
      <c r="HPW139" s="102"/>
      <c r="HPX139" s="102"/>
      <c r="HPY139" s="102"/>
      <c r="HPZ139" s="102"/>
      <c r="HQA139" s="102"/>
      <c r="HQB139" s="102"/>
      <c r="HQC139" s="102"/>
      <c r="HQD139" s="102"/>
      <c r="HQE139" s="102"/>
      <c r="HQF139" s="102"/>
      <c r="HQG139" s="102"/>
      <c r="HQH139" s="102"/>
      <c r="HQI139" s="102"/>
      <c r="HQJ139" s="102"/>
      <c r="HQK139" s="102"/>
      <c r="HQL139" s="102"/>
      <c r="HQM139" s="102"/>
      <c r="HQN139" s="102"/>
      <c r="HQO139" s="102"/>
      <c r="HQP139" s="102"/>
      <c r="HQQ139" s="102"/>
      <c r="HQR139" s="102"/>
      <c r="HQS139" s="102"/>
      <c r="HQT139" s="102"/>
      <c r="HQU139" s="102"/>
      <c r="HQV139" s="102"/>
      <c r="HQW139" s="102"/>
      <c r="HQX139" s="102"/>
      <c r="HQY139" s="102"/>
      <c r="HQZ139" s="102"/>
      <c r="HRA139" s="102"/>
      <c r="HRB139" s="102"/>
      <c r="HRC139" s="102"/>
      <c r="HRD139" s="102"/>
      <c r="HRE139" s="102"/>
      <c r="HRF139" s="102"/>
      <c r="HRG139" s="102"/>
      <c r="HRH139" s="102"/>
      <c r="HRI139" s="102"/>
      <c r="HRJ139" s="102"/>
      <c r="HRK139" s="102"/>
      <c r="HRL139" s="102"/>
      <c r="HRM139" s="102"/>
      <c r="HRN139" s="102"/>
      <c r="HRO139" s="102"/>
      <c r="HRP139" s="102"/>
      <c r="HRQ139" s="102"/>
      <c r="HRR139" s="102"/>
      <c r="HRS139" s="102"/>
      <c r="HRT139" s="102"/>
      <c r="HRU139" s="102"/>
      <c r="HRV139" s="102"/>
      <c r="HRW139" s="102"/>
      <c r="HRX139" s="102"/>
      <c r="HRY139" s="102"/>
      <c r="HRZ139" s="102"/>
      <c r="HSA139" s="102"/>
      <c r="HSB139" s="102"/>
      <c r="HSC139" s="102"/>
      <c r="HSD139" s="102"/>
      <c r="HSE139" s="102"/>
      <c r="HSF139" s="102"/>
      <c r="HSG139" s="102"/>
      <c r="HSH139" s="102"/>
      <c r="HSI139" s="102"/>
      <c r="HSJ139" s="102"/>
      <c r="HSK139" s="102"/>
      <c r="HSL139" s="102"/>
      <c r="HSM139" s="102"/>
      <c r="HSN139" s="102"/>
      <c r="HSO139" s="102"/>
      <c r="HSP139" s="102"/>
      <c r="HSQ139" s="102"/>
      <c r="HSR139" s="102"/>
      <c r="HSS139" s="102"/>
      <c r="HST139" s="102"/>
      <c r="HSU139" s="102"/>
      <c r="HSV139" s="102"/>
      <c r="HSW139" s="102"/>
      <c r="HSX139" s="102"/>
      <c r="HSY139" s="102"/>
      <c r="HSZ139" s="102"/>
      <c r="HTA139" s="102"/>
      <c r="HTB139" s="102"/>
      <c r="HTC139" s="102"/>
      <c r="HTD139" s="102"/>
      <c r="HTE139" s="102"/>
      <c r="HTF139" s="102"/>
      <c r="HTG139" s="102"/>
      <c r="HTH139" s="102"/>
      <c r="HTI139" s="102"/>
      <c r="HTJ139" s="102"/>
      <c r="HTK139" s="102"/>
      <c r="HTL139" s="102"/>
      <c r="HTM139" s="102"/>
      <c r="HTN139" s="102"/>
      <c r="HTO139" s="102"/>
      <c r="HTP139" s="102"/>
      <c r="HTQ139" s="102"/>
      <c r="HTR139" s="102"/>
      <c r="HTS139" s="102"/>
      <c r="HTT139" s="102"/>
      <c r="HTU139" s="102"/>
      <c r="HTV139" s="102"/>
      <c r="HTW139" s="102"/>
      <c r="HTX139" s="102"/>
      <c r="HTY139" s="102"/>
      <c r="HTZ139" s="102"/>
      <c r="HUA139" s="102"/>
      <c r="HUB139" s="102"/>
      <c r="HUC139" s="102"/>
      <c r="HUD139" s="102"/>
      <c r="HUE139" s="102"/>
      <c r="HUF139" s="102"/>
      <c r="HUG139" s="102"/>
      <c r="HUH139" s="102"/>
      <c r="HUI139" s="102"/>
      <c r="HUJ139" s="102"/>
      <c r="HUK139" s="102"/>
      <c r="HUL139" s="102"/>
      <c r="HUM139" s="102"/>
      <c r="HUN139" s="102"/>
      <c r="HUO139" s="102"/>
      <c r="HUP139" s="102"/>
      <c r="HUQ139" s="102"/>
      <c r="HUR139" s="102"/>
      <c r="HUS139" s="102"/>
      <c r="HUT139" s="102"/>
      <c r="HUU139" s="102"/>
      <c r="HUV139" s="102"/>
      <c r="HUW139" s="102"/>
      <c r="HUX139" s="102"/>
      <c r="HUY139" s="102"/>
      <c r="HUZ139" s="102"/>
      <c r="HVA139" s="102"/>
      <c r="HVB139" s="102"/>
      <c r="HVC139" s="102"/>
      <c r="HVD139" s="102"/>
      <c r="HVE139" s="102"/>
      <c r="HVF139" s="102"/>
      <c r="HVG139" s="102"/>
      <c r="HVH139" s="102"/>
      <c r="HVI139" s="102"/>
      <c r="HVJ139" s="102"/>
      <c r="HVK139" s="102"/>
      <c r="HVL139" s="102"/>
      <c r="HVM139" s="102"/>
      <c r="HVN139" s="102"/>
      <c r="HVO139" s="102"/>
      <c r="HVP139" s="102"/>
      <c r="HVQ139" s="102"/>
      <c r="HVR139" s="102"/>
      <c r="HVS139" s="102"/>
      <c r="HVT139" s="102"/>
      <c r="HVU139" s="102"/>
      <c r="HVV139" s="102"/>
      <c r="HVW139" s="102"/>
      <c r="HVX139" s="102"/>
      <c r="HVY139" s="102"/>
      <c r="HVZ139" s="102"/>
      <c r="HWA139" s="102"/>
      <c r="HWB139" s="102"/>
      <c r="HWC139" s="102"/>
      <c r="HWD139" s="102"/>
      <c r="HWE139" s="102"/>
      <c r="HWF139" s="102"/>
      <c r="HWG139" s="102"/>
      <c r="HWH139" s="102"/>
      <c r="HWI139" s="102"/>
      <c r="HWJ139" s="102"/>
      <c r="HWK139" s="102"/>
      <c r="HWL139" s="102"/>
      <c r="HWM139" s="102"/>
      <c r="HWN139" s="102"/>
      <c r="HWO139" s="102"/>
      <c r="HWP139" s="102"/>
      <c r="HWQ139" s="102"/>
      <c r="HWR139" s="102"/>
      <c r="HWS139" s="102"/>
      <c r="HWT139" s="102"/>
      <c r="HWU139" s="102"/>
      <c r="HWV139" s="102"/>
      <c r="HWW139" s="102"/>
      <c r="HWX139" s="102"/>
      <c r="HWY139" s="102"/>
      <c r="HWZ139" s="102"/>
      <c r="HXA139" s="102"/>
      <c r="HXB139" s="102"/>
      <c r="HXC139" s="102"/>
      <c r="HXD139" s="102"/>
      <c r="HXE139" s="102"/>
      <c r="HXF139" s="102"/>
      <c r="HXG139" s="102"/>
      <c r="HXH139" s="102"/>
      <c r="HXI139" s="102"/>
      <c r="HXJ139" s="102"/>
      <c r="HXK139" s="102"/>
      <c r="HXL139" s="102"/>
      <c r="HXM139" s="102"/>
      <c r="HXN139" s="102"/>
      <c r="HXO139" s="102"/>
      <c r="HXP139" s="102"/>
      <c r="HXQ139" s="102"/>
      <c r="HXR139" s="102"/>
      <c r="HXS139" s="102"/>
      <c r="HXT139" s="102"/>
      <c r="HXU139" s="102"/>
      <c r="HXV139" s="102"/>
      <c r="HXW139" s="102"/>
      <c r="HXX139" s="102"/>
      <c r="HXY139" s="102"/>
      <c r="HXZ139" s="102"/>
      <c r="HYA139" s="102"/>
      <c r="HYB139" s="102"/>
      <c r="HYC139" s="102"/>
      <c r="HYD139" s="102"/>
      <c r="HYE139" s="102"/>
      <c r="HYF139" s="102"/>
      <c r="HYG139" s="102"/>
      <c r="HYH139" s="102"/>
      <c r="HYI139" s="102"/>
      <c r="HYJ139" s="102"/>
      <c r="HYK139" s="102"/>
      <c r="HYL139" s="102"/>
      <c r="HYM139" s="102"/>
      <c r="HYN139" s="102"/>
      <c r="HYO139" s="102"/>
      <c r="HYP139" s="102"/>
      <c r="HYQ139" s="102"/>
      <c r="HYR139" s="102"/>
      <c r="HYS139" s="102"/>
      <c r="HYT139" s="102"/>
      <c r="HYU139" s="102"/>
      <c r="HYV139" s="102"/>
      <c r="HYW139" s="102"/>
      <c r="HYX139" s="102"/>
      <c r="HYY139" s="102"/>
      <c r="HYZ139" s="102"/>
      <c r="HZA139" s="102"/>
      <c r="HZB139" s="102"/>
      <c r="HZC139" s="102"/>
      <c r="HZD139" s="102"/>
      <c r="HZE139" s="102"/>
      <c r="HZF139" s="102"/>
      <c r="HZG139" s="102"/>
      <c r="HZH139" s="102"/>
      <c r="HZI139" s="102"/>
      <c r="HZJ139" s="102"/>
      <c r="HZK139" s="102"/>
      <c r="HZL139" s="102"/>
      <c r="HZM139" s="102"/>
      <c r="HZN139" s="102"/>
      <c r="HZO139" s="102"/>
      <c r="HZP139" s="102"/>
      <c r="HZQ139" s="102"/>
      <c r="HZR139" s="102"/>
      <c r="HZS139" s="102"/>
      <c r="HZT139" s="102"/>
      <c r="HZU139" s="102"/>
      <c r="HZV139" s="102"/>
      <c r="HZW139" s="102"/>
      <c r="HZX139" s="102"/>
      <c r="HZY139" s="102"/>
      <c r="HZZ139" s="102"/>
      <c r="IAA139" s="102"/>
      <c r="IAB139" s="102"/>
      <c r="IAC139" s="102"/>
      <c r="IAD139" s="102"/>
      <c r="IAE139" s="102"/>
      <c r="IAF139" s="102"/>
      <c r="IAG139" s="102"/>
      <c r="IAH139" s="102"/>
      <c r="IAI139" s="102"/>
      <c r="IAJ139" s="102"/>
      <c r="IAK139" s="102"/>
      <c r="IAL139" s="102"/>
      <c r="IAM139" s="102"/>
      <c r="IAN139" s="102"/>
      <c r="IAO139" s="102"/>
      <c r="IAP139" s="102"/>
      <c r="IAQ139" s="102"/>
      <c r="IAR139" s="102"/>
      <c r="IAS139" s="102"/>
      <c r="IAT139" s="102"/>
      <c r="IAU139" s="102"/>
      <c r="IAV139" s="102"/>
      <c r="IAW139" s="102"/>
      <c r="IAX139" s="102"/>
      <c r="IAY139" s="102"/>
      <c r="IAZ139" s="102"/>
      <c r="IBA139" s="102"/>
      <c r="IBB139" s="102"/>
      <c r="IBC139" s="102"/>
      <c r="IBD139" s="102"/>
      <c r="IBE139" s="102"/>
      <c r="IBF139" s="102"/>
      <c r="IBG139" s="102"/>
      <c r="IBH139" s="102"/>
      <c r="IBI139" s="102"/>
      <c r="IBJ139" s="102"/>
      <c r="IBK139" s="102"/>
      <c r="IBL139" s="102"/>
      <c r="IBM139" s="102"/>
      <c r="IBN139" s="102"/>
      <c r="IBO139" s="102"/>
      <c r="IBP139" s="102"/>
      <c r="IBQ139" s="102"/>
      <c r="IBR139" s="102"/>
      <c r="IBS139" s="102"/>
      <c r="IBT139" s="102"/>
      <c r="IBU139" s="102"/>
      <c r="IBV139" s="102"/>
      <c r="IBW139" s="102"/>
      <c r="IBX139" s="102"/>
      <c r="IBY139" s="102"/>
      <c r="IBZ139" s="102"/>
      <c r="ICA139" s="102"/>
      <c r="ICB139" s="102"/>
      <c r="ICC139" s="102"/>
      <c r="ICD139" s="102"/>
      <c r="ICE139" s="102"/>
      <c r="ICF139" s="102"/>
      <c r="ICG139" s="102"/>
      <c r="ICH139" s="102"/>
      <c r="ICI139" s="102"/>
      <c r="ICJ139" s="102"/>
      <c r="ICK139" s="102"/>
      <c r="ICL139" s="102"/>
      <c r="ICM139" s="102"/>
      <c r="ICN139" s="102"/>
      <c r="ICO139" s="102"/>
      <c r="ICP139" s="102"/>
      <c r="ICQ139" s="102"/>
      <c r="ICR139" s="102"/>
      <c r="ICS139" s="102"/>
      <c r="ICT139" s="102"/>
      <c r="ICU139" s="102"/>
      <c r="ICV139" s="102"/>
      <c r="ICW139" s="102"/>
      <c r="ICX139" s="102"/>
      <c r="ICY139" s="102"/>
      <c r="ICZ139" s="102"/>
      <c r="IDA139" s="102"/>
      <c r="IDB139" s="102"/>
      <c r="IDC139" s="102"/>
      <c r="IDD139" s="102"/>
      <c r="IDE139" s="102"/>
      <c r="IDF139" s="102"/>
      <c r="IDG139" s="102"/>
      <c r="IDH139" s="102"/>
      <c r="IDI139" s="102"/>
      <c r="IDJ139" s="102"/>
      <c r="IDK139" s="102"/>
      <c r="IDL139" s="102"/>
      <c r="IDM139" s="102"/>
      <c r="IDN139" s="102"/>
      <c r="IDO139" s="102"/>
      <c r="IDP139" s="102"/>
      <c r="IDQ139" s="102"/>
      <c r="IDR139" s="102"/>
      <c r="IDS139" s="102"/>
      <c r="IDT139" s="102"/>
      <c r="IDU139" s="102"/>
      <c r="IDV139" s="102"/>
      <c r="IDW139" s="102"/>
      <c r="IDX139" s="102"/>
      <c r="IDY139" s="102"/>
      <c r="IDZ139" s="102"/>
      <c r="IEA139" s="102"/>
      <c r="IEB139" s="102"/>
      <c r="IEC139" s="102"/>
      <c r="IED139" s="102"/>
      <c r="IEE139" s="102"/>
      <c r="IEF139" s="102"/>
      <c r="IEG139" s="102"/>
      <c r="IEH139" s="102"/>
      <c r="IEI139" s="102"/>
      <c r="IEJ139" s="102"/>
      <c r="IEK139" s="102"/>
      <c r="IEL139" s="102"/>
      <c r="IEM139" s="102"/>
      <c r="IEN139" s="102"/>
      <c r="IEO139" s="102"/>
      <c r="IEP139" s="102"/>
      <c r="IEQ139" s="102"/>
      <c r="IER139" s="102"/>
      <c r="IES139" s="102"/>
      <c r="IET139" s="102"/>
      <c r="IEU139" s="102"/>
      <c r="IEV139" s="102"/>
      <c r="IEW139" s="102"/>
      <c r="IEX139" s="102"/>
      <c r="IEY139" s="102"/>
      <c r="IEZ139" s="102"/>
      <c r="IFA139" s="102"/>
      <c r="IFB139" s="102"/>
      <c r="IFC139" s="102"/>
      <c r="IFD139" s="102"/>
      <c r="IFE139" s="102"/>
      <c r="IFF139" s="102"/>
      <c r="IFG139" s="102"/>
      <c r="IFH139" s="102"/>
      <c r="IFI139" s="102"/>
      <c r="IFJ139" s="102"/>
      <c r="IFK139" s="102"/>
      <c r="IFL139" s="102"/>
      <c r="IFM139" s="102"/>
      <c r="IFN139" s="102"/>
      <c r="IFO139" s="102"/>
      <c r="IFP139" s="102"/>
      <c r="IFQ139" s="102"/>
      <c r="IFR139" s="102"/>
      <c r="IFS139" s="102"/>
      <c r="IFT139" s="102"/>
      <c r="IFU139" s="102"/>
      <c r="IFV139" s="102"/>
      <c r="IFW139" s="102"/>
      <c r="IFX139" s="102"/>
      <c r="IFY139" s="102"/>
      <c r="IFZ139" s="102"/>
      <c r="IGA139" s="102"/>
      <c r="IGB139" s="102"/>
      <c r="IGC139" s="102"/>
      <c r="IGD139" s="102"/>
      <c r="IGE139" s="102"/>
      <c r="IGF139" s="102"/>
      <c r="IGG139" s="102"/>
      <c r="IGH139" s="102"/>
      <c r="IGI139" s="102"/>
      <c r="IGJ139" s="102"/>
      <c r="IGK139" s="102"/>
      <c r="IGL139" s="102"/>
      <c r="IGM139" s="102"/>
      <c r="IGN139" s="102"/>
      <c r="IGO139" s="102"/>
      <c r="IGP139" s="102"/>
      <c r="IGQ139" s="102"/>
      <c r="IGR139" s="102"/>
      <c r="IGS139" s="102"/>
      <c r="IGT139" s="102"/>
      <c r="IGU139" s="102"/>
      <c r="IGV139" s="102"/>
      <c r="IGW139" s="102"/>
      <c r="IGX139" s="102"/>
      <c r="IGY139" s="102"/>
      <c r="IGZ139" s="102"/>
      <c r="IHA139" s="102"/>
      <c r="IHB139" s="102"/>
      <c r="IHC139" s="102"/>
      <c r="IHD139" s="102"/>
      <c r="IHE139" s="102"/>
      <c r="IHF139" s="102"/>
      <c r="IHG139" s="102"/>
      <c r="IHH139" s="102"/>
      <c r="IHI139" s="102"/>
      <c r="IHJ139" s="102"/>
      <c r="IHK139" s="102"/>
      <c r="IHL139" s="102"/>
      <c r="IHM139" s="102"/>
      <c r="IHN139" s="102"/>
      <c r="IHO139" s="102"/>
      <c r="IHP139" s="102"/>
      <c r="IHQ139" s="102"/>
      <c r="IHR139" s="102"/>
      <c r="IHS139" s="102"/>
      <c r="IHT139" s="102"/>
      <c r="IHU139" s="102"/>
      <c r="IHV139" s="102"/>
      <c r="IHW139" s="102"/>
      <c r="IHX139" s="102"/>
      <c r="IHY139" s="102"/>
      <c r="IHZ139" s="102"/>
      <c r="IIA139" s="102"/>
      <c r="IIB139" s="102"/>
      <c r="IIC139" s="102"/>
      <c r="IID139" s="102"/>
      <c r="IIE139" s="102"/>
      <c r="IIF139" s="102"/>
      <c r="IIG139" s="102"/>
      <c r="IIH139" s="102"/>
      <c r="III139" s="102"/>
      <c r="IIJ139" s="102"/>
      <c r="IIK139" s="102"/>
      <c r="IIL139" s="102"/>
      <c r="IIM139" s="102"/>
      <c r="IIN139" s="102"/>
      <c r="IIO139" s="102"/>
      <c r="IIP139" s="102"/>
      <c r="IIQ139" s="102"/>
      <c r="IIR139" s="102"/>
      <c r="IIS139" s="102"/>
      <c r="IIT139" s="102"/>
      <c r="IIU139" s="102"/>
      <c r="IIV139" s="102"/>
      <c r="IIW139" s="102"/>
      <c r="IIX139" s="102"/>
      <c r="IIY139" s="102"/>
      <c r="IIZ139" s="102"/>
      <c r="IJA139" s="102"/>
      <c r="IJB139" s="102"/>
      <c r="IJC139" s="102"/>
      <c r="IJD139" s="102"/>
      <c r="IJE139" s="102"/>
      <c r="IJF139" s="102"/>
      <c r="IJG139" s="102"/>
      <c r="IJH139" s="102"/>
      <c r="IJI139" s="102"/>
      <c r="IJJ139" s="102"/>
      <c r="IJK139" s="102"/>
      <c r="IJL139" s="102"/>
      <c r="IJM139" s="102"/>
      <c r="IJN139" s="102"/>
      <c r="IJO139" s="102"/>
      <c r="IJP139" s="102"/>
      <c r="IJQ139" s="102"/>
      <c r="IJR139" s="102"/>
      <c r="IJS139" s="102"/>
      <c r="IJT139" s="102"/>
      <c r="IJU139" s="102"/>
      <c r="IJV139" s="102"/>
      <c r="IJW139" s="102"/>
      <c r="IJX139" s="102"/>
      <c r="IJY139" s="102"/>
      <c r="IJZ139" s="102"/>
      <c r="IKA139" s="102"/>
      <c r="IKB139" s="102"/>
      <c r="IKC139" s="102"/>
      <c r="IKD139" s="102"/>
      <c r="IKE139" s="102"/>
      <c r="IKF139" s="102"/>
      <c r="IKG139" s="102"/>
      <c r="IKH139" s="102"/>
      <c r="IKI139" s="102"/>
      <c r="IKJ139" s="102"/>
      <c r="IKK139" s="102"/>
      <c r="IKL139" s="102"/>
      <c r="IKM139" s="102"/>
      <c r="IKN139" s="102"/>
      <c r="IKO139" s="102"/>
      <c r="IKP139" s="102"/>
      <c r="IKQ139" s="102"/>
      <c r="IKR139" s="102"/>
      <c r="IKS139" s="102"/>
      <c r="IKT139" s="102"/>
      <c r="IKU139" s="102"/>
      <c r="IKV139" s="102"/>
      <c r="IKW139" s="102"/>
      <c r="IKX139" s="102"/>
      <c r="IKY139" s="102"/>
      <c r="IKZ139" s="102"/>
      <c r="ILA139" s="102"/>
      <c r="ILB139" s="102"/>
      <c r="ILC139" s="102"/>
      <c r="ILD139" s="102"/>
      <c r="ILE139" s="102"/>
      <c r="ILF139" s="102"/>
      <c r="ILG139" s="102"/>
      <c r="ILH139" s="102"/>
      <c r="ILI139" s="102"/>
      <c r="ILJ139" s="102"/>
      <c r="ILK139" s="102"/>
      <c r="ILL139" s="102"/>
      <c r="ILM139" s="102"/>
      <c r="ILN139" s="102"/>
      <c r="ILO139" s="102"/>
      <c r="ILP139" s="102"/>
      <c r="ILQ139" s="102"/>
      <c r="ILR139" s="102"/>
      <c r="ILS139" s="102"/>
      <c r="ILT139" s="102"/>
      <c r="ILU139" s="102"/>
      <c r="ILV139" s="102"/>
      <c r="ILW139" s="102"/>
      <c r="ILX139" s="102"/>
      <c r="ILY139" s="102"/>
      <c r="ILZ139" s="102"/>
      <c r="IMA139" s="102"/>
      <c r="IMB139" s="102"/>
      <c r="IMC139" s="102"/>
      <c r="IMD139" s="102"/>
      <c r="IME139" s="102"/>
      <c r="IMF139" s="102"/>
      <c r="IMG139" s="102"/>
      <c r="IMH139" s="102"/>
      <c r="IMI139" s="102"/>
      <c r="IMJ139" s="102"/>
      <c r="IMK139" s="102"/>
      <c r="IML139" s="102"/>
      <c r="IMM139" s="102"/>
      <c r="IMN139" s="102"/>
      <c r="IMO139" s="102"/>
      <c r="IMP139" s="102"/>
      <c r="IMQ139" s="102"/>
      <c r="IMR139" s="102"/>
      <c r="IMS139" s="102"/>
      <c r="IMT139" s="102"/>
      <c r="IMU139" s="102"/>
      <c r="IMV139" s="102"/>
      <c r="IMW139" s="102"/>
      <c r="IMX139" s="102"/>
      <c r="IMY139" s="102"/>
      <c r="IMZ139" s="102"/>
      <c r="INA139" s="102"/>
      <c r="INB139" s="102"/>
      <c r="INC139" s="102"/>
      <c r="IND139" s="102"/>
      <c r="INE139" s="102"/>
      <c r="INF139" s="102"/>
      <c r="ING139" s="102"/>
      <c r="INH139" s="102"/>
      <c r="INI139" s="102"/>
      <c r="INJ139" s="102"/>
      <c r="INK139" s="102"/>
      <c r="INL139" s="102"/>
      <c r="INM139" s="102"/>
      <c r="INN139" s="102"/>
      <c r="INO139" s="102"/>
      <c r="INP139" s="102"/>
      <c r="INQ139" s="102"/>
      <c r="INR139" s="102"/>
      <c r="INS139" s="102"/>
      <c r="INT139" s="102"/>
      <c r="INU139" s="102"/>
      <c r="INV139" s="102"/>
      <c r="INW139" s="102"/>
      <c r="INX139" s="102"/>
      <c r="INY139" s="102"/>
      <c r="INZ139" s="102"/>
      <c r="IOA139" s="102"/>
      <c r="IOB139" s="102"/>
      <c r="IOC139" s="102"/>
      <c r="IOD139" s="102"/>
      <c r="IOE139" s="102"/>
      <c r="IOF139" s="102"/>
      <c r="IOG139" s="102"/>
      <c r="IOH139" s="102"/>
      <c r="IOI139" s="102"/>
      <c r="IOJ139" s="102"/>
      <c r="IOK139" s="102"/>
      <c r="IOL139" s="102"/>
      <c r="IOM139" s="102"/>
      <c r="ION139" s="102"/>
      <c r="IOO139" s="102"/>
      <c r="IOP139" s="102"/>
      <c r="IOQ139" s="102"/>
      <c r="IOR139" s="102"/>
      <c r="IOS139" s="102"/>
      <c r="IOT139" s="102"/>
      <c r="IOU139" s="102"/>
      <c r="IOV139" s="102"/>
      <c r="IOW139" s="102"/>
      <c r="IOX139" s="102"/>
      <c r="IOY139" s="102"/>
      <c r="IOZ139" s="102"/>
      <c r="IPA139" s="102"/>
      <c r="IPB139" s="102"/>
      <c r="IPC139" s="102"/>
      <c r="IPD139" s="102"/>
      <c r="IPE139" s="102"/>
      <c r="IPF139" s="102"/>
      <c r="IPG139" s="102"/>
      <c r="IPH139" s="102"/>
      <c r="IPI139" s="102"/>
      <c r="IPJ139" s="102"/>
      <c r="IPK139" s="102"/>
      <c r="IPL139" s="102"/>
      <c r="IPM139" s="102"/>
      <c r="IPN139" s="102"/>
      <c r="IPO139" s="102"/>
      <c r="IPP139" s="102"/>
      <c r="IPQ139" s="102"/>
      <c r="IPR139" s="102"/>
      <c r="IPS139" s="102"/>
      <c r="IPT139" s="102"/>
      <c r="IPU139" s="102"/>
      <c r="IPV139" s="102"/>
      <c r="IPW139" s="102"/>
      <c r="IPX139" s="102"/>
      <c r="IPY139" s="102"/>
      <c r="IPZ139" s="102"/>
      <c r="IQA139" s="102"/>
      <c r="IQB139" s="102"/>
      <c r="IQC139" s="102"/>
      <c r="IQD139" s="102"/>
      <c r="IQE139" s="102"/>
      <c r="IQF139" s="102"/>
      <c r="IQG139" s="102"/>
      <c r="IQH139" s="102"/>
      <c r="IQI139" s="102"/>
      <c r="IQJ139" s="102"/>
      <c r="IQK139" s="102"/>
      <c r="IQL139" s="102"/>
      <c r="IQM139" s="102"/>
      <c r="IQN139" s="102"/>
      <c r="IQO139" s="102"/>
      <c r="IQP139" s="102"/>
      <c r="IQQ139" s="102"/>
      <c r="IQR139" s="102"/>
      <c r="IQS139" s="102"/>
      <c r="IQT139" s="102"/>
      <c r="IQU139" s="102"/>
      <c r="IQV139" s="102"/>
      <c r="IQW139" s="102"/>
      <c r="IQX139" s="102"/>
      <c r="IQY139" s="102"/>
      <c r="IQZ139" s="102"/>
      <c r="IRA139" s="102"/>
      <c r="IRB139" s="102"/>
      <c r="IRC139" s="102"/>
      <c r="IRD139" s="102"/>
      <c r="IRE139" s="102"/>
      <c r="IRF139" s="102"/>
      <c r="IRG139" s="102"/>
      <c r="IRH139" s="102"/>
      <c r="IRI139" s="102"/>
      <c r="IRJ139" s="102"/>
      <c r="IRK139" s="102"/>
      <c r="IRL139" s="102"/>
      <c r="IRM139" s="102"/>
      <c r="IRN139" s="102"/>
      <c r="IRO139" s="102"/>
      <c r="IRP139" s="102"/>
      <c r="IRQ139" s="102"/>
      <c r="IRR139" s="102"/>
      <c r="IRS139" s="102"/>
      <c r="IRT139" s="102"/>
      <c r="IRU139" s="102"/>
      <c r="IRV139" s="102"/>
      <c r="IRW139" s="102"/>
      <c r="IRX139" s="102"/>
      <c r="IRY139" s="102"/>
      <c r="IRZ139" s="102"/>
      <c r="ISA139" s="102"/>
      <c r="ISB139" s="102"/>
      <c r="ISC139" s="102"/>
      <c r="ISD139" s="102"/>
      <c r="ISE139" s="102"/>
      <c r="ISF139" s="102"/>
      <c r="ISG139" s="102"/>
      <c r="ISH139" s="102"/>
      <c r="ISI139" s="102"/>
      <c r="ISJ139" s="102"/>
      <c r="ISK139" s="102"/>
      <c r="ISL139" s="102"/>
      <c r="ISM139" s="102"/>
      <c r="ISN139" s="102"/>
      <c r="ISO139" s="102"/>
      <c r="ISP139" s="102"/>
      <c r="ISQ139" s="102"/>
      <c r="ISR139" s="102"/>
      <c r="ISS139" s="102"/>
      <c r="IST139" s="102"/>
      <c r="ISU139" s="102"/>
      <c r="ISV139" s="102"/>
      <c r="ISW139" s="102"/>
      <c r="ISX139" s="102"/>
      <c r="ISY139" s="102"/>
      <c r="ISZ139" s="102"/>
      <c r="ITA139" s="102"/>
      <c r="ITB139" s="102"/>
      <c r="ITC139" s="102"/>
      <c r="ITD139" s="102"/>
      <c r="ITE139" s="102"/>
      <c r="ITF139" s="102"/>
      <c r="ITG139" s="102"/>
      <c r="ITH139" s="102"/>
      <c r="ITI139" s="102"/>
      <c r="ITJ139" s="102"/>
      <c r="ITK139" s="102"/>
      <c r="ITL139" s="102"/>
      <c r="ITM139" s="102"/>
      <c r="ITN139" s="102"/>
      <c r="ITO139" s="102"/>
      <c r="ITP139" s="102"/>
      <c r="ITQ139" s="102"/>
      <c r="ITR139" s="102"/>
      <c r="ITS139" s="102"/>
      <c r="ITT139" s="102"/>
      <c r="ITU139" s="102"/>
      <c r="ITV139" s="102"/>
      <c r="ITW139" s="102"/>
      <c r="ITX139" s="102"/>
      <c r="ITY139" s="102"/>
      <c r="ITZ139" s="102"/>
      <c r="IUA139" s="102"/>
      <c r="IUB139" s="102"/>
      <c r="IUC139" s="102"/>
      <c r="IUD139" s="102"/>
      <c r="IUE139" s="102"/>
      <c r="IUF139" s="102"/>
      <c r="IUG139" s="102"/>
      <c r="IUH139" s="102"/>
      <c r="IUI139" s="102"/>
      <c r="IUJ139" s="102"/>
      <c r="IUK139" s="102"/>
      <c r="IUL139" s="102"/>
      <c r="IUM139" s="102"/>
      <c r="IUN139" s="102"/>
      <c r="IUO139" s="102"/>
      <c r="IUP139" s="102"/>
      <c r="IUQ139" s="102"/>
      <c r="IUR139" s="102"/>
      <c r="IUS139" s="102"/>
      <c r="IUT139" s="102"/>
      <c r="IUU139" s="102"/>
      <c r="IUV139" s="102"/>
      <c r="IUW139" s="102"/>
      <c r="IUX139" s="102"/>
      <c r="IUY139" s="102"/>
      <c r="IUZ139" s="102"/>
      <c r="IVA139" s="102"/>
      <c r="IVB139" s="102"/>
      <c r="IVC139" s="102"/>
      <c r="IVD139" s="102"/>
      <c r="IVE139" s="102"/>
      <c r="IVF139" s="102"/>
      <c r="IVG139" s="102"/>
      <c r="IVH139" s="102"/>
      <c r="IVI139" s="102"/>
      <c r="IVJ139" s="102"/>
      <c r="IVK139" s="102"/>
      <c r="IVL139" s="102"/>
      <c r="IVM139" s="102"/>
      <c r="IVN139" s="102"/>
      <c r="IVO139" s="102"/>
      <c r="IVP139" s="102"/>
      <c r="IVQ139" s="102"/>
      <c r="IVR139" s="102"/>
      <c r="IVS139" s="102"/>
      <c r="IVT139" s="102"/>
      <c r="IVU139" s="102"/>
      <c r="IVV139" s="102"/>
      <c r="IVW139" s="102"/>
      <c r="IVX139" s="102"/>
      <c r="IVY139" s="102"/>
      <c r="IVZ139" s="102"/>
      <c r="IWA139" s="102"/>
      <c r="IWB139" s="102"/>
      <c r="IWC139" s="102"/>
      <c r="IWD139" s="102"/>
      <c r="IWE139" s="102"/>
      <c r="IWF139" s="102"/>
      <c r="IWG139" s="102"/>
      <c r="IWH139" s="102"/>
      <c r="IWI139" s="102"/>
      <c r="IWJ139" s="102"/>
      <c r="IWK139" s="102"/>
      <c r="IWL139" s="102"/>
      <c r="IWM139" s="102"/>
      <c r="IWN139" s="102"/>
      <c r="IWO139" s="102"/>
      <c r="IWP139" s="102"/>
      <c r="IWQ139" s="102"/>
      <c r="IWR139" s="102"/>
      <c r="IWS139" s="102"/>
      <c r="IWT139" s="102"/>
      <c r="IWU139" s="102"/>
      <c r="IWV139" s="102"/>
      <c r="IWW139" s="102"/>
      <c r="IWX139" s="102"/>
      <c r="IWY139" s="102"/>
      <c r="IWZ139" s="102"/>
      <c r="IXA139" s="102"/>
      <c r="IXB139" s="102"/>
      <c r="IXC139" s="102"/>
      <c r="IXD139" s="102"/>
      <c r="IXE139" s="102"/>
      <c r="IXF139" s="102"/>
      <c r="IXG139" s="102"/>
      <c r="IXH139" s="102"/>
      <c r="IXI139" s="102"/>
      <c r="IXJ139" s="102"/>
      <c r="IXK139" s="102"/>
      <c r="IXL139" s="102"/>
      <c r="IXM139" s="102"/>
      <c r="IXN139" s="102"/>
      <c r="IXO139" s="102"/>
      <c r="IXP139" s="102"/>
      <c r="IXQ139" s="102"/>
      <c r="IXR139" s="102"/>
      <c r="IXS139" s="102"/>
      <c r="IXT139" s="102"/>
      <c r="IXU139" s="102"/>
      <c r="IXV139" s="102"/>
      <c r="IXW139" s="102"/>
      <c r="IXX139" s="102"/>
      <c r="IXY139" s="102"/>
      <c r="IXZ139" s="102"/>
      <c r="IYA139" s="102"/>
      <c r="IYB139" s="102"/>
      <c r="IYC139" s="102"/>
      <c r="IYD139" s="102"/>
      <c r="IYE139" s="102"/>
      <c r="IYF139" s="102"/>
      <c r="IYG139" s="102"/>
      <c r="IYH139" s="102"/>
      <c r="IYI139" s="102"/>
      <c r="IYJ139" s="102"/>
      <c r="IYK139" s="102"/>
      <c r="IYL139" s="102"/>
      <c r="IYM139" s="102"/>
      <c r="IYN139" s="102"/>
      <c r="IYO139" s="102"/>
      <c r="IYP139" s="102"/>
      <c r="IYQ139" s="102"/>
      <c r="IYR139" s="102"/>
      <c r="IYS139" s="102"/>
      <c r="IYT139" s="102"/>
      <c r="IYU139" s="102"/>
      <c r="IYV139" s="102"/>
      <c r="IYW139" s="102"/>
      <c r="IYX139" s="102"/>
      <c r="IYY139" s="102"/>
      <c r="IYZ139" s="102"/>
      <c r="IZA139" s="102"/>
      <c r="IZB139" s="102"/>
      <c r="IZC139" s="102"/>
      <c r="IZD139" s="102"/>
      <c r="IZE139" s="102"/>
      <c r="IZF139" s="102"/>
      <c r="IZG139" s="102"/>
      <c r="IZH139" s="102"/>
      <c r="IZI139" s="102"/>
      <c r="IZJ139" s="102"/>
      <c r="IZK139" s="102"/>
      <c r="IZL139" s="102"/>
      <c r="IZM139" s="102"/>
      <c r="IZN139" s="102"/>
      <c r="IZO139" s="102"/>
      <c r="IZP139" s="102"/>
      <c r="IZQ139" s="102"/>
      <c r="IZR139" s="102"/>
      <c r="IZS139" s="102"/>
      <c r="IZT139" s="102"/>
      <c r="IZU139" s="102"/>
      <c r="IZV139" s="102"/>
      <c r="IZW139" s="102"/>
      <c r="IZX139" s="102"/>
      <c r="IZY139" s="102"/>
      <c r="IZZ139" s="102"/>
      <c r="JAA139" s="102"/>
      <c r="JAB139" s="102"/>
      <c r="JAC139" s="102"/>
      <c r="JAD139" s="102"/>
      <c r="JAE139" s="102"/>
      <c r="JAF139" s="102"/>
      <c r="JAG139" s="102"/>
      <c r="JAH139" s="102"/>
      <c r="JAI139" s="102"/>
      <c r="JAJ139" s="102"/>
      <c r="JAK139" s="102"/>
      <c r="JAL139" s="102"/>
      <c r="JAM139" s="102"/>
      <c r="JAN139" s="102"/>
      <c r="JAO139" s="102"/>
      <c r="JAP139" s="102"/>
      <c r="JAQ139" s="102"/>
      <c r="JAR139" s="102"/>
      <c r="JAS139" s="102"/>
      <c r="JAT139" s="102"/>
      <c r="JAU139" s="102"/>
      <c r="JAV139" s="102"/>
      <c r="JAW139" s="102"/>
      <c r="JAX139" s="102"/>
      <c r="JAY139" s="102"/>
      <c r="JAZ139" s="102"/>
      <c r="JBA139" s="102"/>
      <c r="JBB139" s="102"/>
      <c r="JBC139" s="102"/>
      <c r="JBD139" s="102"/>
      <c r="JBE139" s="102"/>
      <c r="JBF139" s="102"/>
      <c r="JBG139" s="102"/>
      <c r="JBH139" s="102"/>
      <c r="JBI139" s="102"/>
      <c r="JBJ139" s="102"/>
      <c r="JBK139" s="102"/>
      <c r="JBL139" s="102"/>
      <c r="JBM139" s="102"/>
      <c r="JBN139" s="102"/>
      <c r="JBO139" s="102"/>
      <c r="JBP139" s="102"/>
      <c r="JBQ139" s="102"/>
      <c r="JBR139" s="102"/>
      <c r="JBS139" s="102"/>
      <c r="JBT139" s="102"/>
      <c r="JBU139" s="102"/>
      <c r="JBV139" s="102"/>
      <c r="JBW139" s="102"/>
      <c r="JBX139" s="102"/>
      <c r="JBY139" s="102"/>
      <c r="JBZ139" s="102"/>
      <c r="JCA139" s="102"/>
      <c r="JCB139" s="102"/>
      <c r="JCC139" s="102"/>
      <c r="JCD139" s="102"/>
      <c r="JCE139" s="102"/>
      <c r="JCF139" s="102"/>
      <c r="JCG139" s="102"/>
      <c r="JCH139" s="102"/>
      <c r="JCI139" s="102"/>
      <c r="JCJ139" s="102"/>
      <c r="JCK139" s="102"/>
      <c r="JCL139" s="102"/>
      <c r="JCM139" s="102"/>
      <c r="JCN139" s="102"/>
      <c r="JCO139" s="102"/>
      <c r="JCP139" s="102"/>
      <c r="JCQ139" s="102"/>
      <c r="JCR139" s="102"/>
      <c r="JCS139" s="102"/>
      <c r="JCT139" s="102"/>
      <c r="JCU139" s="102"/>
      <c r="JCV139" s="102"/>
      <c r="JCW139" s="102"/>
      <c r="JCX139" s="102"/>
      <c r="JCY139" s="102"/>
      <c r="JCZ139" s="102"/>
      <c r="JDA139" s="102"/>
      <c r="JDB139" s="102"/>
      <c r="JDC139" s="102"/>
      <c r="JDD139" s="102"/>
      <c r="JDE139" s="102"/>
      <c r="JDF139" s="102"/>
      <c r="JDG139" s="102"/>
      <c r="JDH139" s="102"/>
      <c r="JDI139" s="102"/>
      <c r="JDJ139" s="102"/>
      <c r="JDK139" s="102"/>
      <c r="JDL139" s="102"/>
      <c r="JDM139" s="102"/>
      <c r="JDN139" s="102"/>
      <c r="JDO139" s="102"/>
      <c r="JDP139" s="102"/>
      <c r="JDQ139" s="102"/>
      <c r="JDR139" s="102"/>
      <c r="JDS139" s="102"/>
      <c r="JDT139" s="102"/>
      <c r="JDU139" s="102"/>
      <c r="JDV139" s="102"/>
      <c r="JDW139" s="102"/>
      <c r="JDX139" s="102"/>
      <c r="JDY139" s="102"/>
      <c r="JDZ139" s="102"/>
      <c r="JEA139" s="102"/>
      <c r="JEB139" s="102"/>
      <c r="JEC139" s="102"/>
      <c r="JED139" s="102"/>
      <c r="JEE139" s="102"/>
      <c r="JEF139" s="102"/>
      <c r="JEG139" s="102"/>
      <c r="JEH139" s="102"/>
      <c r="JEI139" s="102"/>
      <c r="JEJ139" s="102"/>
      <c r="JEK139" s="102"/>
      <c r="JEL139" s="102"/>
      <c r="JEM139" s="102"/>
      <c r="JEN139" s="102"/>
      <c r="JEO139" s="102"/>
      <c r="JEP139" s="102"/>
      <c r="JEQ139" s="102"/>
      <c r="JER139" s="102"/>
      <c r="JES139" s="102"/>
      <c r="JET139" s="102"/>
      <c r="JEU139" s="102"/>
      <c r="JEV139" s="102"/>
      <c r="JEW139" s="102"/>
      <c r="JEX139" s="102"/>
      <c r="JEY139" s="102"/>
      <c r="JEZ139" s="102"/>
      <c r="JFA139" s="102"/>
      <c r="JFB139" s="102"/>
      <c r="JFC139" s="102"/>
      <c r="JFD139" s="102"/>
      <c r="JFE139" s="102"/>
      <c r="JFF139" s="102"/>
      <c r="JFG139" s="102"/>
      <c r="JFH139" s="102"/>
      <c r="JFI139" s="102"/>
      <c r="JFJ139" s="102"/>
      <c r="JFK139" s="102"/>
      <c r="JFL139" s="102"/>
      <c r="JFM139" s="102"/>
      <c r="JFN139" s="102"/>
      <c r="JFO139" s="102"/>
      <c r="JFP139" s="102"/>
      <c r="JFQ139" s="102"/>
      <c r="JFR139" s="102"/>
      <c r="JFS139" s="102"/>
      <c r="JFT139" s="102"/>
      <c r="JFU139" s="102"/>
      <c r="JFV139" s="102"/>
      <c r="JFW139" s="102"/>
      <c r="JFX139" s="102"/>
      <c r="JFY139" s="102"/>
      <c r="JFZ139" s="102"/>
      <c r="JGA139" s="102"/>
      <c r="JGB139" s="102"/>
      <c r="JGC139" s="102"/>
      <c r="JGD139" s="102"/>
      <c r="JGE139" s="102"/>
      <c r="JGF139" s="102"/>
      <c r="JGG139" s="102"/>
      <c r="JGH139" s="102"/>
      <c r="JGI139" s="102"/>
      <c r="JGJ139" s="102"/>
      <c r="JGK139" s="102"/>
      <c r="JGL139" s="102"/>
      <c r="JGM139" s="102"/>
      <c r="JGN139" s="102"/>
      <c r="JGO139" s="102"/>
      <c r="JGP139" s="102"/>
      <c r="JGQ139" s="102"/>
      <c r="JGR139" s="102"/>
      <c r="JGS139" s="102"/>
      <c r="JGT139" s="102"/>
      <c r="JGU139" s="102"/>
      <c r="JGV139" s="102"/>
      <c r="JGW139" s="102"/>
      <c r="JGX139" s="102"/>
      <c r="JGY139" s="102"/>
      <c r="JGZ139" s="102"/>
      <c r="JHA139" s="102"/>
      <c r="JHB139" s="102"/>
      <c r="JHC139" s="102"/>
      <c r="JHD139" s="102"/>
      <c r="JHE139" s="102"/>
      <c r="JHF139" s="102"/>
      <c r="JHG139" s="102"/>
      <c r="JHH139" s="102"/>
      <c r="JHI139" s="102"/>
      <c r="JHJ139" s="102"/>
      <c r="JHK139" s="102"/>
      <c r="JHL139" s="102"/>
      <c r="JHM139" s="102"/>
      <c r="JHN139" s="102"/>
      <c r="JHO139" s="102"/>
      <c r="JHP139" s="102"/>
      <c r="JHQ139" s="102"/>
      <c r="JHR139" s="102"/>
      <c r="JHS139" s="102"/>
      <c r="JHT139" s="102"/>
      <c r="JHU139" s="102"/>
      <c r="JHV139" s="102"/>
      <c r="JHW139" s="102"/>
      <c r="JHX139" s="102"/>
      <c r="JHY139" s="102"/>
      <c r="JHZ139" s="102"/>
      <c r="JIA139" s="102"/>
      <c r="JIB139" s="102"/>
      <c r="JIC139" s="102"/>
      <c r="JID139" s="102"/>
      <c r="JIE139" s="102"/>
      <c r="JIF139" s="102"/>
      <c r="JIG139" s="102"/>
      <c r="JIH139" s="102"/>
      <c r="JII139" s="102"/>
      <c r="JIJ139" s="102"/>
      <c r="JIK139" s="102"/>
      <c r="JIL139" s="102"/>
      <c r="JIM139" s="102"/>
      <c r="JIN139" s="102"/>
      <c r="JIO139" s="102"/>
      <c r="JIP139" s="102"/>
      <c r="JIQ139" s="102"/>
      <c r="JIR139" s="102"/>
      <c r="JIS139" s="102"/>
      <c r="JIT139" s="102"/>
      <c r="JIU139" s="102"/>
      <c r="JIV139" s="102"/>
      <c r="JIW139" s="102"/>
      <c r="JIX139" s="102"/>
      <c r="JIY139" s="102"/>
      <c r="JIZ139" s="102"/>
      <c r="JJA139" s="102"/>
      <c r="JJB139" s="102"/>
      <c r="JJC139" s="102"/>
      <c r="JJD139" s="102"/>
      <c r="JJE139" s="102"/>
      <c r="JJF139" s="102"/>
      <c r="JJG139" s="102"/>
      <c r="JJH139" s="102"/>
      <c r="JJI139" s="102"/>
      <c r="JJJ139" s="102"/>
      <c r="JJK139" s="102"/>
      <c r="JJL139" s="102"/>
      <c r="JJM139" s="102"/>
      <c r="JJN139" s="102"/>
      <c r="JJO139" s="102"/>
      <c r="JJP139" s="102"/>
      <c r="JJQ139" s="102"/>
      <c r="JJR139" s="102"/>
      <c r="JJS139" s="102"/>
      <c r="JJT139" s="102"/>
      <c r="JJU139" s="102"/>
      <c r="JJV139" s="102"/>
      <c r="JJW139" s="102"/>
      <c r="JJX139" s="102"/>
      <c r="JJY139" s="102"/>
      <c r="JJZ139" s="102"/>
      <c r="JKA139" s="102"/>
      <c r="JKB139" s="102"/>
      <c r="JKC139" s="102"/>
      <c r="JKD139" s="102"/>
      <c r="JKE139" s="102"/>
      <c r="JKF139" s="102"/>
      <c r="JKG139" s="102"/>
      <c r="JKH139" s="102"/>
      <c r="JKI139" s="102"/>
      <c r="JKJ139" s="102"/>
      <c r="JKK139" s="102"/>
      <c r="JKL139" s="102"/>
      <c r="JKM139" s="102"/>
      <c r="JKN139" s="102"/>
      <c r="JKO139" s="102"/>
      <c r="JKP139" s="102"/>
      <c r="JKQ139" s="102"/>
      <c r="JKR139" s="102"/>
      <c r="JKS139" s="102"/>
      <c r="JKT139" s="102"/>
      <c r="JKU139" s="102"/>
      <c r="JKV139" s="102"/>
      <c r="JKW139" s="102"/>
      <c r="JKX139" s="102"/>
      <c r="JKY139" s="102"/>
      <c r="JKZ139" s="102"/>
      <c r="JLA139" s="102"/>
      <c r="JLB139" s="102"/>
      <c r="JLC139" s="102"/>
      <c r="JLD139" s="102"/>
      <c r="JLE139" s="102"/>
      <c r="JLF139" s="102"/>
      <c r="JLG139" s="102"/>
      <c r="JLH139" s="102"/>
      <c r="JLI139" s="102"/>
      <c r="JLJ139" s="102"/>
      <c r="JLK139" s="102"/>
      <c r="JLL139" s="102"/>
      <c r="JLM139" s="102"/>
      <c r="JLN139" s="102"/>
      <c r="JLO139" s="102"/>
      <c r="JLP139" s="102"/>
      <c r="JLQ139" s="102"/>
      <c r="JLR139" s="102"/>
      <c r="JLS139" s="102"/>
      <c r="JLT139" s="102"/>
      <c r="JLU139" s="102"/>
      <c r="JLV139" s="102"/>
      <c r="JLW139" s="102"/>
      <c r="JLX139" s="102"/>
      <c r="JLY139" s="102"/>
      <c r="JLZ139" s="102"/>
      <c r="JMA139" s="102"/>
      <c r="JMB139" s="102"/>
      <c r="JMC139" s="102"/>
      <c r="JMD139" s="102"/>
      <c r="JME139" s="102"/>
      <c r="JMF139" s="102"/>
      <c r="JMG139" s="102"/>
      <c r="JMH139" s="102"/>
      <c r="JMI139" s="102"/>
      <c r="JMJ139" s="102"/>
      <c r="JMK139" s="102"/>
      <c r="JML139" s="102"/>
      <c r="JMM139" s="102"/>
      <c r="JMN139" s="102"/>
      <c r="JMO139" s="102"/>
      <c r="JMP139" s="102"/>
      <c r="JMQ139" s="102"/>
      <c r="JMR139" s="102"/>
      <c r="JMS139" s="102"/>
      <c r="JMT139" s="102"/>
      <c r="JMU139" s="102"/>
      <c r="JMV139" s="102"/>
      <c r="JMW139" s="102"/>
      <c r="JMX139" s="102"/>
      <c r="JMY139" s="102"/>
      <c r="JMZ139" s="102"/>
      <c r="JNA139" s="102"/>
      <c r="JNB139" s="102"/>
      <c r="JNC139" s="102"/>
      <c r="JND139" s="102"/>
      <c r="JNE139" s="102"/>
      <c r="JNF139" s="102"/>
      <c r="JNG139" s="102"/>
      <c r="JNH139" s="102"/>
      <c r="JNI139" s="102"/>
      <c r="JNJ139" s="102"/>
      <c r="JNK139" s="102"/>
      <c r="JNL139" s="102"/>
      <c r="JNM139" s="102"/>
      <c r="JNN139" s="102"/>
      <c r="JNO139" s="102"/>
      <c r="JNP139" s="102"/>
      <c r="JNQ139" s="102"/>
      <c r="JNR139" s="102"/>
      <c r="JNS139" s="102"/>
      <c r="JNT139" s="102"/>
      <c r="JNU139" s="102"/>
      <c r="JNV139" s="102"/>
      <c r="JNW139" s="102"/>
      <c r="JNX139" s="102"/>
      <c r="JNY139" s="102"/>
      <c r="JNZ139" s="102"/>
      <c r="JOA139" s="102"/>
      <c r="JOB139" s="102"/>
      <c r="JOC139" s="102"/>
      <c r="JOD139" s="102"/>
      <c r="JOE139" s="102"/>
      <c r="JOF139" s="102"/>
      <c r="JOG139" s="102"/>
      <c r="JOH139" s="102"/>
      <c r="JOI139" s="102"/>
      <c r="JOJ139" s="102"/>
      <c r="JOK139" s="102"/>
      <c r="JOL139" s="102"/>
      <c r="JOM139" s="102"/>
      <c r="JON139" s="102"/>
      <c r="JOO139" s="102"/>
      <c r="JOP139" s="102"/>
      <c r="JOQ139" s="102"/>
      <c r="JOR139" s="102"/>
      <c r="JOS139" s="102"/>
      <c r="JOT139" s="102"/>
      <c r="JOU139" s="102"/>
      <c r="JOV139" s="102"/>
      <c r="JOW139" s="102"/>
      <c r="JOX139" s="102"/>
      <c r="JOY139" s="102"/>
      <c r="JOZ139" s="102"/>
      <c r="JPA139" s="102"/>
      <c r="JPB139" s="102"/>
      <c r="JPC139" s="102"/>
      <c r="JPD139" s="102"/>
      <c r="JPE139" s="102"/>
      <c r="JPF139" s="102"/>
      <c r="JPG139" s="102"/>
      <c r="JPH139" s="102"/>
      <c r="JPI139" s="102"/>
      <c r="JPJ139" s="102"/>
      <c r="JPK139" s="102"/>
      <c r="JPL139" s="102"/>
      <c r="JPM139" s="102"/>
      <c r="JPN139" s="102"/>
      <c r="JPO139" s="102"/>
      <c r="JPP139" s="102"/>
      <c r="JPQ139" s="102"/>
      <c r="JPR139" s="102"/>
      <c r="JPS139" s="102"/>
      <c r="JPT139" s="102"/>
      <c r="JPU139" s="102"/>
      <c r="JPV139" s="102"/>
      <c r="JPW139" s="102"/>
      <c r="JPX139" s="102"/>
      <c r="JPY139" s="102"/>
      <c r="JPZ139" s="102"/>
      <c r="JQA139" s="102"/>
      <c r="JQB139" s="102"/>
      <c r="JQC139" s="102"/>
      <c r="JQD139" s="102"/>
      <c r="JQE139" s="102"/>
      <c r="JQF139" s="102"/>
      <c r="JQG139" s="102"/>
      <c r="JQH139" s="102"/>
      <c r="JQI139" s="102"/>
      <c r="JQJ139" s="102"/>
      <c r="JQK139" s="102"/>
      <c r="JQL139" s="102"/>
      <c r="JQM139" s="102"/>
      <c r="JQN139" s="102"/>
      <c r="JQO139" s="102"/>
      <c r="JQP139" s="102"/>
      <c r="JQQ139" s="102"/>
      <c r="JQR139" s="102"/>
      <c r="JQS139" s="102"/>
      <c r="JQT139" s="102"/>
      <c r="JQU139" s="102"/>
      <c r="JQV139" s="102"/>
      <c r="JQW139" s="102"/>
      <c r="JQX139" s="102"/>
      <c r="JQY139" s="102"/>
      <c r="JQZ139" s="102"/>
      <c r="JRA139" s="102"/>
      <c r="JRB139" s="102"/>
      <c r="JRC139" s="102"/>
      <c r="JRD139" s="102"/>
      <c r="JRE139" s="102"/>
      <c r="JRF139" s="102"/>
      <c r="JRG139" s="102"/>
      <c r="JRH139" s="102"/>
      <c r="JRI139" s="102"/>
      <c r="JRJ139" s="102"/>
      <c r="JRK139" s="102"/>
      <c r="JRL139" s="102"/>
      <c r="JRM139" s="102"/>
      <c r="JRN139" s="102"/>
      <c r="JRO139" s="102"/>
      <c r="JRP139" s="102"/>
      <c r="JRQ139" s="102"/>
      <c r="JRR139" s="102"/>
      <c r="JRS139" s="102"/>
      <c r="JRT139" s="102"/>
      <c r="JRU139" s="102"/>
      <c r="JRV139" s="102"/>
      <c r="JRW139" s="102"/>
      <c r="JRX139" s="102"/>
      <c r="JRY139" s="102"/>
      <c r="JRZ139" s="102"/>
      <c r="JSA139" s="102"/>
      <c r="JSB139" s="102"/>
      <c r="JSC139" s="102"/>
      <c r="JSD139" s="102"/>
      <c r="JSE139" s="102"/>
      <c r="JSF139" s="102"/>
      <c r="JSG139" s="102"/>
      <c r="JSH139" s="102"/>
      <c r="JSI139" s="102"/>
      <c r="JSJ139" s="102"/>
      <c r="JSK139" s="102"/>
      <c r="JSL139" s="102"/>
      <c r="JSM139" s="102"/>
      <c r="JSN139" s="102"/>
      <c r="JSO139" s="102"/>
      <c r="JSP139" s="102"/>
      <c r="JSQ139" s="102"/>
      <c r="JSR139" s="102"/>
      <c r="JSS139" s="102"/>
      <c r="JST139" s="102"/>
      <c r="JSU139" s="102"/>
      <c r="JSV139" s="102"/>
      <c r="JSW139" s="102"/>
      <c r="JSX139" s="102"/>
      <c r="JSY139" s="102"/>
      <c r="JSZ139" s="102"/>
      <c r="JTA139" s="102"/>
      <c r="JTB139" s="102"/>
      <c r="JTC139" s="102"/>
      <c r="JTD139" s="102"/>
      <c r="JTE139" s="102"/>
      <c r="JTF139" s="102"/>
      <c r="JTG139" s="102"/>
      <c r="JTH139" s="102"/>
      <c r="JTI139" s="102"/>
      <c r="JTJ139" s="102"/>
      <c r="JTK139" s="102"/>
      <c r="JTL139" s="102"/>
      <c r="JTM139" s="102"/>
      <c r="JTN139" s="102"/>
      <c r="JTO139" s="102"/>
      <c r="JTP139" s="102"/>
      <c r="JTQ139" s="102"/>
      <c r="JTR139" s="102"/>
      <c r="JTS139" s="102"/>
      <c r="JTT139" s="102"/>
      <c r="JTU139" s="102"/>
      <c r="JTV139" s="102"/>
      <c r="JTW139" s="102"/>
      <c r="JTX139" s="102"/>
      <c r="JTY139" s="102"/>
      <c r="JTZ139" s="102"/>
      <c r="JUA139" s="102"/>
      <c r="JUB139" s="102"/>
      <c r="JUC139" s="102"/>
      <c r="JUD139" s="102"/>
      <c r="JUE139" s="102"/>
      <c r="JUF139" s="102"/>
      <c r="JUG139" s="102"/>
      <c r="JUH139" s="102"/>
      <c r="JUI139" s="102"/>
      <c r="JUJ139" s="102"/>
      <c r="JUK139" s="102"/>
      <c r="JUL139" s="102"/>
      <c r="JUM139" s="102"/>
      <c r="JUN139" s="102"/>
      <c r="JUO139" s="102"/>
      <c r="JUP139" s="102"/>
      <c r="JUQ139" s="102"/>
      <c r="JUR139" s="102"/>
      <c r="JUS139" s="102"/>
      <c r="JUT139" s="102"/>
      <c r="JUU139" s="102"/>
      <c r="JUV139" s="102"/>
      <c r="JUW139" s="102"/>
      <c r="JUX139" s="102"/>
      <c r="JUY139" s="102"/>
      <c r="JUZ139" s="102"/>
      <c r="JVA139" s="102"/>
      <c r="JVB139" s="102"/>
      <c r="JVC139" s="102"/>
      <c r="JVD139" s="102"/>
      <c r="JVE139" s="102"/>
      <c r="JVF139" s="102"/>
      <c r="JVG139" s="102"/>
      <c r="JVH139" s="102"/>
      <c r="JVI139" s="102"/>
      <c r="JVJ139" s="102"/>
      <c r="JVK139" s="102"/>
      <c r="JVL139" s="102"/>
      <c r="JVM139" s="102"/>
      <c r="JVN139" s="102"/>
      <c r="JVO139" s="102"/>
      <c r="JVP139" s="102"/>
      <c r="JVQ139" s="102"/>
      <c r="JVR139" s="102"/>
      <c r="JVS139" s="102"/>
      <c r="JVT139" s="102"/>
      <c r="JVU139" s="102"/>
      <c r="JVV139" s="102"/>
      <c r="JVW139" s="102"/>
      <c r="JVX139" s="102"/>
      <c r="JVY139" s="102"/>
      <c r="JVZ139" s="102"/>
      <c r="JWA139" s="102"/>
      <c r="JWB139" s="102"/>
      <c r="JWC139" s="102"/>
      <c r="JWD139" s="102"/>
      <c r="JWE139" s="102"/>
      <c r="JWF139" s="102"/>
      <c r="JWG139" s="102"/>
      <c r="JWH139" s="102"/>
      <c r="JWI139" s="102"/>
      <c r="JWJ139" s="102"/>
      <c r="JWK139" s="102"/>
      <c r="JWL139" s="102"/>
      <c r="JWM139" s="102"/>
      <c r="JWN139" s="102"/>
      <c r="JWO139" s="102"/>
      <c r="JWP139" s="102"/>
      <c r="JWQ139" s="102"/>
      <c r="JWR139" s="102"/>
      <c r="JWS139" s="102"/>
      <c r="JWT139" s="102"/>
      <c r="JWU139" s="102"/>
      <c r="JWV139" s="102"/>
      <c r="JWW139" s="102"/>
      <c r="JWX139" s="102"/>
      <c r="JWY139" s="102"/>
      <c r="JWZ139" s="102"/>
      <c r="JXA139" s="102"/>
      <c r="JXB139" s="102"/>
      <c r="JXC139" s="102"/>
      <c r="JXD139" s="102"/>
      <c r="JXE139" s="102"/>
      <c r="JXF139" s="102"/>
      <c r="JXG139" s="102"/>
      <c r="JXH139" s="102"/>
      <c r="JXI139" s="102"/>
      <c r="JXJ139" s="102"/>
      <c r="JXK139" s="102"/>
      <c r="JXL139" s="102"/>
      <c r="JXM139" s="102"/>
      <c r="JXN139" s="102"/>
      <c r="JXO139" s="102"/>
      <c r="JXP139" s="102"/>
      <c r="JXQ139" s="102"/>
      <c r="JXR139" s="102"/>
      <c r="JXS139" s="102"/>
      <c r="JXT139" s="102"/>
      <c r="JXU139" s="102"/>
      <c r="JXV139" s="102"/>
      <c r="JXW139" s="102"/>
      <c r="JXX139" s="102"/>
      <c r="JXY139" s="102"/>
      <c r="JXZ139" s="102"/>
      <c r="JYA139" s="102"/>
      <c r="JYB139" s="102"/>
      <c r="JYC139" s="102"/>
      <c r="JYD139" s="102"/>
      <c r="JYE139" s="102"/>
      <c r="JYF139" s="102"/>
      <c r="JYG139" s="102"/>
      <c r="JYH139" s="102"/>
      <c r="JYI139" s="102"/>
      <c r="JYJ139" s="102"/>
      <c r="JYK139" s="102"/>
      <c r="JYL139" s="102"/>
      <c r="JYM139" s="102"/>
      <c r="JYN139" s="102"/>
      <c r="JYO139" s="102"/>
      <c r="JYP139" s="102"/>
      <c r="JYQ139" s="102"/>
      <c r="JYR139" s="102"/>
      <c r="JYS139" s="102"/>
      <c r="JYT139" s="102"/>
      <c r="JYU139" s="102"/>
      <c r="JYV139" s="102"/>
      <c r="JYW139" s="102"/>
      <c r="JYX139" s="102"/>
      <c r="JYY139" s="102"/>
      <c r="JYZ139" s="102"/>
      <c r="JZA139" s="102"/>
      <c r="JZB139" s="102"/>
      <c r="JZC139" s="102"/>
      <c r="JZD139" s="102"/>
      <c r="JZE139" s="102"/>
      <c r="JZF139" s="102"/>
      <c r="JZG139" s="102"/>
      <c r="JZH139" s="102"/>
      <c r="JZI139" s="102"/>
      <c r="JZJ139" s="102"/>
      <c r="JZK139" s="102"/>
      <c r="JZL139" s="102"/>
      <c r="JZM139" s="102"/>
      <c r="JZN139" s="102"/>
      <c r="JZO139" s="102"/>
      <c r="JZP139" s="102"/>
      <c r="JZQ139" s="102"/>
      <c r="JZR139" s="102"/>
      <c r="JZS139" s="102"/>
      <c r="JZT139" s="102"/>
      <c r="JZU139" s="102"/>
      <c r="JZV139" s="102"/>
      <c r="JZW139" s="102"/>
      <c r="JZX139" s="102"/>
      <c r="JZY139" s="102"/>
      <c r="JZZ139" s="102"/>
      <c r="KAA139" s="102"/>
      <c r="KAB139" s="102"/>
      <c r="KAC139" s="102"/>
      <c r="KAD139" s="102"/>
      <c r="KAE139" s="102"/>
      <c r="KAF139" s="102"/>
      <c r="KAG139" s="102"/>
      <c r="KAH139" s="102"/>
      <c r="KAI139" s="102"/>
      <c r="KAJ139" s="102"/>
      <c r="KAK139" s="102"/>
      <c r="KAL139" s="102"/>
      <c r="KAM139" s="102"/>
      <c r="KAN139" s="102"/>
      <c r="KAO139" s="102"/>
      <c r="KAP139" s="102"/>
      <c r="KAQ139" s="102"/>
      <c r="KAR139" s="102"/>
      <c r="KAS139" s="102"/>
      <c r="KAT139" s="102"/>
      <c r="KAU139" s="102"/>
      <c r="KAV139" s="102"/>
      <c r="KAW139" s="102"/>
      <c r="KAX139" s="102"/>
      <c r="KAY139" s="102"/>
      <c r="KAZ139" s="102"/>
      <c r="KBA139" s="102"/>
      <c r="KBB139" s="102"/>
      <c r="KBC139" s="102"/>
      <c r="KBD139" s="102"/>
      <c r="KBE139" s="102"/>
      <c r="KBF139" s="102"/>
      <c r="KBG139" s="102"/>
      <c r="KBH139" s="102"/>
      <c r="KBI139" s="102"/>
      <c r="KBJ139" s="102"/>
      <c r="KBK139" s="102"/>
      <c r="KBL139" s="102"/>
      <c r="KBM139" s="102"/>
      <c r="KBN139" s="102"/>
      <c r="KBO139" s="102"/>
      <c r="KBP139" s="102"/>
      <c r="KBQ139" s="102"/>
      <c r="KBR139" s="102"/>
      <c r="KBS139" s="102"/>
      <c r="KBT139" s="102"/>
      <c r="KBU139" s="102"/>
      <c r="KBV139" s="102"/>
      <c r="KBW139" s="102"/>
      <c r="KBX139" s="102"/>
      <c r="KBY139" s="102"/>
      <c r="KBZ139" s="102"/>
      <c r="KCA139" s="102"/>
      <c r="KCB139" s="102"/>
      <c r="KCC139" s="102"/>
      <c r="KCD139" s="102"/>
      <c r="KCE139" s="102"/>
      <c r="KCF139" s="102"/>
      <c r="KCG139" s="102"/>
      <c r="KCH139" s="102"/>
      <c r="KCI139" s="102"/>
      <c r="KCJ139" s="102"/>
      <c r="KCK139" s="102"/>
      <c r="KCL139" s="102"/>
      <c r="KCM139" s="102"/>
      <c r="KCN139" s="102"/>
      <c r="KCO139" s="102"/>
      <c r="KCP139" s="102"/>
      <c r="KCQ139" s="102"/>
      <c r="KCR139" s="102"/>
      <c r="KCS139" s="102"/>
      <c r="KCT139" s="102"/>
      <c r="KCU139" s="102"/>
      <c r="KCV139" s="102"/>
      <c r="KCW139" s="102"/>
      <c r="KCX139" s="102"/>
      <c r="KCY139" s="102"/>
      <c r="KCZ139" s="102"/>
      <c r="KDA139" s="102"/>
      <c r="KDB139" s="102"/>
      <c r="KDC139" s="102"/>
      <c r="KDD139" s="102"/>
      <c r="KDE139" s="102"/>
      <c r="KDF139" s="102"/>
      <c r="KDG139" s="102"/>
      <c r="KDH139" s="102"/>
      <c r="KDI139" s="102"/>
      <c r="KDJ139" s="102"/>
      <c r="KDK139" s="102"/>
      <c r="KDL139" s="102"/>
      <c r="KDM139" s="102"/>
      <c r="KDN139" s="102"/>
      <c r="KDO139" s="102"/>
      <c r="KDP139" s="102"/>
      <c r="KDQ139" s="102"/>
      <c r="KDR139" s="102"/>
      <c r="KDS139" s="102"/>
      <c r="KDT139" s="102"/>
      <c r="KDU139" s="102"/>
      <c r="KDV139" s="102"/>
      <c r="KDW139" s="102"/>
      <c r="KDX139" s="102"/>
      <c r="KDY139" s="102"/>
      <c r="KDZ139" s="102"/>
      <c r="KEA139" s="102"/>
      <c r="KEB139" s="102"/>
      <c r="KEC139" s="102"/>
      <c r="KED139" s="102"/>
      <c r="KEE139" s="102"/>
      <c r="KEF139" s="102"/>
      <c r="KEG139" s="102"/>
      <c r="KEH139" s="102"/>
      <c r="KEI139" s="102"/>
      <c r="KEJ139" s="102"/>
      <c r="KEK139" s="102"/>
      <c r="KEL139" s="102"/>
      <c r="KEM139" s="102"/>
      <c r="KEN139" s="102"/>
      <c r="KEO139" s="102"/>
      <c r="KEP139" s="102"/>
      <c r="KEQ139" s="102"/>
      <c r="KER139" s="102"/>
      <c r="KES139" s="102"/>
      <c r="KET139" s="102"/>
      <c r="KEU139" s="102"/>
      <c r="KEV139" s="102"/>
      <c r="KEW139" s="102"/>
      <c r="KEX139" s="102"/>
      <c r="KEY139" s="102"/>
      <c r="KEZ139" s="102"/>
      <c r="KFA139" s="102"/>
      <c r="KFB139" s="102"/>
      <c r="KFC139" s="102"/>
      <c r="KFD139" s="102"/>
      <c r="KFE139" s="102"/>
      <c r="KFF139" s="102"/>
      <c r="KFG139" s="102"/>
      <c r="KFH139" s="102"/>
      <c r="KFI139" s="102"/>
      <c r="KFJ139" s="102"/>
      <c r="KFK139" s="102"/>
      <c r="KFL139" s="102"/>
      <c r="KFM139" s="102"/>
      <c r="KFN139" s="102"/>
      <c r="KFO139" s="102"/>
      <c r="KFP139" s="102"/>
      <c r="KFQ139" s="102"/>
      <c r="KFR139" s="102"/>
      <c r="KFS139" s="102"/>
      <c r="KFT139" s="102"/>
      <c r="KFU139" s="102"/>
      <c r="KFV139" s="102"/>
      <c r="KFW139" s="102"/>
      <c r="KFX139" s="102"/>
      <c r="KFY139" s="102"/>
      <c r="KFZ139" s="102"/>
      <c r="KGA139" s="102"/>
      <c r="KGB139" s="102"/>
      <c r="KGC139" s="102"/>
      <c r="KGD139" s="102"/>
      <c r="KGE139" s="102"/>
      <c r="KGF139" s="102"/>
      <c r="KGG139" s="102"/>
      <c r="KGH139" s="102"/>
      <c r="KGI139" s="102"/>
      <c r="KGJ139" s="102"/>
      <c r="KGK139" s="102"/>
      <c r="KGL139" s="102"/>
      <c r="KGM139" s="102"/>
      <c r="KGN139" s="102"/>
      <c r="KGO139" s="102"/>
      <c r="KGP139" s="102"/>
      <c r="KGQ139" s="102"/>
      <c r="KGR139" s="102"/>
      <c r="KGS139" s="102"/>
      <c r="KGT139" s="102"/>
      <c r="KGU139" s="102"/>
      <c r="KGV139" s="102"/>
      <c r="KGW139" s="102"/>
      <c r="KGX139" s="102"/>
      <c r="KGY139" s="102"/>
      <c r="KGZ139" s="102"/>
      <c r="KHA139" s="102"/>
      <c r="KHB139" s="102"/>
      <c r="KHC139" s="102"/>
      <c r="KHD139" s="102"/>
      <c r="KHE139" s="102"/>
      <c r="KHF139" s="102"/>
      <c r="KHG139" s="102"/>
      <c r="KHH139" s="102"/>
      <c r="KHI139" s="102"/>
      <c r="KHJ139" s="102"/>
      <c r="KHK139" s="102"/>
      <c r="KHL139" s="102"/>
      <c r="KHM139" s="102"/>
      <c r="KHN139" s="102"/>
      <c r="KHO139" s="102"/>
      <c r="KHP139" s="102"/>
      <c r="KHQ139" s="102"/>
      <c r="KHR139" s="102"/>
      <c r="KHS139" s="102"/>
      <c r="KHT139" s="102"/>
      <c r="KHU139" s="102"/>
      <c r="KHV139" s="102"/>
      <c r="KHW139" s="102"/>
      <c r="KHX139" s="102"/>
      <c r="KHY139" s="102"/>
      <c r="KHZ139" s="102"/>
      <c r="KIA139" s="102"/>
      <c r="KIB139" s="102"/>
      <c r="KIC139" s="102"/>
      <c r="KID139" s="102"/>
      <c r="KIE139" s="102"/>
      <c r="KIF139" s="102"/>
      <c r="KIG139" s="102"/>
      <c r="KIH139" s="102"/>
      <c r="KII139" s="102"/>
      <c r="KIJ139" s="102"/>
      <c r="KIK139" s="102"/>
      <c r="KIL139" s="102"/>
      <c r="KIM139" s="102"/>
      <c r="KIN139" s="102"/>
      <c r="KIO139" s="102"/>
      <c r="KIP139" s="102"/>
      <c r="KIQ139" s="102"/>
      <c r="KIR139" s="102"/>
      <c r="KIS139" s="102"/>
      <c r="KIT139" s="102"/>
      <c r="KIU139" s="102"/>
      <c r="KIV139" s="102"/>
      <c r="KIW139" s="102"/>
      <c r="KIX139" s="102"/>
      <c r="KIY139" s="102"/>
      <c r="KIZ139" s="102"/>
      <c r="KJA139" s="102"/>
      <c r="KJB139" s="102"/>
      <c r="KJC139" s="102"/>
      <c r="KJD139" s="102"/>
      <c r="KJE139" s="102"/>
      <c r="KJF139" s="102"/>
      <c r="KJG139" s="102"/>
      <c r="KJH139" s="102"/>
      <c r="KJI139" s="102"/>
      <c r="KJJ139" s="102"/>
      <c r="KJK139" s="102"/>
      <c r="KJL139" s="102"/>
      <c r="KJM139" s="102"/>
      <c r="KJN139" s="102"/>
      <c r="KJO139" s="102"/>
      <c r="KJP139" s="102"/>
      <c r="KJQ139" s="102"/>
      <c r="KJR139" s="102"/>
      <c r="KJS139" s="102"/>
      <c r="KJT139" s="102"/>
      <c r="KJU139" s="102"/>
      <c r="KJV139" s="102"/>
      <c r="KJW139" s="102"/>
      <c r="KJX139" s="102"/>
      <c r="KJY139" s="102"/>
      <c r="KJZ139" s="102"/>
      <c r="KKA139" s="102"/>
      <c r="KKB139" s="102"/>
      <c r="KKC139" s="102"/>
      <c r="KKD139" s="102"/>
      <c r="KKE139" s="102"/>
      <c r="KKF139" s="102"/>
      <c r="KKG139" s="102"/>
      <c r="KKH139" s="102"/>
      <c r="KKI139" s="102"/>
      <c r="KKJ139" s="102"/>
      <c r="KKK139" s="102"/>
      <c r="KKL139" s="102"/>
      <c r="KKM139" s="102"/>
      <c r="KKN139" s="102"/>
      <c r="KKO139" s="102"/>
      <c r="KKP139" s="102"/>
      <c r="KKQ139" s="102"/>
      <c r="KKR139" s="102"/>
      <c r="KKS139" s="102"/>
      <c r="KKT139" s="102"/>
      <c r="KKU139" s="102"/>
      <c r="KKV139" s="102"/>
      <c r="KKW139" s="102"/>
      <c r="KKX139" s="102"/>
      <c r="KKY139" s="102"/>
      <c r="KKZ139" s="102"/>
      <c r="KLA139" s="102"/>
      <c r="KLB139" s="102"/>
      <c r="KLC139" s="102"/>
      <c r="KLD139" s="102"/>
      <c r="KLE139" s="102"/>
      <c r="KLF139" s="102"/>
      <c r="KLG139" s="102"/>
      <c r="KLH139" s="102"/>
      <c r="KLI139" s="102"/>
      <c r="KLJ139" s="102"/>
      <c r="KLK139" s="102"/>
      <c r="KLL139" s="102"/>
      <c r="KLM139" s="102"/>
      <c r="KLN139" s="102"/>
      <c r="KLO139" s="102"/>
      <c r="KLP139" s="102"/>
      <c r="KLQ139" s="102"/>
      <c r="KLR139" s="102"/>
      <c r="KLS139" s="102"/>
      <c r="KLT139" s="102"/>
      <c r="KLU139" s="102"/>
      <c r="KLV139" s="102"/>
      <c r="KLW139" s="102"/>
      <c r="KLX139" s="102"/>
      <c r="KLY139" s="102"/>
      <c r="KLZ139" s="102"/>
      <c r="KMA139" s="102"/>
      <c r="KMB139" s="102"/>
      <c r="KMC139" s="102"/>
      <c r="KMD139" s="102"/>
      <c r="KME139" s="102"/>
      <c r="KMF139" s="102"/>
      <c r="KMG139" s="102"/>
      <c r="KMH139" s="102"/>
      <c r="KMI139" s="102"/>
      <c r="KMJ139" s="102"/>
      <c r="KMK139" s="102"/>
      <c r="KML139" s="102"/>
      <c r="KMM139" s="102"/>
      <c r="KMN139" s="102"/>
      <c r="KMO139" s="102"/>
      <c r="KMP139" s="102"/>
      <c r="KMQ139" s="102"/>
      <c r="KMR139" s="102"/>
      <c r="KMS139" s="102"/>
      <c r="KMT139" s="102"/>
      <c r="KMU139" s="102"/>
      <c r="KMV139" s="102"/>
      <c r="KMW139" s="102"/>
      <c r="KMX139" s="102"/>
      <c r="KMY139" s="102"/>
      <c r="KMZ139" s="102"/>
      <c r="KNA139" s="102"/>
      <c r="KNB139" s="102"/>
      <c r="KNC139" s="102"/>
      <c r="KND139" s="102"/>
      <c r="KNE139" s="102"/>
      <c r="KNF139" s="102"/>
      <c r="KNG139" s="102"/>
      <c r="KNH139" s="102"/>
      <c r="KNI139" s="102"/>
      <c r="KNJ139" s="102"/>
      <c r="KNK139" s="102"/>
      <c r="KNL139" s="102"/>
      <c r="KNM139" s="102"/>
      <c r="KNN139" s="102"/>
      <c r="KNO139" s="102"/>
      <c r="KNP139" s="102"/>
      <c r="KNQ139" s="102"/>
      <c r="KNR139" s="102"/>
      <c r="KNS139" s="102"/>
      <c r="KNT139" s="102"/>
      <c r="KNU139" s="102"/>
      <c r="KNV139" s="102"/>
      <c r="KNW139" s="102"/>
      <c r="KNX139" s="102"/>
      <c r="KNY139" s="102"/>
      <c r="KNZ139" s="102"/>
      <c r="KOA139" s="102"/>
      <c r="KOB139" s="102"/>
      <c r="KOC139" s="102"/>
      <c r="KOD139" s="102"/>
      <c r="KOE139" s="102"/>
      <c r="KOF139" s="102"/>
      <c r="KOG139" s="102"/>
      <c r="KOH139" s="102"/>
      <c r="KOI139" s="102"/>
      <c r="KOJ139" s="102"/>
      <c r="KOK139" s="102"/>
      <c r="KOL139" s="102"/>
      <c r="KOM139" s="102"/>
      <c r="KON139" s="102"/>
      <c r="KOO139" s="102"/>
      <c r="KOP139" s="102"/>
      <c r="KOQ139" s="102"/>
      <c r="KOR139" s="102"/>
      <c r="KOS139" s="102"/>
      <c r="KOT139" s="102"/>
      <c r="KOU139" s="102"/>
      <c r="KOV139" s="102"/>
      <c r="KOW139" s="102"/>
      <c r="KOX139" s="102"/>
      <c r="KOY139" s="102"/>
      <c r="KOZ139" s="102"/>
      <c r="KPA139" s="102"/>
      <c r="KPB139" s="102"/>
      <c r="KPC139" s="102"/>
      <c r="KPD139" s="102"/>
      <c r="KPE139" s="102"/>
      <c r="KPF139" s="102"/>
      <c r="KPG139" s="102"/>
      <c r="KPH139" s="102"/>
      <c r="KPI139" s="102"/>
      <c r="KPJ139" s="102"/>
      <c r="KPK139" s="102"/>
      <c r="KPL139" s="102"/>
      <c r="KPM139" s="102"/>
      <c r="KPN139" s="102"/>
      <c r="KPO139" s="102"/>
      <c r="KPP139" s="102"/>
      <c r="KPQ139" s="102"/>
      <c r="KPR139" s="102"/>
      <c r="KPS139" s="102"/>
      <c r="KPT139" s="102"/>
      <c r="KPU139" s="102"/>
      <c r="KPV139" s="102"/>
      <c r="KPW139" s="102"/>
      <c r="KPX139" s="102"/>
      <c r="KPY139" s="102"/>
      <c r="KPZ139" s="102"/>
      <c r="KQA139" s="102"/>
      <c r="KQB139" s="102"/>
      <c r="KQC139" s="102"/>
      <c r="KQD139" s="102"/>
      <c r="KQE139" s="102"/>
      <c r="KQF139" s="102"/>
      <c r="KQG139" s="102"/>
      <c r="KQH139" s="102"/>
      <c r="KQI139" s="102"/>
      <c r="KQJ139" s="102"/>
      <c r="KQK139" s="102"/>
      <c r="KQL139" s="102"/>
      <c r="KQM139" s="102"/>
      <c r="KQN139" s="102"/>
      <c r="KQO139" s="102"/>
      <c r="KQP139" s="102"/>
      <c r="KQQ139" s="102"/>
      <c r="KQR139" s="102"/>
      <c r="KQS139" s="102"/>
      <c r="KQT139" s="102"/>
      <c r="KQU139" s="102"/>
      <c r="KQV139" s="102"/>
      <c r="KQW139" s="102"/>
      <c r="KQX139" s="102"/>
      <c r="KQY139" s="102"/>
      <c r="KQZ139" s="102"/>
      <c r="KRA139" s="102"/>
      <c r="KRB139" s="102"/>
      <c r="KRC139" s="102"/>
      <c r="KRD139" s="102"/>
      <c r="KRE139" s="102"/>
      <c r="KRF139" s="102"/>
      <c r="KRG139" s="102"/>
      <c r="KRH139" s="102"/>
      <c r="KRI139" s="102"/>
      <c r="KRJ139" s="102"/>
      <c r="KRK139" s="102"/>
      <c r="KRL139" s="102"/>
      <c r="KRM139" s="102"/>
      <c r="KRN139" s="102"/>
      <c r="KRO139" s="102"/>
      <c r="KRP139" s="102"/>
      <c r="KRQ139" s="102"/>
      <c r="KRR139" s="102"/>
      <c r="KRS139" s="102"/>
      <c r="KRT139" s="102"/>
      <c r="KRU139" s="102"/>
      <c r="KRV139" s="102"/>
      <c r="KRW139" s="102"/>
      <c r="KRX139" s="102"/>
      <c r="KRY139" s="102"/>
      <c r="KRZ139" s="102"/>
      <c r="KSA139" s="102"/>
      <c r="KSB139" s="102"/>
      <c r="KSC139" s="102"/>
      <c r="KSD139" s="102"/>
      <c r="KSE139" s="102"/>
      <c r="KSF139" s="102"/>
      <c r="KSG139" s="102"/>
      <c r="KSH139" s="102"/>
      <c r="KSI139" s="102"/>
      <c r="KSJ139" s="102"/>
      <c r="KSK139" s="102"/>
      <c r="KSL139" s="102"/>
      <c r="KSM139" s="102"/>
      <c r="KSN139" s="102"/>
      <c r="KSO139" s="102"/>
      <c r="KSP139" s="102"/>
      <c r="KSQ139" s="102"/>
      <c r="KSR139" s="102"/>
      <c r="KSS139" s="102"/>
      <c r="KST139" s="102"/>
      <c r="KSU139" s="102"/>
      <c r="KSV139" s="102"/>
      <c r="KSW139" s="102"/>
      <c r="KSX139" s="102"/>
      <c r="KSY139" s="102"/>
      <c r="KSZ139" s="102"/>
      <c r="KTA139" s="102"/>
      <c r="KTB139" s="102"/>
      <c r="KTC139" s="102"/>
      <c r="KTD139" s="102"/>
      <c r="KTE139" s="102"/>
      <c r="KTF139" s="102"/>
      <c r="KTG139" s="102"/>
      <c r="KTH139" s="102"/>
      <c r="KTI139" s="102"/>
      <c r="KTJ139" s="102"/>
      <c r="KTK139" s="102"/>
      <c r="KTL139" s="102"/>
      <c r="KTM139" s="102"/>
      <c r="KTN139" s="102"/>
      <c r="KTO139" s="102"/>
      <c r="KTP139" s="102"/>
      <c r="KTQ139" s="102"/>
      <c r="KTR139" s="102"/>
      <c r="KTS139" s="102"/>
      <c r="KTT139" s="102"/>
      <c r="KTU139" s="102"/>
      <c r="KTV139" s="102"/>
      <c r="KTW139" s="102"/>
      <c r="KTX139" s="102"/>
      <c r="KTY139" s="102"/>
      <c r="KTZ139" s="102"/>
      <c r="KUA139" s="102"/>
      <c r="KUB139" s="102"/>
      <c r="KUC139" s="102"/>
      <c r="KUD139" s="102"/>
      <c r="KUE139" s="102"/>
      <c r="KUF139" s="102"/>
      <c r="KUG139" s="102"/>
      <c r="KUH139" s="102"/>
      <c r="KUI139" s="102"/>
      <c r="KUJ139" s="102"/>
      <c r="KUK139" s="102"/>
      <c r="KUL139" s="102"/>
      <c r="KUM139" s="102"/>
      <c r="KUN139" s="102"/>
      <c r="KUO139" s="102"/>
      <c r="KUP139" s="102"/>
      <c r="KUQ139" s="102"/>
      <c r="KUR139" s="102"/>
      <c r="KUS139" s="102"/>
      <c r="KUT139" s="102"/>
      <c r="KUU139" s="102"/>
      <c r="KUV139" s="102"/>
      <c r="KUW139" s="102"/>
      <c r="KUX139" s="102"/>
      <c r="KUY139" s="102"/>
      <c r="KUZ139" s="102"/>
      <c r="KVA139" s="102"/>
      <c r="KVB139" s="102"/>
      <c r="KVC139" s="102"/>
      <c r="KVD139" s="102"/>
      <c r="KVE139" s="102"/>
      <c r="KVF139" s="102"/>
      <c r="KVG139" s="102"/>
      <c r="KVH139" s="102"/>
      <c r="KVI139" s="102"/>
      <c r="KVJ139" s="102"/>
      <c r="KVK139" s="102"/>
      <c r="KVL139" s="102"/>
      <c r="KVM139" s="102"/>
      <c r="KVN139" s="102"/>
      <c r="KVO139" s="102"/>
      <c r="KVP139" s="102"/>
      <c r="KVQ139" s="102"/>
      <c r="KVR139" s="102"/>
      <c r="KVS139" s="102"/>
      <c r="KVT139" s="102"/>
      <c r="KVU139" s="102"/>
      <c r="KVV139" s="102"/>
      <c r="KVW139" s="102"/>
      <c r="KVX139" s="102"/>
      <c r="KVY139" s="102"/>
      <c r="KVZ139" s="102"/>
      <c r="KWA139" s="102"/>
      <c r="KWB139" s="102"/>
      <c r="KWC139" s="102"/>
      <c r="KWD139" s="102"/>
      <c r="KWE139" s="102"/>
      <c r="KWF139" s="102"/>
      <c r="KWG139" s="102"/>
      <c r="KWH139" s="102"/>
      <c r="KWI139" s="102"/>
      <c r="KWJ139" s="102"/>
      <c r="KWK139" s="102"/>
      <c r="KWL139" s="102"/>
      <c r="KWM139" s="102"/>
      <c r="KWN139" s="102"/>
      <c r="KWO139" s="102"/>
      <c r="KWP139" s="102"/>
      <c r="KWQ139" s="102"/>
      <c r="KWR139" s="102"/>
      <c r="KWS139" s="102"/>
      <c r="KWT139" s="102"/>
      <c r="KWU139" s="102"/>
      <c r="KWV139" s="102"/>
      <c r="KWW139" s="102"/>
      <c r="KWX139" s="102"/>
      <c r="KWY139" s="102"/>
      <c r="KWZ139" s="102"/>
      <c r="KXA139" s="102"/>
      <c r="KXB139" s="102"/>
      <c r="KXC139" s="102"/>
      <c r="KXD139" s="102"/>
      <c r="KXE139" s="102"/>
      <c r="KXF139" s="102"/>
      <c r="KXG139" s="102"/>
      <c r="KXH139" s="102"/>
      <c r="KXI139" s="102"/>
      <c r="KXJ139" s="102"/>
      <c r="KXK139" s="102"/>
      <c r="KXL139" s="102"/>
      <c r="KXM139" s="102"/>
      <c r="KXN139" s="102"/>
      <c r="KXO139" s="102"/>
      <c r="KXP139" s="102"/>
      <c r="KXQ139" s="102"/>
      <c r="KXR139" s="102"/>
      <c r="KXS139" s="102"/>
      <c r="KXT139" s="102"/>
      <c r="KXU139" s="102"/>
      <c r="KXV139" s="102"/>
      <c r="KXW139" s="102"/>
      <c r="KXX139" s="102"/>
      <c r="KXY139" s="102"/>
      <c r="KXZ139" s="102"/>
      <c r="KYA139" s="102"/>
      <c r="KYB139" s="102"/>
      <c r="KYC139" s="102"/>
      <c r="KYD139" s="102"/>
      <c r="KYE139" s="102"/>
      <c r="KYF139" s="102"/>
      <c r="KYG139" s="102"/>
      <c r="KYH139" s="102"/>
      <c r="KYI139" s="102"/>
      <c r="KYJ139" s="102"/>
      <c r="KYK139" s="102"/>
      <c r="KYL139" s="102"/>
      <c r="KYM139" s="102"/>
      <c r="KYN139" s="102"/>
      <c r="KYO139" s="102"/>
      <c r="KYP139" s="102"/>
      <c r="KYQ139" s="102"/>
      <c r="KYR139" s="102"/>
      <c r="KYS139" s="102"/>
      <c r="KYT139" s="102"/>
      <c r="KYU139" s="102"/>
      <c r="KYV139" s="102"/>
      <c r="KYW139" s="102"/>
      <c r="KYX139" s="102"/>
      <c r="KYY139" s="102"/>
      <c r="KYZ139" s="102"/>
      <c r="KZA139" s="102"/>
      <c r="KZB139" s="102"/>
      <c r="KZC139" s="102"/>
      <c r="KZD139" s="102"/>
      <c r="KZE139" s="102"/>
      <c r="KZF139" s="102"/>
      <c r="KZG139" s="102"/>
      <c r="KZH139" s="102"/>
      <c r="KZI139" s="102"/>
      <c r="KZJ139" s="102"/>
      <c r="KZK139" s="102"/>
      <c r="KZL139" s="102"/>
      <c r="KZM139" s="102"/>
      <c r="KZN139" s="102"/>
      <c r="KZO139" s="102"/>
      <c r="KZP139" s="102"/>
      <c r="KZQ139" s="102"/>
      <c r="KZR139" s="102"/>
      <c r="KZS139" s="102"/>
      <c r="KZT139" s="102"/>
      <c r="KZU139" s="102"/>
      <c r="KZV139" s="102"/>
      <c r="KZW139" s="102"/>
      <c r="KZX139" s="102"/>
      <c r="KZY139" s="102"/>
      <c r="KZZ139" s="102"/>
      <c r="LAA139" s="102"/>
      <c r="LAB139" s="102"/>
      <c r="LAC139" s="102"/>
      <c r="LAD139" s="102"/>
      <c r="LAE139" s="102"/>
      <c r="LAF139" s="102"/>
      <c r="LAG139" s="102"/>
      <c r="LAH139" s="102"/>
      <c r="LAI139" s="102"/>
      <c r="LAJ139" s="102"/>
      <c r="LAK139" s="102"/>
      <c r="LAL139" s="102"/>
      <c r="LAM139" s="102"/>
      <c r="LAN139" s="102"/>
      <c r="LAO139" s="102"/>
      <c r="LAP139" s="102"/>
      <c r="LAQ139" s="102"/>
      <c r="LAR139" s="102"/>
      <c r="LAS139" s="102"/>
      <c r="LAT139" s="102"/>
      <c r="LAU139" s="102"/>
      <c r="LAV139" s="102"/>
      <c r="LAW139" s="102"/>
      <c r="LAX139" s="102"/>
      <c r="LAY139" s="102"/>
      <c r="LAZ139" s="102"/>
      <c r="LBA139" s="102"/>
      <c r="LBB139" s="102"/>
      <c r="LBC139" s="102"/>
      <c r="LBD139" s="102"/>
      <c r="LBE139" s="102"/>
      <c r="LBF139" s="102"/>
      <c r="LBG139" s="102"/>
      <c r="LBH139" s="102"/>
      <c r="LBI139" s="102"/>
      <c r="LBJ139" s="102"/>
      <c r="LBK139" s="102"/>
      <c r="LBL139" s="102"/>
      <c r="LBM139" s="102"/>
      <c r="LBN139" s="102"/>
      <c r="LBO139" s="102"/>
      <c r="LBP139" s="102"/>
      <c r="LBQ139" s="102"/>
      <c r="LBR139" s="102"/>
      <c r="LBS139" s="102"/>
      <c r="LBT139" s="102"/>
      <c r="LBU139" s="102"/>
      <c r="LBV139" s="102"/>
      <c r="LBW139" s="102"/>
      <c r="LBX139" s="102"/>
      <c r="LBY139" s="102"/>
      <c r="LBZ139" s="102"/>
      <c r="LCA139" s="102"/>
      <c r="LCB139" s="102"/>
      <c r="LCC139" s="102"/>
      <c r="LCD139" s="102"/>
      <c r="LCE139" s="102"/>
      <c r="LCF139" s="102"/>
      <c r="LCG139" s="102"/>
      <c r="LCH139" s="102"/>
      <c r="LCI139" s="102"/>
      <c r="LCJ139" s="102"/>
      <c r="LCK139" s="102"/>
      <c r="LCL139" s="102"/>
      <c r="LCM139" s="102"/>
      <c r="LCN139" s="102"/>
      <c r="LCO139" s="102"/>
      <c r="LCP139" s="102"/>
      <c r="LCQ139" s="102"/>
      <c r="LCR139" s="102"/>
      <c r="LCS139" s="102"/>
      <c r="LCT139" s="102"/>
      <c r="LCU139" s="102"/>
      <c r="LCV139" s="102"/>
      <c r="LCW139" s="102"/>
      <c r="LCX139" s="102"/>
      <c r="LCY139" s="102"/>
      <c r="LCZ139" s="102"/>
      <c r="LDA139" s="102"/>
      <c r="LDB139" s="102"/>
      <c r="LDC139" s="102"/>
      <c r="LDD139" s="102"/>
      <c r="LDE139" s="102"/>
      <c r="LDF139" s="102"/>
      <c r="LDG139" s="102"/>
      <c r="LDH139" s="102"/>
      <c r="LDI139" s="102"/>
      <c r="LDJ139" s="102"/>
      <c r="LDK139" s="102"/>
      <c r="LDL139" s="102"/>
      <c r="LDM139" s="102"/>
      <c r="LDN139" s="102"/>
      <c r="LDO139" s="102"/>
      <c r="LDP139" s="102"/>
      <c r="LDQ139" s="102"/>
      <c r="LDR139" s="102"/>
      <c r="LDS139" s="102"/>
      <c r="LDT139" s="102"/>
      <c r="LDU139" s="102"/>
      <c r="LDV139" s="102"/>
      <c r="LDW139" s="102"/>
      <c r="LDX139" s="102"/>
      <c r="LDY139" s="102"/>
      <c r="LDZ139" s="102"/>
      <c r="LEA139" s="102"/>
      <c r="LEB139" s="102"/>
      <c r="LEC139" s="102"/>
      <c r="LED139" s="102"/>
      <c r="LEE139" s="102"/>
      <c r="LEF139" s="102"/>
      <c r="LEG139" s="102"/>
      <c r="LEH139" s="102"/>
      <c r="LEI139" s="102"/>
      <c r="LEJ139" s="102"/>
      <c r="LEK139" s="102"/>
      <c r="LEL139" s="102"/>
      <c r="LEM139" s="102"/>
      <c r="LEN139" s="102"/>
      <c r="LEO139" s="102"/>
      <c r="LEP139" s="102"/>
      <c r="LEQ139" s="102"/>
      <c r="LER139" s="102"/>
      <c r="LES139" s="102"/>
      <c r="LET139" s="102"/>
      <c r="LEU139" s="102"/>
      <c r="LEV139" s="102"/>
      <c r="LEW139" s="102"/>
      <c r="LEX139" s="102"/>
      <c r="LEY139" s="102"/>
      <c r="LEZ139" s="102"/>
      <c r="LFA139" s="102"/>
      <c r="LFB139" s="102"/>
      <c r="LFC139" s="102"/>
      <c r="LFD139" s="102"/>
      <c r="LFE139" s="102"/>
      <c r="LFF139" s="102"/>
      <c r="LFG139" s="102"/>
      <c r="LFH139" s="102"/>
      <c r="LFI139" s="102"/>
      <c r="LFJ139" s="102"/>
      <c r="LFK139" s="102"/>
      <c r="LFL139" s="102"/>
      <c r="LFM139" s="102"/>
      <c r="LFN139" s="102"/>
      <c r="LFO139" s="102"/>
      <c r="LFP139" s="102"/>
      <c r="LFQ139" s="102"/>
      <c r="LFR139" s="102"/>
      <c r="LFS139" s="102"/>
      <c r="LFT139" s="102"/>
      <c r="LFU139" s="102"/>
      <c r="LFV139" s="102"/>
      <c r="LFW139" s="102"/>
      <c r="LFX139" s="102"/>
      <c r="LFY139" s="102"/>
      <c r="LFZ139" s="102"/>
      <c r="LGA139" s="102"/>
      <c r="LGB139" s="102"/>
      <c r="LGC139" s="102"/>
      <c r="LGD139" s="102"/>
      <c r="LGE139" s="102"/>
      <c r="LGF139" s="102"/>
      <c r="LGG139" s="102"/>
      <c r="LGH139" s="102"/>
      <c r="LGI139" s="102"/>
      <c r="LGJ139" s="102"/>
      <c r="LGK139" s="102"/>
      <c r="LGL139" s="102"/>
      <c r="LGM139" s="102"/>
      <c r="LGN139" s="102"/>
      <c r="LGO139" s="102"/>
      <c r="LGP139" s="102"/>
      <c r="LGQ139" s="102"/>
      <c r="LGR139" s="102"/>
      <c r="LGS139" s="102"/>
      <c r="LGT139" s="102"/>
      <c r="LGU139" s="102"/>
      <c r="LGV139" s="102"/>
      <c r="LGW139" s="102"/>
      <c r="LGX139" s="102"/>
      <c r="LGY139" s="102"/>
      <c r="LGZ139" s="102"/>
      <c r="LHA139" s="102"/>
      <c r="LHB139" s="102"/>
      <c r="LHC139" s="102"/>
      <c r="LHD139" s="102"/>
      <c r="LHE139" s="102"/>
      <c r="LHF139" s="102"/>
      <c r="LHG139" s="102"/>
      <c r="LHH139" s="102"/>
      <c r="LHI139" s="102"/>
      <c r="LHJ139" s="102"/>
      <c r="LHK139" s="102"/>
      <c r="LHL139" s="102"/>
      <c r="LHM139" s="102"/>
      <c r="LHN139" s="102"/>
      <c r="LHO139" s="102"/>
      <c r="LHP139" s="102"/>
      <c r="LHQ139" s="102"/>
      <c r="LHR139" s="102"/>
      <c r="LHS139" s="102"/>
      <c r="LHT139" s="102"/>
      <c r="LHU139" s="102"/>
      <c r="LHV139" s="102"/>
      <c r="LHW139" s="102"/>
      <c r="LHX139" s="102"/>
      <c r="LHY139" s="102"/>
      <c r="LHZ139" s="102"/>
      <c r="LIA139" s="102"/>
      <c r="LIB139" s="102"/>
      <c r="LIC139" s="102"/>
      <c r="LID139" s="102"/>
      <c r="LIE139" s="102"/>
      <c r="LIF139" s="102"/>
      <c r="LIG139" s="102"/>
      <c r="LIH139" s="102"/>
      <c r="LII139" s="102"/>
      <c r="LIJ139" s="102"/>
      <c r="LIK139" s="102"/>
      <c r="LIL139" s="102"/>
      <c r="LIM139" s="102"/>
      <c r="LIN139" s="102"/>
      <c r="LIO139" s="102"/>
      <c r="LIP139" s="102"/>
      <c r="LIQ139" s="102"/>
      <c r="LIR139" s="102"/>
      <c r="LIS139" s="102"/>
      <c r="LIT139" s="102"/>
      <c r="LIU139" s="102"/>
      <c r="LIV139" s="102"/>
      <c r="LIW139" s="102"/>
      <c r="LIX139" s="102"/>
      <c r="LIY139" s="102"/>
      <c r="LIZ139" s="102"/>
      <c r="LJA139" s="102"/>
      <c r="LJB139" s="102"/>
      <c r="LJC139" s="102"/>
      <c r="LJD139" s="102"/>
      <c r="LJE139" s="102"/>
      <c r="LJF139" s="102"/>
      <c r="LJG139" s="102"/>
      <c r="LJH139" s="102"/>
      <c r="LJI139" s="102"/>
      <c r="LJJ139" s="102"/>
      <c r="LJK139" s="102"/>
      <c r="LJL139" s="102"/>
      <c r="LJM139" s="102"/>
      <c r="LJN139" s="102"/>
      <c r="LJO139" s="102"/>
      <c r="LJP139" s="102"/>
      <c r="LJQ139" s="102"/>
      <c r="LJR139" s="102"/>
      <c r="LJS139" s="102"/>
      <c r="LJT139" s="102"/>
      <c r="LJU139" s="102"/>
      <c r="LJV139" s="102"/>
      <c r="LJW139" s="102"/>
      <c r="LJX139" s="102"/>
      <c r="LJY139" s="102"/>
      <c r="LJZ139" s="102"/>
      <c r="LKA139" s="102"/>
      <c r="LKB139" s="102"/>
      <c r="LKC139" s="102"/>
      <c r="LKD139" s="102"/>
      <c r="LKE139" s="102"/>
      <c r="LKF139" s="102"/>
      <c r="LKG139" s="102"/>
      <c r="LKH139" s="102"/>
      <c r="LKI139" s="102"/>
      <c r="LKJ139" s="102"/>
      <c r="LKK139" s="102"/>
      <c r="LKL139" s="102"/>
      <c r="LKM139" s="102"/>
      <c r="LKN139" s="102"/>
      <c r="LKO139" s="102"/>
      <c r="LKP139" s="102"/>
      <c r="LKQ139" s="102"/>
      <c r="LKR139" s="102"/>
      <c r="LKS139" s="102"/>
      <c r="LKT139" s="102"/>
      <c r="LKU139" s="102"/>
      <c r="LKV139" s="102"/>
      <c r="LKW139" s="102"/>
      <c r="LKX139" s="102"/>
      <c r="LKY139" s="102"/>
      <c r="LKZ139" s="102"/>
      <c r="LLA139" s="102"/>
      <c r="LLB139" s="102"/>
      <c r="LLC139" s="102"/>
      <c r="LLD139" s="102"/>
      <c r="LLE139" s="102"/>
      <c r="LLF139" s="102"/>
      <c r="LLG139" s="102"/>
      <c r="LLH139" s="102"/>
      <c r="LLI139" s="102"/>
      <c r="LLJ139" s="102"/>
      <c r="LLK139" s="102"/>
      <c r="LLL139" s="102"/>
      <c r="LLM139" s="102"/>
      <c r="LLN139" s="102"/>
      <c r="LLO139" s="102"/>
      <c r="LLP139" s="102"/>
      <c r="LLQ139" s="102"/>
      <c r="LLR139" s="102"/>
      <c r="LLS139" s="102"/>
      <c r="LLT139" s="102"/>
      <c r="LLU139" s="102"/>
      <c r="LLV139" s="102"/>
      <c r="LLW139" s="102"/>
      <c r="LLX139" s="102"/>
      <c r="LLY139" s="102"/>
      <c r="LLZ139" s="102"/>
      <c r="LMA139" s="102"/>
      <c r="LMB139" s="102"/>
      <c r="LMC139" s="102"/>
      <c r="LMD139" s="102"/>
      <c r="LME139" s="102"/>
      <c r="LMF139" s="102"/>
      <c r="LMG139" s="102"/>
      <c r="LMH139" s="102"/>
      <c r="LMI139" s="102"/>
      <c r="LMJ139" s="102"/>
      <c r="LMK139" s="102"/>
      <c r="LML139" s="102"/>
      <c r="LMM139" s="102"/>
      <c r="LMN139" s="102"/>
      <c r="LMO139" s="102"/>
      <c r="LMP139" s="102"/>
      <c r="LMQ139" s="102"/>
      <c r="LMR139" s="102"/>
      <c r="LMS139" s="102"/>
      <c r="LMT139" s="102"/>
      <c r="LMU139" s="102"/>
      <c r="LMV139" s="102"/>
      <c r="LMW139" s="102"/>
      <c r="LMX139" s="102"/>
      <c r="LMY139" s="102"/>
      <c r="LMZ139" s="102"/>
      <c r="LNA139" s="102"/>
      <c r="LNB139" s="102"/>
      <c r="LNC139" s="102"/>
      <c r="LND139" s="102"/>
      <c r="LNE139" s="102"/>
      <c r="LNF139" s="102"/>
      <c r="LNG139" s="102"/>
      <c r="LNH139" s="102"/>
      <c r="LNI139" s="102"/>
      <c r="LNJ139" s="102"/>
      <c r="LNK139" s="102"/>
      <c r="LNL139" s="102"/>
      <c r="LNM139" s="102"/>
      <c r="LNN139" s="102"/>
      <c r="LNO139" s="102"/>
      <c r="LNP139" s="102"/>
      <c r="LNQ139" s="102"/>
      <c r="LNR139" s="102"/>
      <c r="LNS139" s="102"/>
      <c r="LNT139" s="102"/>
      <c r="LNU139" s="102"/>
      <c r="LNV139" s="102"/>
      <c r="LNW139" s="102"/>
      <c r="LNX139" s="102"/>
      <c r="LNY139" s="102"/>
      <c r="LNZ139" s="102"/>
      <c r="LOA139" s="102"/>
      <c r="LOB139" s="102"/>
      <c r="LOC139" s="102"/>
      <c r="LOD139" s="102"/>
      <c r="LOE139" s="102"/>
      <c r="LOF139" s="102"/>
      <c r="LOG139" s="102"/>
      <c r="LOH139" s="102"/>
      <c r="LOI139" s="102"/>
      <c r="LOJ139" s="102"/>
      <c r="LOK139" s="102"/>
      <c r="LOL139" s="102"/>
      <c r="LOM139" s="102"/>
      <c r="LON139" s="102"/>
      <c r="LOO139" s="102"/>
      <c r="LOP139" s="102"/>
      <c r="LOQ139" s="102"/>
      <c r="LOR139" s="102"/>
      <c r="LOS139" s="102"/>
      <c r="LOT139" s="102"/>
      <c r="LOU139" s="102"/>
      <c r="LOV139" s="102"/>
      <c r="LOW139" s="102"/>
      <c r="LOX139" s="102"/>
      <c r="LOY139" s="102"/>
      <c r="LOZ139" s="102"/>
      <c r="LPA139" s="102"/>
      <c r="LPB139" s="102"/>
      <c r="LPC139" s="102"/>
      <c r="LPD139" s="102"/>
      <c r="LPE139" s="102"/>
      <c r="LPF139" s="102"/>
      <c r="LPG139" s="102"/>
      <c r="LPH139" s="102"/>
      <c r="LPI139" s="102"/>
      <c r="LPJ139" s="102"/>
      <c r="LPK139" s="102"/>
      <c r="LPL139" s="102"/>
      <c r="LPM139" s="102"/>
      <c r="LPN139" s="102"/>
      <c r="LPO139" s="102"/>
      <c r="LPP139" s="102"/>
      <c r="LPQ139" s="102"/>
      <c r="LPR139" s="102"/>
      <c r="LPS139" s="102"/>
      <c r="LPT139" s="102"/>
      <c r="LPU139" s="102"/>
      <c r="LPV139" s="102"/>
      <c r="LPW139" s="102"/>
      <c r="LPX139" s="102"/>
      <c r="LPY139" s="102"/>
      <c r="LPZ139" s="102"/>
      <c r="LQA139" s="102"/>
      <c r="LQB139" s="102"/>
      <c r="LQC139" s="102"/>
      <c r="LQD139" s="102"/>
      <c r="LQE139" s="102"/>
      <c r="LQF139" s="102"/>
      <c r="LQG139" s="102"/>
      <c r="LQH139" s="102"/>
      <c r="LQI139" s="102"/>
      <c r="LQJ139" s="102"/>
      <c r="LQK139" s="102"/>
      <c r="LQL139" s="102"/>
      <c r="LQM139" s="102"/>
      <c r="LQN139" s="102"/>
      <c r="LQO139" s="102"/>
      <c r="LQP139" s="102"/>
      <c r="LQQ139" s="102"/>
      <c r="LQR139" s="102"/>
      <c r="LQS139" s="102"/>
      <c r="LQT139" s="102"/>
      <c r="LQU139" s="102"/>
      <c r="LQV139" s="102"/>
      <c r="LQW139" s="102"/>
      <c r="LQX139" s="102"/>
      <c r="LQY139" s="102"/>
      <c r="LQZ139" s="102"/>
      <c r="LRA139" s="102"/>
      <c r="LRB139" s="102"/>
      <c r="LRC139" s="102"/>
      <c r="LRD139" s="102"/>
      <c r="LRE139" s="102"/>
      <c r="LRF139" s="102"/>
      <c r="LRG139" s="102"/>
      <c r="LRH139" s="102"/>
      <c r="LRI139" s="102"/>
      <c r="LRJ139" s="102"/>
      <c r="LRK139" s="102"/>
      <c r="LRL139" s="102"/>
      <c r="LRM139" s="102"/>
      <c r="LRN139" s="102"/>
      <c r="LRO139" s="102"/>
      <c r="LRP139" s="102"/>
      <c r="LRQ139" s="102"/>
      <c r="LRR139" s="102"/>
      <c r="LRS139" s="102"/>
      <c r="LRT139" s="102"/>
      <c r="LRU139" s="102"/>
      <c r="LRV139" s="102"/>
      <c r="LRW139" s="102"/>
      <c r="LRX139" s="102"/>
      <c r="LRY139" s="102"/>
      <c r="LRZ139" s="102"/>
      <c r="LSA139" s="102"/>
      <c r="LSB139" s="102"/>
      <c r="LSC139" s="102"/>
      <c r="LSD139" s="102"/>
      <c r="LSE139" s="102"/>
      <c r="LSF139" s="102"/>
      <c r="LSG139" s="102"/>
      <c r="LSH139" s="102"/>
      <c r="LSI139" s="102"/>
      <c r="LSJ139" s="102"/>
      <c r="LSK139" s="102"/>
      <c r="LSL139" s="102"/>
      <c r="LSM139" s="102"/>
      <c r="LSN139" s="102"/>
      <c r="LSO139" s="102"/>
      <c r="LSP139" s="102"/>
      <c r="LSQ139" s="102"/>
      <c r="LSR139" s="102"/>
      <c r="LSS139" s="102"/>
      <c r="LST139" s="102"/>
      <c r="LSU139" s="102"/>
      <c r="LSV139" s="102"/>
      <c r="LSW139" s="102"/>
      <c r="LSX139" s="102"/>
      <c r="LSY139" s="102"/>
      <c r="LSZ139" s="102"/>
      <c r="LTA139" s="102"/>
      <c r="LTB139" s="102"/>
      <c r="LTC139" s="102"/>
      <c r="LTD139" s="102"/>
      <c r="LTE139" s="102"/>
      <c r="LTF139" s="102"/>
      <c r="LTG139" s="102"/>
      <c r="LTH139" s="102"/>
      <c r="LTI139" s="102"/>
      <c r="LTJ139" s="102"/>
      <c r="LTK139" s="102"/>
      <c r="LTL139" s="102"/>
      <c r="LTM139" s="102"/>
      <c r="LTN139" s="102"/>
      <c r="LTO139" s="102"/>
      <c r="LTP139" s="102"/>
      <c r="LTQ139" s="102"/>
      <c r="LTR139" s="102"/>
      <c r="LTS139" s="102"/>
      <c r="LTT139" s="102"/>
      <c r="LTU139" s="102"/>
      <c r="LTV139" s="102"/>
      <c r="LTW139" s="102"/>
      <c r="LTX139" s="102"/>
      <c r="LTY139" s="102"/>
      <c r="LTZ139" s="102"/>
      <c r="LUA139" s="102"/>
      <c r="LUB139" s="102"/>
      <c r="LUC139" s="102"/>
      <c r="LUD139" s="102"/>
      <c r="LUE139" s="102"/>
      <c r="LUF139" s="102"/>
      <c r="LUG139" s="102"/>
      <c r="LUH139" s="102"/>
      <c r="LUI139" s="102"/>
      <c r="LUJ139" s="102"/>
      <c r="LUK139" s="102"/>
      <c r="LUL139" s="102"/>
      <c r="LUM139" s="102"/>
      <c r="LUN139" s="102"/>
      <c r="LUO139" s="102"/>
      <c r="LUP139" s="102"/>
      <c r="LUQ139" s="102"/>
      <c r="LUR139" s="102"/>
      <c r="LUS139" s="102"/>
      <c r="LUT139" s="102"/>
      <c r="LUU139" s="102"/>
      <c r="LUV139" s="102"/>
      <c r="LUW139" s="102"/>
      <c r="LUX139" s="102"/>
      <c r="LUY139" s="102"/>
      <c r="LUZ139" s="102"/>
      <c r="LVA139" s="102"/>
      <c r="LVB139" s="102"/>
      <c r="LVC139" s="102"/>
      <c r="LVD139" s="102"/>
      <c r="LVE139" s="102"/>
      <c r="LVF139" s="102"/>
      <c r="LVG139" s="102"/>
      <c r="LVH139" s="102"/>
      <c r="LVI139" s="102"/>
      <c r="LVJ139" s="102"/>
      <c r="LVK139" s="102"/>
      <c r="LVL139" s="102"/>
      <c r="LVM139" s="102"/>
      <c r="LVN139" s="102"/>
      <c r="LVO139" s="102"/>
      <c r="LVP139" s="102"/>
      <c r="LVQ139" s="102"/>
      <c r="LVR139" s="102"/>
      <c r="LVS139" s="102"/>
      <c r="LVT139" s="102"/>
      <c r="LVU139" s="102"/>
      <c r="LVV139" s="102"/>
      <c r="LVW139" s="102"/>
      <c r="LVX139" s="102"/>
      <c r="LVY139" s="102"/>
      <c r="LVZ139" s="102"/>
      <c r="LWA139" s="102"/>
      <c r="LWB139" s="102"/>
      <c r="LWC139" s="102"/>
      <c r="LWD139" s="102"/>
      <c r="LWE139" s="102"/>
      <c r="LWF139" s="102"/>
      <c r="LWG139" s="102"/>
      <c r="LWH139" s="102"/>
      <c r="LWI139" s="102"/>
      <c r="LWJ139" s="102"/>
      <c r="LWK139" s="102"/>
      <c r="LWL139" s="102"/>
      <c r="LWM139" s="102"/>
      <c r="LWN139" s="102"/>
      <c r="LWO139" s="102"/>
      <c r="LWP139" s="102"/>
      <c r="LWQ139" s="102"/>
      <c r="LWR139" s="102"/>
      <c r="LWS139" s="102"/>
      <c r="LWT139" s="102"/>
      <c r="LWU139" s="102"/>
      <c r="LWV139" s="102"/>
      <c r="LWW139" s="102"/>
      <c r="LWX139" s="102"/>
      <c r="LWY139" s="102"/>
      <c r="LWZ139" s="102"/>
      <c r="LXA139" s="102"/>
      <c r="LXB139" s="102"/>
      <c r="LXC139" s="102"/>
      <c r="LXD139" s="102"/>
      <c r="LXE139" s="102"/>
      <c r="LXF139" s="102"/>
      <c r="LXG139" s="102"/>
      <c r="LXH139" s="102"/>
      <c r="LXI139" s="102"/>
      <c r="LXJ139" s="102"/>
      <c r="LXK139" s="102"/>
      <c r="LXL139" s="102"/>
      <c r="LXM139" s="102"/>
      <c r="LXN139" s="102"/>
      <c r="LXO139" s="102"/>
      <c r="LXP139" s="102"/>
      <c r="LXQ139" s="102"/>
      <c r="LXR139" s="102"/>
      <c r="LXS139" s="102"/>
      <c r="LXT139" s="102"/>
      <c r="LXU139" s="102"/>
      <c r="LXV139" s="102"/>
      <c r="LXW139" s="102"/>
      <c r="LXX139" s="102"/>
      <c r="LXY139" s="102"/>
      <c r="LXZ139" s="102"/>
      <c r="LYA139" s="102"/>
      <c r="LYB139" s="102"/>
      <c r="LYC139" s="102"/>
      <c r="LYD139" s="102"/>
      <c r="LYE139" s="102"/>
      <c r="LYF139" s="102"/>
      <c r="LYG139" s="102"/>
      <c r="LYH139" s="102"/>
      <c r="LYI139" s="102"/>
      <c r="LYJ139" s="102"/>
      <c r="LYK139" s="102"/>
      <c r="LYL139" s="102"/>
      <c r="LYM139" s="102"/>
      <c r="LYN139" s="102"/>
      <c r="LYO139" s="102"/>
      <c r="LYP139" s="102"/>
      <c r="LYQ139" s="102"/>
      <c r="LYR139" s="102"/>
      <c r="LYS139" s="102"/>
      <c r="LYT139" s="102"/>
      <c r="LYU139" s="102"/>
      <c r="LYV139" s="102"/>
      <c r="LYW139" s="102"/>
      <c r="LYX139" s="102"/>
      <c r="LYY139" s="102"/>
      <c r="LYZ139" s="102"/>
      <c r="LZA139" s="102"/>
      <c r="LZB139" s="102"/>
      <c r="LZC139" s="102"/>
      <c r="LZD139" s="102"/>
      <c r="LZE139" s="102"/>
      <c r="LZF139" s="102"/>
      <c r="LZG139" s="102"/>
      <c r="LZH139" s="102"/>
      <c r="LZI139" s="102"/>
      <c r="LZJ139" s="102"/>
      <c r="LZK139" s="102"/>
      <c r="LZL139" s="102"/>
      <c r="LZM139" s="102"/>
      <c r="LZN139" s="102"/>
      <c r="LZO139" s="102"/>
      <c r="LZP139" s="102"/>
      <c r="LZQ139" s="102"/>
      <c r="LZR139" s="102"/>
      <c r="LZS139" s="102"/>
      <c r="LZT139" s="102"/>
      <c r="LZU139" s="102"/>
      <c r="LZV139" s="102"/>
      <c r="LZW139" s="102"/>
      <c r="LZX139" s="102"/>
      <c r="LZY139" s="102"/>
      <c r="LZZ139" s="102"/>
      <c r="MAA139" s="102"/>
      <c r="MAB139" s="102"/>
      <c r="MAC139" s="102"/>
      <c r="MAD139" s="102"/>
      <c r="MAE139" s="102"/>
      <c r="MAF139" s="102"/>
      <c r="MAG139" s="102"/>
      <c r="MAH139" s="102"/>
      <c r="MAI139" s="102"/>
      <c r="MAJ139" s="102"/>
      <c r="MAK139" s="102"/>
      <c r="MAL139" s="102"/>
      <c r="MAM139" s="102"/>
      <c r="MAN139" s="102"/>
      <c r="MAO139" s="102"/>
      <c r="MAP139" s="102"/>
      <c r="MAQ139" s="102"/>
      <c r="MAR139" s="102"/>
      <c r="MAS139" s="102"/>
      <c r="MAT139" s="102"/>
      <c r="MAU139" s="102"/>
      <c r="MAV139" s="102"/>
      <c r="MAW139" s="102"/>
      <c r="MAX139" s="102"/>
      <c r="MAY139" s="102"/>
      <c r="MAZ139" s="102"/>
      <c r="MBA139" s="102"/>
      <c r="MBB139" s="102"/>
      <c r="MBC139" s="102"/>
      <c r="MBD139" s="102"/>
      <c r="MBE139" s="102"/>
      <c r="MBF139" s="102"/>
      <c r="MBG139" s="102"/>
      <c r="MBH139" s="102"/>
      <c r="MBI139" s="102"/>
      <c r="MBJ139" s="102"/>
      <c r="MBK139" s="102"/>
      <c r="MBL139" s="102"/>
      <c r="MBM139" s="102"/>
      <c r="MBN139" s="102"/>
      <c r="MBO139" s="102"/>
      <c r="MBP139" s="102"/>
      <c r="MBQ139" s="102"/>
      <c r="MBR139" s="102"/>
      <c r="MBS139" s="102"/>
      <c r="MBT139" s="102"/>
      <c r="MBU139" s="102"/>
      <c r="MBV139" s="102"/>
      <c r="MBW139" s="102"/>
      <c r="MBX139" s="102"/>
      <c r="MBY139" s="102"/>
      <c r="MBZ139" s="102"/>
      <c r="MCA139" s="102"/>
      <c r="MCB139" s="102"/>
      <c r="MCC139" s="102"/>
      <c r="MCD139" s="102"/>
      <c r="MCE139" s="102"/>
      <c r="MCF139" s="102"/>
      <c r="MCG139" s="102"/>
      <c r="MCH139" s="102"/>
      <c r="MCI139" s="102"/>
      <c r="MCJ139" s="102"/>
      <c r="MCK139" s="102"/>
      <c r="MCL139" s="102"/>
      <c r="MCM139" s="102"/>
      <c r="MCN139" s="102"/>
      <c r="MCO139" s="102"/>
      <c r="MCP139" s="102"/>
      <c r="MCQ139" s="102"/>
      <c r="MCR139" s="102"/>
      <c r="MCS139" s="102"/>
      <c r="MCT139" s="102"/>
      <c r="MCU139" s="102"/>
      <c r="MCV139" s="102"/>
      <c r="MCW139" s="102"/>
      <c r="MCX139" s="102"/>
      <c r="MCY139" s="102"/>
      <c r="MCZ139" s="102"/>
      <c r="MDA139" s="102"/>
      <c r="MDB139" s="102"/>
      <c r="MDC139" s="102"/>
      <c r="MDD139" s="102"/>
      <c r="MDE139" s="102"/>
      <c r="MDF139" s="102"/>
      <c r="MDG139" s="102"/>
      <c r="MDH139" s="102"/>
      <c r="MDI139" s="102"/>
      <c r="MDJ139" s="102"/>
      <c r="MDK139" s="102"/>
      <c r="MDL139" s="102"/>
      <c r="MDM139" s="102"/>
      <c r="MDN139" s="102"/>
      <c r="MDO139" s="102"/>
      <c r="MDP139" s="102"/>
      <c r="MDQ139" s="102"/>
      <c r="MDR139" s="102"/>
      <c r="MDS139" s="102"/>
      <c r="MDT139" s="102"/>
      <c r="MDU139" s="102"/>
      <c r="MDV139" s="102"/>
      <c r="MDW139" s="102"/>
      <c r="MDX139" s="102"/>
      <c r="MDY139" s="102"/>
      <c r="MDZ139" s="102"/>
      <c r="MEA139" s="102"/>
      <c r="MEB139" s="102"/>
      <c r="MEC139" s="102"/>
      <c r="MED139" s="102"/>
      <c r="MEE139" s="102"/>
      <c r="MEF139" s="102"/>
      <c r="MEG139" s="102"/>
      <c r="MEH139" s="102"/>
      <c r="MEI139" s="102"/>
      <c r="MEJ139" s="102"/>
      <c r="MEK139" s="102"/>
      <c r="MEL139" s="102"/>
      <c r="MEM139" s="102"/>
      <c r="MEN139" s="102"/>
      <c r="MEO139" s="102"/>
      <c r="MEP139" s="102"/>
      <c r="MEQ139" s="102"/>
      <c r="MER139" s="102"/>
      <c r="MES139" s="102"/>
      <c r="MET139" s="102"/>
      <c r="MEU139" s="102"/>
      <c r="MEV139" s="102"/>
      <c r="MEW139" s="102"/>
      <c r="MEX139" s="102"/>
      <c r="MEY139" s="102"/>
      <c r="MEZ139" s="102"/>
      <c r="MFA139" s="102"/>
      <c r="MFB139" s="102"/>
      <c r="MFC139" s="102"/>
      <c r="MFD139" s="102"/>
      <c r="MFE139" s="102"/>
      <c r="MFF139" s="102"/>
      <c r="MFG139" s="102"/>
      <c r="MFH139" s="102"/>
      <c r="MFI139" s="102"/>
      <c r="MFJ139" s="102"/>
      <c r="MFK139" s="102"/>
      <c r="MFL139" s="102"/>
      <c r="MFM139" s="102"/>
      <c r="MFN139" s="102"/>
      <c r="MFO139" s="102"/>
      <c r="MFP139" s="102"/>
      <c r="MFQ139" s="102"/>
      <c r="MFR139" s="102"/>
      <c r="MFS139" s="102"/>
      <c r="MFT139" s="102"/>
      <c r="MFU139" s="102"/>
      <c r="MFV139" s="102"/>
      <c r="MFW139" s="102"/>
      <c r="MFX139" s="102"/>
      <c r="MFY139" s="102"/>
      <c r="MFZ139" s="102"/>
      <c r="MGA139" s="102"/>
      <c r="MGB139" s="102"/>
      <c r="MGC139" s="102"/>
      <c r="MGD139" s="102"/>
      <c r="MGE139" s="102"/>
      <c r="MGF139" s="102"/>
      <c r="MGG139" s="102"/>
      <c r="MGH139" s="102"/>
      <c r="MGI139" s="102"/>
      <c r="MGJ139" s="102"/>
      <c r="MGK139" s="102"/>
      <c r="MGL139" s="102"/>
      <c r="MGM139" s="102"/>
      <c r="MGN139" s="102"/>
      <c r="MGO139" s="102"/>
      <c r="MGP139" s="102"/>
      <c r="MGQ139" s="102"/>
      <c r="MGR139" s="102"/>
      <c r="MGS139" s="102"/>
      <c r="MGT139" s="102"/>
      <c r="MGU139" s="102"/>
      <c r="MGV139" s="102"/>
      <c r="MGW139" s="102"/>
      <c r="MGX139" s="102"/>
      <c r="MGY139" s="102"/>
      <c r="MGZ139" s="102"/>
      <c r="MHA139" s="102"/>
      <c r="MHB139" s="102"/>
      <c r="MHC139" s="102"/>
      <c r="MHD139" s="102"/>
      <c r="MHE139" s="102"/>
      <c r="MHF139" s="102"/>
      <c r="MHG139" s="102"/>
      <c r="MHH139" s="102"/>
      <c r="MHI139" s="102"/>
      <c r="MHJ139" s="102"/>
      <c r="MHK139" s="102"/>
      <c r="MHL139" s="102"/>
      <c r="MHM139" s="102"/>
      <c r="MHN139" s="102"/>
      <c r="MHO139" s="102"/>
      <c r="MHP139" s="102"/>
      <c r="MHQ139" s="102"/>
      <c r="MHR139" s="102"/>
      <c r="MHS139" s="102"/>
      <c r="MHT139" s="102"/>
      <c r="MHU139" s="102"/>
      <c r="MHV139" s="102"/>
      <c r="MHW139" s="102"/>
      <c r="MHX139" s="102"/>
      <c r="MHY139" s="102"/>
      <c r="MHZ139" s="102"/>
      <c r="MIA139" s="102"/>
      <c r="MIB139" s="102"/>
      <c r="MIC139" s="102"/>
      <c r="MID139" s="102"/>
      <c r="MIE139" s="102"/>
      <c r="MIF139" s="102"/>
      <c r="MIG139" s="102"/>
      <c r="MIH139" s="102"/>
      <c r="MII139" s="102"/>
      <c r="MIJ139" s="102"/>
      <c r="MIK139" s="102"/>
      <c r="MIL139" s="102"/>
      <c r="MIM139" s="102"/>
      <c r="MIN139" s="102"/>
      <c r="MIO139" s="102"/>
      <c r="MIP139" s="102"/>
      <c r="MIQ139" s="102"/>
      <c r="MIR139" s="102"/>
      <c r="MIS139" s="102"/>
      <c r="MIT139" s="102"/>
      <c r="MIU139" s="102"/>
      <c r="MIV139" s="102"/>
      <c r="MIW139" s="102"/>
      <c r="MIX139" s="102"/>
      <c r="MIY139" s="102"/>
      <c r="MIZ139" s="102"/>
      <c r="MJA139" s="102"/>
      <c r="MJB139" s="102"/>
      <c r="MJC139" s="102"/>
      <c r="MJD139" s="102"/>
      <c r="MJE139" s="102"/>
      <c r="MJF139" s="102"/>
      <c r="MJG139" s="102"/>
      <c r="MJH139" s="102"/>
      <c r="MJI139" s="102"/>
      <c r="MJJ139" s="102"/>
      <c r="MJK139" s="102"/>
      <c r="MJL139" s="102"/>
      <c r="MJM139" s="102"/>
      <c r="MJN139" s="102"/>
      <c r="MJO139" s="102"/>
      <c r="MJP139" s="102"/>
      <c r="MJQ139" s="102"/>
      <c r="MJR139" s="102"/>
      <c r="MJS139" s="102"/>
      <c r="MJT139" s="102"/>
      <c r="MJU139" s="102"/>
      <c r="MJV139" s="102"/>
      <c r="MJW139" s="102"/>
      <c r="MJX139" s="102"/>
      <c r="MJY139" s="102"/>
      <c r="MJZ139" s="102"/>
      <c r="MKA139" s="102"/>
      <c r="MKB139" s="102"/>
      <c r="MKC139" s="102"/>
      <c r="MKD139" s="102"/>
      <c r="MKE139" s="102"/>
      <c r="MKF139" s="102"/>
      <c r="MKG139" s="102"/>
      <c r="MKH139" s="102"/>
      <c r="MKI139" s="102"/>
      <c r="MKJ139" s="102"/>
      <c r="MKK139" s="102"/>
      <c r="MKL139" s="102"/>
      <c r="MKM139" s="102"/>
      <c r="MKN139" s="102"/>
      <c r="MKO139" s="102"/>
      <c r="MKP139" s="102"/>
      <c r="MKQ139" s="102"/>
      <c r="MKR139" s="102"/>
      <c r="MKS139" s="102"/>
      <c r="MKT139" s="102"/>
      <c r="MKU139" s="102"/>
      <c r="MKV139" s="102"/>
      <c r="MKW139" s="102"/>
      <c r="MKX139" s="102"/>
      <c r="MKY139" s="102"/>
      <c r="MKZ139" s="102"/>
      <c r="MLA139" s="102"/>
      <c r="MLB139" s="102"/>
      <c r="MLC139" s="102"/>
      <c r="MLD139" s="102"/>
      <c r="MLE139" s="102"/>
      <c r="MLF139" s="102"/>
      <c r="MLG139" s="102"/>
      <c r="MLH139" s="102"/>
      <c r="MLI139" s="102"/>
      <c r="MLJ139" s="102"/>
      <c r="MLK139" s="102"/>
      <c r="MLL139" s="102"/>
      <c r="MLM139" s="102"/>
      <c r="MLN139" s="102"/>
      <c r="MLO139" s="102"/>
      <c r="MLP139" s="102"/>
      <c r="MLQ139" s="102"/>
      <c r="MLR139" s="102"/>
      <c r="MLS139" s="102"/>
      <c r="MLT139" s="102"/>
      <c r="MLU139" s="102"/>
      <c r="MLV139" s="102"/>
      <c r="MLW139" s="102"/>
      <c r="MLX139" s="102"/>
      <c r="MLY139" s="102"/>
      <c r="MLZ139" s="102"/>
      <c r="MMA139" s="102"/>
      <c r="MMB139" s="102"/>
      <c r="MMC139" s="102"/>
      <c r="MMD139" s="102"/>
      <c r="MME139" s="102"/>
      <c r="MMF139" s="102"/>
      <c r="MMG139" s="102"/>
      <c r="MMH139" s="102"/>
      <c r="MMI139" s="102"/>
      <c r="MMJ139" s="102"/>
      <c r="MMK139" s="102"/>
      <c r="MML139" s="102"/>
      <c r="MMM139" s="102"/>
      <c r="MMN139" s="102"/>
      <c r="MMO139" s="102"/>
      <c r="MMP139" s="102"/>
      <c r="MMQ139" s="102"/>
      <c r="MMR139" s="102"/>
      <c r="MMS139" s="102"/>
      <c r="MMT139" s="102"/>
      <c r="MMU139" s="102"/>
      <c r="MMV139" s="102"/>
      <c r="MMW139" s="102"/>
      <c r="MMX139" s="102"/>
      <c r="MMY139" s="102"/>
      <c r="MMZ139" s="102"/>
      <c r="MNA139" s="102"/>
      <c r="MNB139" s="102"/>
      <c r="MNC139" s="102"/>
      <c r="MND139" s="102"/>
      <c r="MNE139" s="102"/>
      <c r="MNF139" s="102"/>
      <c r="MNG139" s="102"/>
      <c r="MNH139" s="102"/>
      <c r="MNI139" s="102"/>
      <c r="MNJ139" s="102"/>
      <c r="MNK139" s="102"/>
      <c r="MNL139" s="102"/>
      <c r="MNM139" s="102"/>
      <c r="MNN139" s="102"/>
      <c r="MNO139" s="102"/>
      <c r="MNP139" s="102"/>
      <c r="MNQ139" s="102"/>
      <c r="MNR139" s="102"/>
      <c r="MNS139" s="102"/>
      <c r="MNT139" s="102"/>
      <c r="MNU139" s="102"/>
      <c r="MNV139" s="102"/>
      <c r="MNW139" s="102"/>
      <c r="MNX139" s="102"/>
      <c r="MNY139" s="102"/>
      <c r="MNZ139" s="102"/>
      <c r="MOA139" s="102"/>
      <c r="MOB139" s="102"/>
      <c r="MOC139" s="102"/>
      <c r="MOD139" s="102"/>
      <c r="MOE139" s="102"/>
      <c r="MOF139" s="102"/>
      <c r="MOG139" s="102"/>
      <c r="MOH139" s="102"/>
      <c r="MOI139" s="102"/>
      <c r="MOJ139" s="102"/>
      <c r="MOK139" s="102"/>
      <c r="MOL139" s="102"/>
      <c r="MOM139" s="102"/>
      <c r="MON139" s="102"/>
      <c r="MOO139" s="102"/>
      <c r="MOP139" s="102"/>
      <c r="MOQ139" s="102"/>
      <c r="MOR139" s="102"/>
      <c r="MOS139" s="102"/>
      <c r="MOT139" s="102"/>
      <c r="MOU139" s="102"/>
      <c r="MOV139" s="102"/>
      <c r="MOW139" s="102"/>
      <c r="MOX139" s="102"/>
      <c r="MOY139" s="102"/>
      <c r="MOZ139" s="102"/>
      <c r="MPA139" s="102"/>
      <c r="MPB139" s="102"/>
      <c r="MPC139" s="102"/>
      <c r="MPD139" s="102"/>
      <c r="MPE139" s="102"/>
      <c r="MPF139" s="102"/>
      <c r="MPG139" s="102"/>
      <c r="MPH139" s="102"/>
      <c r="MPI139" s="102"/>
      <c r="MPJ139" s="102"/>
      <c r="MPK139" s="102"/>
      <c r="MPL139" s="102"/>
      <c r="MPM139" s="102"/>
      <c r="MPN139" s="102"/>
      <c r="MPO139" s="102"/>
      <c r="MPP139" s="102"/>
      <c r="MPQ139" s="102"/>
      <c r="MPR139" s="102"/>
      <c r="MPS139" s="102"/>
      <c r="MPT139" s="102"/>
      <c r="MPU139" s="102"/>
      <c r="MPV139" s="102"/>
      <c r="MPW139" s="102"/>
      <c r="MPX139" s="102"/>
      <c r="MPY139" s="102"/>
      <c r="MPZ139" s="102"/>
      <c r="MQA139" s="102"/>
      <c r="MQB139" s="102"/>
      <c r="MQC139" s="102"/>
      <c r="MQD139" s="102"/>
      <c r="MQE139" s="102"/>
      <c r="MQF139" s="102"/>
      <c r="MQG139" s="102"/>
      <c r="MQH139" s="102"/>
      <c r="MQI139" s="102"/>
      <c r="MQJ139" s="102"/>
      <c r="MQK139" s="102"/>
      <c r="MQL139" s="102"/>
      <c r="MQM139" s="102"/>
      <c r="MQN139" s="102"/>
      <c r="MQO139" s="102"/>
      <c r="MQP139" s="102"/>
      <c r="MQQ139" s="102"/>
      <c r="MQR139" s="102"/>
      <c r="MQS139" s="102"/>
      <c r="MQT139" s="102"/>
      <c r="MQU139" s="102"/>
      <c r="MQV139" s="102"/>
      <c r="MQW139" s="102"/>
      <c r="MQX139" s="102"/>
      <c r="MQY139" s="102"/>
      <c r="MQZ139" s="102"/>
      <c r="MRA139" s="102"/>
      <c r="MRB139" s="102"/>
      <c r="MRC139" s="102"/>
      <c r="MRD139" s="102"/>
      <c r="MRE139" s="102"/>
      <c r="MRF139" s="102"/>
      <c r="MRG139" s="102"/>
      <c r="MRH139" s="102"/>
      <c r="MRI139" s="102"/>
      <c r="MRJ139" s="102"/>
      <c r="MRK139" s="102"/>
      <c r="MRL139" s="102"/>
      <c r="MRM139" s="102"/>
      <c r="MRN139" s="102"/>
      <c r="MRO139" s="102"/>
      <c r="MRP139" s="102"/>
      <c r="MRQ139" s="102"/>
      <c r="MRR139" s="102"/>
      <c r="MRS139" s="102"/>
      <c r="MRT139" s="102"/>
      <c r="MRU139" s="102"/>
      <c r="MRV139" s="102"/>
      <c r="MRW139" s="102"/>
      <c r="MRX139" s="102"/>
      <c r="MRY139" s="102"/>
      <c r="MRZ139" s="102"/>
      <c r="MSA139" s="102"/>
      <c r="MSB139" s="102"/>
      <c r="MSC139" s="102"/>
      <c r="MSD139" s="102"/>
      <c r="MSE139" s="102"/>
      <c r="MSF139" s="102"/>
      <c r="MSG139" s="102"/>
      <c r="MSH139" s="102"/>
      <c r="MSI139" s="102"/>
      <c r="MSJ139" s="102"/>
      <c r="MSK139" s="102"/>
      <c r="MSL139" s="102"/>
      <c r="MSM139" s="102"/>
      <c r="MSN139" s="102"/>
      <c r="MSO139" s="102"/>
      <c r="MSP139" s="102"/>
      <c r="MSQ139" s="102"/>
      <c r="MSR139" s="102"/>
      <c r="MSS139" s="102"/>
      <c r="MST139" s="102"/>
      <c r="MSU139" s="102"/>
      <c r="MSV139" s="102"/>
      <c r="MSW139" s="102"/>
      <c r="MSX139" s="102"/>
      <c r="MSY139" s="102"/>
      <c r="MSZ139" s="102"/>
      <c r="MTA139" s="102"/>
      <c r="MTB139" s="102"/>
      <c r="MTC139" s="102"/>
      <c r="MTD139" s="102"/>
      <c r="MTE139" s="102"/>
      <c r="MTF139" s="102"/>
      <c r="MTG139" s="102"/>
      <c r="MTH139" s="102"/>
      <c r="MTI139" s="102"/>
      <c r="MTJ139" s="102"/>
      <c r="MTK139" s="102"/>
      <c r="MTL139" s="102"/>
      <c r="MTM139" s="102"/>
      <c r="MTN139" s="102"/>
      <c r="MTO139" s="102"/>
      <c r="MTP139" s="102"/>
      <c r="MTQ139" s="102"/>
      <c r="MTR139" s="102"/>
      <c r="MTS139" s="102"/>
      <c r="MTT139" s="102"/>
      <c r="MTU139" s="102"/>
      <c r="MTV139" s="102"/>
      <c r="MTW139" s="102"/>
      <c r="MTX139" s="102"/>
      <c r="MTY139" s="102"/>
      <c r="MTZ139" s="102"/>
      <c r="MUA139" s="102"/>
      <c r="MUB139" s="102"/>
      <c r="MUC139" s="102"/>
      <c r="MUD139" s="102"/>
      <c r="MUE139" s="102"/>
      <c r="MUF139" s="102"/>
      <c r="MUG139" s="102"/>
      <c r="MUH139" s="102"/>
      <c r="MUI139" s="102"/>
      <c r="MUJ139" s="102"/>
      <c r="MUK139" s="102"/>
      <c r="MUL139" s="102"/>
      <c r="MUM139" s="102"/>
      <c r="MUN139" s="102"/>
      <c r="MUO139" s="102"/>
      <c r="MUP139" s="102"/>
      <c r="MUQ139" s="102"/>
      <c r="MUR139" s="102"/>
      <c r="MUS139" s="102"/>
      <c r="MUT139" s="102"/>
      <c r="MUU139" s="102"/>
      <c r="MUV139" s="102"/>
      <c r="MUW139" s="102"/>
      <c r="MUX139" s="102"/>
      <c r="MUY139" s="102"/>
      <c r="MUZ139" s="102"/>
      <c r="MVA139" s="102"/>
      <c r="MVB139" s="102"/>
      <c r="MVC139" s="102"/>
      <c r="MVD139" s="102"/>
      <c r="MVE139" s="102"/>
      <c r="MVF139" s="102"/>
      <c r="MVG139" s="102"/>
      <c r="MVH139" s="102"/>
      <c r="MVI139" s="102"/>
      <c r="MVJ139" s="102"/>
      <c r="MVK139" s="102"/>
      <c r="MVL139" s="102"/>
      <c r="MVM139" s="102"/>
      <c r="MVN139" s="102"/>
      <c r="MVO139" s="102"/>
      <c r="MVP139" s="102"/>
      <c r="MVQ139" s="102"/>
      <c r="MVR139" s="102"/>
      <c r="MVS139" s="102"/>
      <c r="MVT139" s="102"/>
      <c r="MVU139" s="102"/>
      <c r="MVV139" s="102"/>
      <c r="MVW139" s="102"/>
      <c r="MVX139" s="102"/>
      <c r="MVY139" s="102"/>
      <c r="MVZ139" s="102"/>
      <c r="MWA139" s="102"/>
      <c r="MWB139" s="102"/>
      <c r="MWC139" s="102"/>
      <c r="MWD139" s="102"/>
      <c r="MWE139" s="102"/>
      <c r="MWF139" s="102"/>
      <c r="MWG139" s="102"/>
      <c r="MWH139" s="102"/>
      <c r="MWI139" s="102"/>
      <c r="MWJ139" s="102"/>
      <c r="MWK139" s="102"/>
      <c r="MWL139" s="102"/>
      <c r="MWM139" s="102"/>
      <c r="MWN139" s="102"/>
      <c r="MWO139" s="102"/>
      <c r="MWP139" s="102"/>
      <c r="MWQ139" s="102"/>
      <c r="MWR139" s="102"/>
      <c r="MWS139" s="102"/>
      <c r="MWT139" s="102"/>
      <c r="MWU139" s="102"/>
      <c r="MWV139" s="102"/>
      <c r="MWW139" s="102"/>
      <c r="MWX139" s="102"/>
      <c r="MWY139" s="102"/>
      <c r="MWZ139" s="102"/>
      <c r="MXA139" s="102"/>
      <c r="MXB139" s="102"/>
      <c r="MXC139" s="102"/>
      <c r="MXD139" s="102"/>
      <c r="MXE139" s="102"/>
      <c r="MXF139" s="102"/>
      <c r="MXG139" s="102"/>
      <c r="MXH139" s="102"/>
      <c r="MXI139" s="102"/>
      <c r="MXJ139" s="102"/>
      <c r="MXK139" s="102"/>
      <c r="MXL139" s="102"/>
      <c r="MXM139" s="102"/>
      <c r="MXN139" s="102"/>
      <c r="MXO139" s="102"/>
      <c r="MXP139" s="102"/>
      <c r="MXQ139" s="102"/>
      <c r="MXR139" s="102"/>
      <c r="MXS139" s="102"/>
      <c r="MXT139" s="102"/>
      <c r="MXU139" s="102"/>
      <c r="MXV139" s="102"/>
      <c r="MXW139" s="102"/>
      <c r="MXX139" s="102"/>
      <c r="MXY139" s="102"/>
      <c r="MXZ139" s="102"/>
      <c r="MYA139" s="102"/>
      <c r="MYB139" s="102"/>
      <c r="MYC139" s="102"/>
      <c r="MYD139" s="102"/>
      <c r="MYE139" s="102"/>
      <c r="MYF139" s="102"/>
      <c r="MYG139" s="102"/>
      <c r="MYH139" s="102"/>
      <c r="MYI139" s="102"/>
      <c r="MYJ139" s="102"/>
      <c r="MYK139" s="102"/>
      <c r="MYL139" s="102"/>
      <c r="MYM139" s="102"/>
      <c r="MYN139" s="102"/>
      <c r="MYO139" s="102"/>
      <c r="MYP139" s="102"/>
      <c r="MYQ139" s="102"/>
      <c r="MYR139" s="102"/>
      <c r="MYS139" s="102"/>
      <c r="MYT139" s="102"/>
      <c r="MYU139" s="102"/>
      <c r="MYV139" s="102"/>
      <c r="MYW139" s="102"/>
      <c r="MYX139" s="102"/>
      <c r="MYY139" s="102"/>
      <c r="MYZ139" s="102"/>
      <c r="MZA139" s="102"/>
      <c r="MZB139" s="102"/>
      <c r="MZC139" s="102"/>
      <c r="MZD139" s="102"/>
      <c r="MZE139" s="102"/>
      <c r="MZF139" s="102"/>
      <c r="MZG139" s="102"/>
      <c r="MZH139" s="102"/>
      <c r="MZI139" s="102"/>
      <c r="MZJ139" s="102"/>
      <c r="MZK139" s="102"/>
      <c r="MZL139" s="102"/>
      <c r="MZM139" s="102"/>
      <c r="MZN139" s="102"/>
      <c r="MZO139" s="102"/>
      <c r="MZP139" s="102"/>
      <c r="MZQ139" s="102"/>
      <c r="MZR139" s="102"/>
      <c r="MZS139" s="102"/>
      <c r="MZT139" s="102"/>
      <c r="MZU139" s="102"/>
      <c r="MZV139" s="102"/>
      <c r="MZW139" s="102"/>
      <c r="MZX139" s="102"/>
      <c r="MZY139" s="102"/>
      <c r="MZZ139" s="102"/>
      <c r="NAA139" s="102"/>
      <c r="NAB139" s="102"/>
      <c r="NAC139" s="102"/>
      <c r="NAD139" s="102"/>
      <c r="NAE139" s="102"/>
      <c r="NAF139" s="102"/>
      <c r="NAG139" s="102"/>
      <c r="NAH139" s="102"/>
      <c r="NAI139" s="102"/>
      <c r="NAJ139" s="102"/>
      <c r="NAK139" s="102"/>
      <c r="NAL139" s="102"/>
      <c r="NAM139" s="102"/>
      <c r="NAN139" s="102"/>
      <c r="NAO139" s="102"/>
      <c r="NAP139" s="102"/>
      <c r="NAQ139" s="102"/>
      <c r="NAR139" s="102"/>
      <c r="NAS139" s="102"/>
      <c r="NAT139" s="102"/>
      <c r="NAU139" s="102"/>
      <c r="NAV139" s="102"/>
      <c r="NAW139" s="102"/>
      <c r="NAX139" s="102"/>
      <c r="NAY139" s="102"/>
      <c r="NAZ139" s="102"/>
      <c r="NBA139" s="102"/>
      <c r="NBB139" s="102"/>
      <c r="NBC139" s="102"/>
      <c r="NBD139" s="102"/>
      <c r="NBE139" s="102"/>
      <c r="NBF139" s="102"/>
      <c r="NBG139" s="102"/>
      <c r="NBH139" s="102"/>
      <c r="NBI139" s="102"/>
      <c r="NBJ139" s="102"/>
      <c r="NBK139" s="102"/>
      <c r="NBL139" s="102"/>
      <c r="NBM139" s="102"/>
      <c r="NBN139" s="102"/>
      <c r="NBO139" s="102"/>
      <c r="NBP139" s="102"/>
      <c r="NBQ139" s="102"/>
      <c r="NBR139" s="102"/>
      <c r="NBS139" s="102"/>
      <c r="NBT139" s="102"/>
      <c r="NBU139" s="102"/>
      <c r="NBV139" s="102"/>
      <c r="NBW139" s="102"/>
      <c r="NBX139" s="102"/>
      <c r="NBY139" s="102"/>
      <c r="NBZ139" s="102"/>
      <c r="NCA139" s="102"/>
      <c r="NCB139" s="102"/>
      <c r="NCC139" s="102"/>
      <c r="NCD139" s="102"/>
      <c r="NCE139" s="102"/>
      <c r="NCF139" s="102"/>
      <c r="NCG139" s="102"/>
      <c r="NCH139" s="102"/>
      <c r="NCI139" s="102"/>
      <c r="NCJ139" s="102"/>
      <c r="NCK139" s="102"/>
      <c r="NCL139" s="102"/>
      <c r="NCM139" s="102"/>
      <c r="NCN139" s="102"/>
      <c r="NCO139" s="102"/>
      <c r="NCP139" s="102"/>
      <c r="NCQ139" s="102"/>
      <c r="NCR139" s="102"/>
      <c r="NCS139" s="102"/>
      <c r="NCT139" s="102"/>
      <c r="NCU139" s="102"/>
      <c r="NCV139" s="102"/>
      <c r="NCW139" s="102"/>
      <c r="NCX139" s="102"/>
      <c r="NCY139" s="102"/>
      <c r="NCZ139" s="102"/>
      <c r="NDA139" s="102"/>
      <c r="NDB139" s="102"/>
      <c r="NDC139" s="102"/>
      <c r="NDD139" s="102"/>
      <c r="NDE139" s="102"/>
      <c r="NDF139" s="102"/>
      <c r="NDG139" s="102"/>
      <c r="NDH139" s="102"/>
      <c r="NDI139" s="102"/>
      <c r="NDJ139" s="102"/>
      <c r="NDK139" s="102"/>
      <c r="NDL139" s="102"/>
      <c r="NDM139" s="102"/>
      <c r="NDN139" s="102"/>
      <c r="NDO139" s="102"/>
      <c r="NDP139" s="102"/>
      <c r="NDQ139" s="102"/>
      <c r="NDR139" s="102"/>
      <c r="NDS139" s="102"/>
      <c r="NDT139" s="102"/>
      <c r="NDU139" s="102"/>
      <c r="NDV139" s="102"/>
      <c r="NDW139" s="102"/>
      <c r="NDX139" s="102"/>
      <c r="NDY139" s="102"/>
      <c r="NDZ139" s="102"/>
      <c r="NEA139" s="102"/>
      <c r="NEB139" s="102"/>
      <c r="NEC139" s="102"/>
      <c r="NED139" s="102"/>
      <c r="NEE139" s="102"/>
      <c r="NEF139" s="102"/>
      <c r="NEG139" s="102"/>
      <c r="NEH139" s="102"/>
      <c r="NEI139" s="102"/>
      <c r="NEJ139" s="102"/>
      <c r="NEK139" s="102"/>
      <c r="NEL139" s="102"/>
      <c r="NEM139" s="102"/>
      <c r="NEN139" s="102"/>
      <c r="NEO139" s="102"/>
      <c r="NEP139" s="102"/>
      <c r="NEQ139" s="102"/>
      <c r="NER139" s="102"/>
      <c r="NES139" s="102"/>
      <c r="NET139" s="102"/>
      <c r="NEU139" s="102"/>
      <c r="NEV139" s="102"/>
      <c r="NEW139" s="102"/>
      <c r="NEX139" s="102"/>
      <c r="NEY139" s="102"/>
      <c r="NEZ139" s="102"/>
      <c r="NFA139" s="102"/>
      <c r="NFB139" s="102"/>
      <c r="NFC139" s="102"/>
      <c r="NFD139" s="102"/>
      <c r="NFE139" s="102"/>
      <c r="NFF139" s="102"/>
      <c r="NFG139" s="102"/>
      <c r="NFH139" s="102"/>
      <c r="NFI139" s="102"/>
      <c r="NFJ139" s="102"/>
      <c r="NFK139" s="102"/>
      <c r="NFL139" s="102"/>
      <c r="NFM139" s="102"/>
      <c r="NFN139" s="102"/>
      <c r="NFO139" s="102"/>
      <c r="NFP139" s="102"/>
      <c r="NFQ139" s="102"/>
      <c r="NFR139" s="102"/>
      <c r="NFS139" s="102"/>
      <c r="NFT139" s="102"/>
      <c r="NFU139" s="102"/>
      <c r="NFV139" s="102"/>
      <c r="NFW139" s="102"/>
      <c r="NFX139" s="102"/>
      <c r="NFY139" s="102"/>
      <c r="NFZ139" s="102"/>
      <c r="NGA139" s="102"/>
      <c r="NGB139" s="102"/>
      <c r="NGC139" s="102"/>
      <c r="NGD139" s="102"/>
      <c r="NGE139" s="102"/>
      <c r="NGF139" s="102"/>
      <c r="NGG139" s="102"/>
      <c r="NGH139" s="102"/>
      <c r="NGI139" s="102"/>
      <c r="NGJ139" s="102"/>
      <c r="NGK139" s="102"/>
      <c r="NGL139" s="102"/>
      <c r="NGM139" s="102"/>
      <c r="NGN139" s="102"/>
      <c r="NGO139" s="102"/>
      <c r="NGP139" s="102"/>
      <c r="NGQ139" s="102"/>
      <c r="NGR139" s="102"/>
      <c r="NGS139" s="102"/>
      <c r="NGT139" s="102"/>
      <c r="NGU139" s="102"/>
      <c r="NGV139" s="102"/>
      <c r="NGW139" s="102"/>
      <c r="NGX139" s="102"/>
      <c r="NGY139" s="102"/>
      <c r="NGZ139" s="102"/>
      <c r="NHA139" s="102"/>
      <c r="NHB139" s="102"/>
      <c r="NHC139" s="102"/>
      <c r="NHD139" s="102"/>
      <c r="NHE139" s="102"/>
      <c r="NHF139" s="102"/>
      <c r="NHG139" s="102"/>
      <c r="NHH139" s="102"/>
      <c r="NHI139" s="102"/>
      <c r="NHJ139" s="102"/>
      <c r="NHK139" s="102"/>
      <c r="NHL139" s="102"/>
      <c r="NHM139" s="102"/>
      <c r="NHN139" s="102"/>
      <c r="NHO139" s="102"/>
      <c r="NHP139" s="102"/>
      <c r="NHQ139" s="102"/>
      <c r="NHR139" s="102"/>
      <c r="NHS139" s="102"/>
      <c r="NHT139" s="102"/>
      <c r="NHU139" s="102"/>
      <c r="NHV139" s="102"/>
      <c r="NHW139" s="102"/>
      <c r="NHX139" s="102"/>
      <c r="NHY139" s="102"/>
      <c r="NHZ139" s="102"/>
      <c r="NIA139" s="102"/>
      <c r="NIB139" s="102"/>
      <c r="NIC139" s="102"/>
      <c r="NID139" s="102"/>
      <c r="NIE139" s="102"/>
      <c r="NIF139" s="102"/>
      <c r="NIG139" s="102"/>
      <c r="NIH139" s="102"/>
      <c r="NII139" s="102"/>
      <c r="NIJ139" s="102"/>
      <c r="NIK139" s="102"/>
      <c r="NIL139" s="102"/>
      <c r="NIM139" s="102"/>
      <c r="NIN139" s="102"/>
      <c r="NIO139" s="102"/>
      <c r="NIP139" s="102"/>
      <c r="NIQ139" s="102"/>
      <c r="NIR139" s="102"/>
      <c r="NIS139" s="102"/>
      <c r="NIT139" s="102"/>
      <c r="NIU139" s="102"/>
      <c r="NIV139" s="102"/>
      <c r="NIW139" s="102"/>
      <c r="NIX139" s="102"/>
      <c r="NIY139" s="102"/>
      <c r="NIZ139" s="102"/>
      <c r="NJA139" s="102"/>
      <c r="NJB139" s="102"/>
      <c r="NJC139" s="102"/>
      <c r="NJD139" s="102"/>
      <c r="NJE139" s="102"/>
      <c r="NJF139" s="102"/>
      <c r="NJG139" s="102"/>
      <c r="NJH139" s="102"/>
      <c r="NJI139" s="102"/>
      <c r="NJJ139" s="102"/>
      <c r="NJK139" s="102"/>
      <c r="NJL139" s="102"/>
      <c r="NJM139" s="102"/>
      <c r="NJN139" s="102"/>
      <c r="NJO139" s="102"/>
      <c r="NJP139" s="102"/>
      <c r="NJQ139" s="102"/>
      <c r="NJR139" s="102"/>
      <c r="NJS139" s="102"/>
      <c r="NJT139" s="102"/>
      <c r="NJU139" s="102"/>
      <c r="NJV139" s="102"/>
      <c r="NJW139" s="102"/>
      <c r="NJX139" s="102"/>
      <c r="NJY139" s="102"/>
      <c r="NJZ139" s="102"/>
      <c r="NKA139" s="102"/>
      <c r="NKB139" s="102"/>
      <c r="NKC139" s="102"/>
      <c r="NKD139" s="102"/>
      <c r="NKE139" s="102"/>
      <c r="NKF139" s="102"/>
      <c r="NKG139" s="102"/>
      <c r="NKH139" s="102"/>
      <c r="NKI139" s="102"/>
      <c r="NKJ139" s="102"/>
      <c r="NKK139" s="102"/>
      <c r="NKL139" s="102"/>
      <c r="NKM139" s="102"/>
      <c r="NKN139" s="102"/>
      <c r="NKO139" s="102"/>
      <c r="NKP139" s="102"/>
      <c r="NKQ139" s="102"/>
      <c r="NKR139" s="102"/>
      <c r="NKS139" s="102"/>
      <c r="NKT139" s="102"/>
      <c r="NKU139" s="102"/>
      <c r="NKV139" s="102"/>
      <c r="NKW139" s="102"/>
      <c r="NKX139" s="102"/>
      <c r="NKY139" s="102"/>
      <c r="NKZ139" s="102"/>
      <c r="NLA139" s="102"/>
      <c r="NLB139" s="102"/>
      <c r="NLC139" s="102"/>
      <c r="NLD139" s="102"/>
      <c r="NLE139" s="102"/>
      <c r="NLF139" s="102"/>
      <c r="NLG139" s="102"/>
      <c r="NLH139" s="102"/>
      <c r="NLI139" s="102"/>
      <c r="NLJ139" s="102"/>
      <c r="NLK139" s="102"/>
      <c r="NLL139" s="102"/>
      <c r="NLM139" s="102"/>
      <c r="NLN139" s="102"/>
      <c r="NLO139" s="102"/>
      <c r="NLP139" s="102"/>
      <c r="NLQ139" s="102"/>
      <c r="NLR139" s="102"/>
      <c r="NLS139" s="102"/>
      <c r="NLT139" s="102"/>
      <c r="NLU139" s="102"/>
      <c r="NLV139" s="102"/>
      <c r="NLW139" s="102"/>
      <c r="NLX139" s="102"/>
      <c r="NLY139" s="102"/>
      <c r="NLZ139" s="102"/>
      <c r="NMA139" s="102"/>
      <c r="NMB139" s="102"/>
      <c r="NMC139" s="102"/>
      <c r="NMD139" s="102"/>
      <c r="NME139" s="102"/>
      <c r="NMF139" s="102"/>
      <c r="NMG139" s="102"/>
      <c r="NMH139" s="102"/>
      <c r="NMI139" s="102"/>
      <c r="NMJ139" s="102"/>
      <c r="NMK139" s="102"/>
      <c r="NML139" s="102"/>
      <c r="NMM139" s="102"/>
      <c r="NMN139" s="102"/>
      <c r="NMO139" s="102"/>
      <c r="NMP139" s="102"/>
      <c r="NMQ139" s="102"/>
      <c r="NMR139" s="102"/>
      <c r="NMS139" s="102"/>
      <c r="NMT139" s="102"/>
      <c r="NMU139" s="102"/>
      <c r="NMV139" s="102"/>
      <c r="NMW139" s="102"/>
      <c r="NMX139" s="102"/>
      <c r="NMY139" s="102"/>
      <c r="NMZ139" s="102"/>
      <c r="NNA139" s="102"/>
      <c r="NNB139" s="102"/>
      <c r="NNC139" s="102"/>
      <c r="NND139" s="102"/>
      <c r="NNE139" s="102"/>
      <c r="NNF139" s="102"/>
      <c r="NNG139" s="102"/>
      <c r="NNH139" s="102"/>
      <c r="NNI139" s="102"/>
      <c r="NNJ139" s="102"/>
      <c r="NNK139" s="102"/>
      <c r="NNL139" s="102"/>
      <c r="NNM139" s="102"/>
      <c r="NNN139" s="102"/>
      <c r="NNO139" s="102"/>
      <c r="NNP139" s="102"/>
      <c r="NNQ139" s="102"/>
      <c r="NNR139" s="102"/>
      <c r="NNS139" s="102"/>
      <c r="NNT139" s="102"/>
      <c r="NNU139" s="102"/>
      <c r="NNV139" s="102"/>
      <c r="NNW139" s="102"/>
      <c r="NNX139" s="102"/>
      <c r="NNY139" s="102"/>
      <c r="NNZ139" s="102"/>
      <c r="NOA139" s="102"/>
      <c r="NOB139" s="102"/>
      <c r="NOC139" s="102"/>
      <c r="NOD139" s="102"/>
      <c r="NOE139" s="102"/>
      <c r="NOF139" s="102"/>
      <c r="NOG139" s="102"/>
      <c r="NOH139" s="102"/>
      <c r="NOI139" s="102"/>
      <c r="NOJ139" s="102"/>
      <c r="NOK139" s="102"/>
      <c r="NOL139" s="102"/>
      <c r="NOM139" s="102"/>
      <c r="NON139" s="102"/>
      <c r="NOO139" s="102"/>
      <c r="NOP139" s="102"/>
      <c r="NOQ139" s="102"/>
      <c r="NOR139" s="102"/>
      <c r="NOS139" s="102"/>
      <c r="NOT139" s="102"/>
      <c r="NOU139" s="102"/>
      <c r="NOV139" s="102"/>
      <c r="NOW139" s="102"/>
      <c r="NOX139" s="102"/>
      <c r="NOY139" s="102"/>
      <c r="NOZ139" s="102"/>
      <c r="NPA139" s="102"/>
      <c r="NPB139" s="102"/>
      <c r="NPC139" s="102"/>
      <c r="NPD139" s="102"/>
      <c r="NPE139" s="102"/>
      <c r="NPF139" s="102"/>
      <c r="NPG139" s="102"/>
      <c r="NPH139" s="102"/>
      <c r="NPI139" s="102"/>
      <c r="NPJ139" s="102"/>
      <c r="NPK139" s="102"/>
      <c r="NPL139" s="102"/>
      <c r="NPM139" s="102"/>
      <c r="NPN139" s="102"/>
      <c r="NPO139" s="102"/>
      <c r="NPP139" s="102"/>
      <c r="NPQ139" s="102"/>
      <c r="NPR139" s="102"/>
      <c r="NPS139" s="102"/>
      <c r="NPT139" s="102"/>
      <c r="NPU139" s="102"/>
      <c r="NPV139" s="102"/>
      <c r="NPW139" s="102"/>
      <c r="NPX139" s="102"/>
      <c r="NPY139" s="102"/>
      <c r="NPZ139" s="102"/>
      <c r="NQA139" s="102"/>
      <c r="NQB139" s="102"/>
      <c r="NQC139" s="102"/>
      <c r="NQD139" s="102"/>
      <c r="NQE139" s="102"/>
      <c r="NQF139" s="102"/>
      <c r="NQG139" s="102"/>
      <c r="NQH139" s="102"/>
      <c r="NQI139" s="102"/>
      <c r="NQJ139" s="102"/>
      <c r="NQK139" s="102"/>
      <c r="NQL139" s="102"/>
      <c r="NQM139" s="102"/>
      <c r="NQN139" s="102"/>
      <c r="NQO139" s="102"/>
      <c r="NQP139" s="102"/>
      <c r="NQQ139" s="102"/>
      <c r="NQR139" s="102"/>
      <c r="NQS139" s="102"/>
      <c r="NQT139" s="102"/>
      <c r="NQU139" s="102"/>
      <c r="NQV139" s="102"/>
      <c r="NQW139" s="102"/>
      <c r="NQX139" s="102"/>
      <c r="NQY139" s="102"/>
      <c r="NQZ139" s="102"/>
      <c r="NRA139" s="102"/>
      <c r="NRB139" s="102"/>
      <c r="NRC139" s="102"/>
      <c r="NRD139" s="102"/>
      <c r="NRE139" s="102"/>
      <c r="NRF139" s="102"/>
      <c r="NRG139" s="102"/>
      <c r="NRH139" s="102"/>
      <c r="NRI139" s="102"/>
      <c r="NRJ139" s="102"/>
      <c r="NRK139" s="102"/>
      <c r="NRL139" s="102"/>
      <c r="NRM139" s="102"/>
      <c r="NRN139" s="102"/>
      <c r="NRO139" s="102"/>
      <c r="NRP139" s="102"/>
      <c r="NRQ139" s="102"/>
      <c r="NRR139" s="102"/>
      <c r="NRS139" s="102"/>
      <c r="NRT139" s="102"/>
      <c r="NRU139" s="102"/>
      <c r="NRV139" s="102"/>
      <c r="NRW139" s="102"/>
      <c r="NRX139" s="102"/>
      <c r="NRY139" s="102"/>
      <c r="NRZ139" s="102"/>
      <c r="NSA139" s="102"/>
      <c r="NSB139" s="102"/>
      <c r="NSC139" s="102"/>
      <c r="NSD139" s="102"/>
      <c r="NSE139" s="102"/>
      <c r="NSF139" s="102"/>
      <c r="NSG139" s="102"/>
      <c r="NSH139" s="102"/>
      <c r="NSI139" s="102"/>
      <c r="NSJ139" s="102"/>
      <c r="NSK139" s="102"/>
      <c r="NSL139" s="102"/>
      <c r="NSM139" s="102"/>
      <c r="NSN139" s="102"/>
      <c r="NSO139" s="102"/>
      <c r="NSP139" s="102"/>
      <c r="NSQ139" s="102"/>
      <c r="NSR139" s="102"/>
      <c r="NSS139" s="102"/>
      <c r="NST139" s="102"/>
      <c r="NSU139" s="102"/>
      <c r="NSV139" s="102"/>
      <c r="NSW139" s="102"/>
      <c r="NSX139" s="102"/>
      <c r="NSY139" s="102"/>
      <c r="NSZ139" s="102"/>
      <c r="NTA139" s="102"/>
      <c r="NTB139" s="102"/>
      <c r="NTC139" s="102"/>
      <c r="NTD139" s="102"/>
      <c r="NTE139" s="102"/>
      <c r="NTF139" s="102"/>
      <c r="NTG139" s="102"/>
      <c r="NTH139" s="102"/>
      <c r="NTI139" s="102"/>
      <c r="NTJ139" s="102"/>
      <c r="NTK139" s="102"/>
      <c r="NTL139" s="102"/>
      <c r="NTM139" s="102"/>
      <c r="NTN139" s="102"/>
      <c r="NTO139" s="102"/>
      <c r="NTP139" s="102"/>
      <c r="NTQ139" s="102"/>
      <c r="NTR139" s="102"/>
      <c r="NTS139" s="102"/>
      <c r="NTT139" s="102"/>
      <c r="NTU139" s="102"/>
      <c r="NTV139" s="102"/>
      <c r="NTW139" s="102"/>
      <c r="NTX139" s="102"/>
      <c r="NTY139" s="102"/>
      <c r="NTZ139" s="102"/>
      <c r="NUA139" s="102"/>
      <c r="NUB139" s="102"/>
      <c r="NUC139" s="102"/>
      <c r="NUD139" s="102"/>
      <c r="NUE139" s="102"/>
      <c r="NUF139" s="102"/>
      <c r="NUG139" s="102"/>
      <c r="NUH139" s="102"/>
      <c r="NUI139" s="102"/>
      <c r="NUJ139" s="102"/>
      <c r="NUK139" s="102"/>
      <c r="NUL139" s="102"/>
      <c r="NUM139" s="102"/>
      <c r="NUN139" s="102"/>
      <c r="NUO139" s="102"/>
      <c r="NUP139" s="102"/>
      <c r="NUQ139" s="102"/>
      <c r="NUR139" s="102"/>
      <c r="NUS139" s="102"/>
      <c r="NUT139" s="102"/>
      <c r="NUU139" s="102"/>
      <c r="NUV139" s="102"/>
      <c r="NUW139" s="102"/>
      <c r="NUX139" s="102"/>
      <c r="NUY139" s="102"/>
      <c r="NUZ139" s="102"/>
      <c r="NVA139" s="102"/>
      <c r="NVB139" s="102"/>
      <c r="NVC139" s="102"/>
      <c r="NVD139" s="102"/>
      <c r="NVE139" s="102"/>
      <c r="NVF139" s="102"/>
      <c r="NVG139" s="102"/>
      <c r="NVH139" s="102"/>
      <c r="NVI139" s="102"/>
      <c r="NVJ139" s="102"/>
      <c r="NVK139" s="102"/>
      <c r="NVL139" s="102"/>
      <c r="NVM139" s="102"/>
      <c r="NVN139" s="102"/>
      <c r="NVO139" s="102"/>
      <c r="NVP139" s="102"/>
      <c r="NVQ139" s="102"/>
      <c r="NVR139" s="102"/>
      <c r="NVS139" s="102"/>
      <c r="NVT139" s="102"/>
      <c r="NVU139" s="102"/>
      <c r="NVV139" s="102"/>
      <c r="NVW139" s="102"/>
      <c r="NVX139" s="102"/>
      <c r="NVY139" s="102"/>
      <c r="NVZ139" s="102"/>
      <c r="NWA139" s="102"/>
      <c r="NWB139" s="102"/>
      <c r="NWC139" s="102"/>
      <c r="NWD139" s="102"/>
      <c r="NWE139" s="102"/>
      <c r="NWF139" s="102"/>
      <c r="NWG139" s="102"/>
      <c r="NWH139" s="102"/>
      <c r="NWI139" s="102"/>
      <c r="NWJ139" s="102"/>
      <c r="NWK139" s="102"/>
      <c r="NWL139" s="102"/>
      <c r="NWM139" s="102"/>
      <c r="NWN139" s="102"/>
      <c r="NWO139" s="102"/>
      <c r="NWP139" s="102"/>
      <c r="NWQ139" s="102"/>
      <c r="NWR139" s="102"/>
      <c r="NWS139" s="102"/>
      <c r="NWT139" s="102"/>
      <c r="NWU139" s="102"/>
      <c r="NWV139" s="102"/>
      <c r="NWW139" s="102"/>
      <c r="NWX139" s="102"/>
      <c r="NWY139" s="102"/>
      <c r="NWZ139" s="102"/>
      <c r="NXA139" s="102"/>
      <c r="NXB139" s="102"/>
      <c r="NXC139" s="102"/>
      <c r="NXD139" s="102"/>
      <c r="NXE139" s="102"/>
      <c r="NXF139" s="102"/>
      <c r="NXG139" s="102"/>
      <c r="NXH139" s="102"/>
      <c r="NXI139" s="102"/>
      <c r="NXJ139" s="102"/>
      <c r="NXK139" s="102"/>
      <c r="NXL139" s="102"/>
      <c r="NXM139" s="102"/>
      <c r="NXN139" s="102"/>
      <c r="NXO139" s="102"/>
      <c r="NXP139" s="102"/>
      <c r="NXQ139" s="102"/>
      <c r="NXR139" s="102"/>
      <c r="NXS139" s="102"/>
      <c r="NXT139" s="102"/>
      <c r="NXU139" s="102"/>
      <c r="NXV139" s="102"/>
      <c r="NXW139" s="102"/>
      <c r="NXX139" s="102"/>
      <c r="NXY139" s="102"/>
      <c r="NXZ139" s="102"/>
      <c r="NYA139" s="102"/>
      <c r="NYB139" s="102"/>
      <c r="NYC139" s="102"/>
      <c r="NYD139" s="102"/>
      <c r="NYE139" s="102"/>
      <c r="NYF139" s="102"/>
      <c r="NYG139" s="102"/>
      <c r="NYH139" s="102"/>
      <c r="NYI139" s="102"/>
      <c r="NYJ139" s="102"/>
      <c r="NYK139" s="102"/>
      <c r="NYL139" s="102"/>
      <c r="NYM139" s="102"/>
      <c r="NYN139" s="102"/>
      <c r="NYO139" s="102"/>
      <c r="NYP139" s="102"/>
      <c r="NYQ139" s="102"/>
      <c r="NYR139" s="102"/>
      <c r="NYS139" s="102"/>
      <c r="NYT139" s="102"/>
      <c r="NYU139" s="102"/>
      <c r="NYV139" s="102"/>
      <c r="NYW139" s="102"/>
      <c r="NYX139" s="102"/>
      <c r="NYY139" s="102"/>
      <c r="NYZ139" s="102"/>
      <c r="NZA139" s="102"/>
      <c r="NZB139" s="102"/>
      <c r="NZC139" s="102"/>
      <c r="NZD139" s="102"/>
      <c r="NZE139" s="102"/>
      <c r="NZF139" s="102"/>
      <c r="NZG139" s="102"/>
      <c r="NZH139" s="102"/>
      <c r="NZI139" s="102"/>
      <c r="NZJ139" s="102"/>
      <c r="NZK139" s="102"/>
      <c r="NZL139" s="102"/>
      <c r="NZM139" s="102"/>
      <c r="NZN139" s="102"/>
      <c r="NZO139" s="102"/>
      <c r="NZP139" s="102"/>
      <c r="NZQ139" s="102"/>
      <c r="NZR139" s="102"/>
      <c r="NZS139" s="102"/>
      <c r="NZT139" s="102"/>
      <c r="NZU139" s="102"/>
      <c r="NZV139" s="102"/>
      <c r="NZW139" s="102"/>
      <c r="NZX139" s="102"/>
      <c r="NZY139" s="102"/>
      <c r="NZZ139" s="102"/>
      <c r="OAA139" s="102"/>
      <c r="OAB139" s="102"/>
      <c r="OAC139" s="102"/>
      <c r="OAD139" s="102"/>
      <c r="OAE139" s="102"/>
      <c r="OAF139" s="102"/>
      <c r="OAG139" s="102"/>
      <c r="OAH139" s="102"/>
      <c r="OAI139" s="102"/>
      <c r="OAJ139" s="102"/>
      <c r="OAK139" s="102"/>
      <c r="OAL139" s="102"/>
      <c r="OAM139" s="102"/>
      <c r="OAN139" s="102"/>
      <c r="OAO139" s="102"/>
      <c r="OAP139" s="102"/>
      <c r="OAQ139" s="102"/>
      <c r="OAR139" s="102"/>
      <c r="OAS139" s="102"/>
      <c r="OAT139" s="102"/>
      <c r="OAU139" s="102"/>
      <c r="OAV139" s="102"/>
      <c r="OAW139" s="102"/>
      <c r="OAX139" s="102"/>
      <c r="OAY139" s="102"/>
      <c r="OAZ139" s="102"/>
      <c r="OBA139" s="102"/>
      <c r="OBB139" s="102"/>
      <c r="OBC139" s="102"/>
      <c r="OBD139" s="102"/>
      <c r="OBE139" s="102"/>
      <c r="OBF139" s="102"/>
      <c r="OBG139" s="102"/>
      <c r="OBH139" s="102"/>
      <c r="OBI139" s="102"/>
      <c r="OBJ139" s="102"/>
      <c r="OBK139" s="102"/>
      <c r="OBL139" s="102"/>
      <c r="OBM139" s="102"/>
      <c r="OBN139" s="102"/>
      <c r="OBO139" s="102"/>
      <c r="OBP139" s="102"/>
      <c r="OBQ139" s="102"/>
      <c r="OBR139" s="102"/>
      <c r="OBS139" s="102"/>
      <c r="OBT139" s="102"/>
      <c r="OBU139" s="102"/>
      <c r="OBV139" s="102"/>
      <c r="OBW139" s="102"/>
      <c r="OBX139" s="102"/>
      <c r="OBY139" s="102"/>
      <c r="OBZ139" s="102"/>
      <c r="OCA139" s="102"/>
      <c r="OCB139" s="102"/>
      <c r="OCC139" s="102"/>
      <c r="OCD139" s="102"/>
      <c r="OCE139" s="102"/>
      <c r="OCF139" s="102"/>
      <c r="OCG139" s="102"/>
      <c r="OCH139" s="102"/>
      <c r="OCI139" s="102"/>
      <c r="OCJ139" s="102"/>
      <c r="OCK139" s="102"/>
      <c r="OCL139" s="102"/>
      <c r="OCM139" s="102"/>
      <c r="OCN139" s="102"/>
      <c r="OCO139" s="102"/>
      <c r="OCP139" s="102"/>
      <c r="OCQ139" s="102"/>
      <c r="OCR139" s="102"/>
      <c r="OCS139" s="102"/>
      <c r="OCT139" s="102"/>
      <c r="OCU139" s="102"/>
      <c r="OCV139" s="102"/>
      <c r="OCW139" s="102"/>
      <c r="OCX139" s="102"/>
      <c r="OCY139" s="102"/>
      <c r="OCZ139" s="102"/>
      <c r="ODA139" s="102"/>
      <c r="ODB139" s="102"/>
      <c r="ODC139" s="102"/>
      <c r="ODD139" s="102"/>
      <c r="ODE139" s="102"/>
      <c r="ODF139" s="102"/>
      <c r="ODG139" s="102"/>
      <c r="ODH139" s="102"/>
      <c r="ODI139" s="102"/>
      <c r="ODJ139" s="102"/>
      <c r="ODK139" s="102"/>
      <c r="ODL139" s="102"/>
      <c r="ODM139" s="102"/>
      <c r="ODN139" s="102"/>
      <c r="ODO139" s="102"/>
      <c r="ODP139" s="102"/>
      <c r="ODQ139" s="102"/>
      <c r="ODR139" s="102"/>
      <c r="ODS139" s="102"/>
      <c r="ODT139" s="102"/>
      <c r="ODU139" s="102"/>
      <c r="ODV139" s="102"/>
      <c r="ODW139" s="102"/>
      <c r="ODX139" s="102"/>
      <c r="ODY139" s="102"/>
      <c r="ODZ139" s="102"/>
      <c r="OEA139" s="102"/>
      <c r="OEB139" s="102"/>
      <c r="OEC139" s="102"/>
      <c r="OED139" s="102"/>
      <c r="OEE139" s="102"/>
      <c r="OEF139" s="102"/>
      <c r="OEG139" s="102"/>
      <c r="OEH139" s="102"/>
      <c r="OEI139" s="102"/>
      <c r="OEJ139" s="102"/>
      <c r="OEK139" s="102"/>
      <c r="OEL139" s="102"/>
      <c r="OEM139" s="102"/>
      <c r="OEN139" s="102"/>
      <c r="OEO139" s="102"/>
      <c r="OEP139" s="102"/>
      <c r="OEQ139" s="102"/>
      <c r="OER139" s="102"/>
      <c r="OES139" s="102"/>
      <c r="OET139" s="102"/>
      <c r="OEU139" s="102"/>
      <c r="OEV139" s="102"/>
      <c r="OEW139" s="102"/>
      <c r="OEX139" s="102"/>
      <c r="OEY139" s="102"/>
      <c r="OEZ139" s="102"/>
      <c r="OFA139" s="102"/>
      <c r="OFB139" s="102"/>
      <c r="OFC139" s="102"/>
      <c r="OFD139" s="102"/>
      <c r="OFE139" s="102"/>
      <c r="OFF139" s="102"/>
      <c r="OFG139" s="102"/>
      <c r="OFH139" s="102"/>
      <c r="OFI139" s="102"/>
      <c r="OFJ139" s="102"/>
      <c r="OFK139" s="102"/>
      <c r="OFL139" s="102"/>
      <c r="OFM139" s="102"/>
      <c r="OFN139" s="102"/>
      <c r="OFO139" s="102"/>
      <c r="OFP139" s="102"/>
      <c r="OFQ139" s="102"/>
      <c r="OFR139" s="102"/>
      <c r="OFS139" s="102"/>
      <c r="OFT139" s="102"/>
      <c r="OFU139" s="102"/>
      <c r="OFV139" s="102"/>
      <c r="OFW139" s="102"/>
      <c r="OFX139" s="102"/>
      <c r="OFY139" s="102"/>
      <c r="OFZ139" s="102"/>
      <c r="OGA139" s="102"/>
      <c r="OGB139" s="102"/>
      <c r="OGC139" s="102"/>
      <c r="OGD139" s="102"/>
      <c r="OGE139" s="102"/>
      <c r="OGF139" s="102"/>
      <c r="OGG139" s="102"/>
      <c r="OGH139" s="102"/>
      <c r="OGI139" s="102"/>
      <c r="OGJ139" s="102"/>
      <c r="OGK139" s="102"/>
      <c r="OGL139" s="102"/>
      <c r="OGM139" s="102"/>
      <c r="OGN139" s="102"/>
      <c r="OGO139" s="102"/>
      <c r="OGP139" s="102"/>
      <c r="OGQ139" s="102"/>
      <c r="OGR139" s="102"/>
      <c r="OGS139" s="102"/>
      <c r="OGT139" s="102"/>
      <c r="OGU139" s="102"/>
      <c r="OGV139" s="102"/>
      <c r="OGW139" s="102"/>
      <c r="OGX139" s="102"/>
      <c r="OGY139" s="102"/>
      <c r="OGZ139" s="102"/>
      <c r="OHA139" s="102"/>
      <c r="OHB139" s="102"/>
      <c r="OHC139" s="102"/>
      <c r="OHD139" s="102"/>
      <c r="OHE139" s="102"/>
      <c r="OHF139" s="102"/>
      <c r="OHG139" s="102"/>
      <c r="OHH139" s="102"/>
      <c r="OHI139" s="102"/>
      <c r="OHJ139" s="102"/>
      <c r="OHK139" s="102"/>
      <c r="OHL139" s="102"/>
      <c r="OHM139" s="102"/>
      <c r="OHN139" s="102"/>
      <c r="OHO139" s="102"/>
      <c r="OHP139" s="102"/>
      <c r="OHQ139" s="102"/>
      <c r="OHR139" s="102"/>
      <c r="OHS139" s="102"/>
      <c r="OHT139" s="102"/>
      <c r="OHU139" s="102"/>
      <c r="OHV139" s="102"/>
      <c r="OHW139" s="102"/>
      <c r="OHX139" s="102"/>
      <c r="OHY139" s="102"/>
      <c r="OHZ139" s="102"/>
      <c r="OIA139" s="102"/>
      <c r="OIB139" s="102"/>
      <c r="OIC139" s="102"/>
      <c r="OID139" s="102"/>
      <c r="OIE139" s="102"/>
      <c r="OIF139" s="102"/>
      <c r="OIG139" s="102"/>
      <c r="OIH139" s="102"/>
      <c r="OII139" s="102"/>
      <c r="OIJ139" s="102"/>
      <c r="OIK139" s="102"/>
      <c r="OIL139" s="102"/>
      <c r="OIM139" s="102"/>
      <c r="OIN139" s="102"/>
      <c r="OIO139" s="102"/>
      <c r="OIP139" s="102"/>
      <c r="OIQ139" s="102"/>
      <c r="OIR139" s="102"/>
      <c r="OIS139" s="102"/>
      <c r="OIT139" s="102"/>
      <c r="OIU139" s="102"/>
      <c r="OIV139" s="102"/>
      <c r="OIW139" s="102"/>
      <c r="OIX139" s="102"/>
      <c r="OIY139" s="102"/>
      <c r="OIZ139" s="102"/>
      <c r="OJA139" s="102"/>
      <c r="OJB139" s="102"/>
      <c r="OJC139" s="102"/>
      <c r="OJD139" s="102"/>
      <c r="OJE139" s="102"/>
      <c r="OJF139" s="102"/>
      <c r="OJG139" s="102"/>
      <c r="OJH139" s="102"/>
      <c r="OJI139" s="102"/>
      <c r="OJJ139" s="102"/>
      <c r="OJK139" s="102"/>
      <c r="OJL139" s="102"/>
      <c r="OJM139" s="102"/>
      <c r="OJN139" s="102"/>
      <c r="OJO139" s="102"/>
      <c r="OJP139" s="102"/>
      <c r="OJQ139" s="102"/>
      <c r="OJR139" s="102"/>
      <c r="OJS139" s="102"/>
      <c r="OJT139" s="102"/>
      <c r="OJU139" s="102"/>
      <c r="OJV139" s="102"/>
      <c r="OJW139" s="102"/>
      <c r="OJX139" s="102"/>
      <c r="OJY139" s="102"/>
      <c r="OJZ139" s="102"/>
      <c r="OKA139" s="102"/>
      <c r="OKB139" s="102"/>
      <c r="OKC139" s="102"/>
      <c r="OKD139" s="102"/>
      <c r="OKE139" s="102"/>
      <c r="OKF139" s="102"/>
      <c r="OKG139" s="102"/>
      <c r="OKH139" s="102"/>
      <c r="OKI139" s="102"/>
      <c r="OKJ139" s="102"/>
      <c r="OKK139" s="102"/>
      <c r="OKL139" s="102"/>
      <c r="OKM139" s="102"/>
      <c r="OKN139" s="102"/>
      <c r="OKO139" s="102"/>
      <c r="OKP139" s="102"/>
      <c r="OKQ139" s="102"/>
      <c r="OKR139" s="102"/>
      <c r="OKS139" s="102"/>
      <c r="OKT139" s="102"/>
      <c r="OKU139" s="102"/>
      <c r="OKV139" s="102"/>
      <c r="OKW139" s="102"/>
      <c r="OKX139" s="102"/>
      <c r="OKY139" s="102"/>
      <c r="OKZ139" s="102"/>
      <c r="OLA139" s="102"/>
      <c r="OLB139" s="102"/>
      <c r="OLC139" s="102"/>
      <c r="OLD139" s="102"/>
      <c r="OLE139" s="102"/>
      <c r="OLF139" s="102"/>
      <c r="OLG139" s="102"/>
      <c r="OLH139" s="102"/>
      <c r="OLI139" s="102"/>
      <c r="OLJ139" s="102"/>
      <c r="OLK139" s="102"/>
      <c r="OLL139" s="102"/>
      <c r="OLM139" s="102"/>
      <c r="OLN139" s="102"/>
      <c r="OLO139" s="102"/>
      <c r="OLP139" s="102"/>
      <c r="OLQ139" s="102"/>
      <c r="OLR139" s="102"/>
      <c r="OLS139" s="102"/>
      <c r="OLT139" s="102"/>
      <c r="OLU139" s="102"/>
      <c r="OLV139" s="102"/>
      <c r="OLW139" s="102"/>
      <c r="OLX139" s="102"/>
      <c r="OLY139" s="102"/>
      <c r="OLZ139" s="102"/>
      <c r="OMA139" s="102"/>
      <c r="OMB139" s="102"/>
      <c r="OMC139" s="102"/>
      <c r="OMD139" s="102"/>
      <c r="OME139" s="102"/>
      <c r="OMF139" s="102"/>
      <c r="OMG139" s="102"/>
      <c r="OMH139" s="102"/>
      <c r="OMI139" s="102"/>
      <c r="OMJ139" s="102"/>
      <c r="OMK139" s="102"/>
      <c r="OML139" s="102"/>
      <c r="OMM139" s="102"/>
      <c r="OMN139" s="102"/>
      <c r="OMO139" s="102"/>
      <c r="OMP139" s="102"/>
      <c r="OMQ139" s="102"/>
      <c r="OMR139" s="102"/>
      <c r="OMS139" s="102"/>
      <c r="OMT139" s="102"/>
      <c r="OMU139" s="102"/>
      <c r="OMV139" s="102"/>
      <c r="OMW139" s="102"/>
      <c r="OMX139" s="102"/>
      <c r="OMY139" s="102"/>
      <c r="OMZ139" s="102"/>
      <c r="ONA139" s="102"/>
      <c r="ONB139" s="102"/>
      <c r="ONC139" s="102"/>
      <c r="OND139" s="102"/>
      <c r="ONE139" s="102"/>
      <c r="ONF139" s="102"/>
      <c r="ONG139" s="102"/>
      <c r="ONH139" s="102"/>
      <c r="ONI139" s="102"/>
      <c r="ONJ139" s="102"/>
      <c r="ONK139" s="102"/>
      <c r="ONL139" s="102"/>
      <c r="ONM139" s="102"/>
      <c r="ONN139" s="102"/>
      <c r="ONO139" s="102"/>
      <c r="ONP139" s="102"/>
      <c r="ONQ139" s="102"/>
      <c r="ONR139" s="102"/>
      <c r="ONS139" s="102"/>
      <c r="ONT139" s="102"/>
      <c r="ONU139" s="102"/>
      <c r="ONV139" s="102"/>
      <c r="ONW139" s="102"/>
      <c r="ONX139" s="102"/>
      <c r="ONY139" s="102"/>
      <c r="ONZ139" s="102"/>
      <c r="OOA139" s="102"/>
      <c r="OOB139" s="102"/>
      <c r="OOC139" s="102"/>
      <c r="OOD139" s="102"/>
      <c r="OOE139" s="102"/>
      <c r="OOF139" s="102"/>
      <c r="OOG139" s="102"/>
      <c r="OOH139" s="102"/>
      <c r="OOI139" s="102"/>
      <c r="OOJ139" s="102"/>
      <c r="OOK139" s="102"/>
      <c r="OOL139" s="102"/>
      <c r="OOM139" s="102"/>
      <c r="OON139" s="102"/>
      <c r="OOO139" s="102"/>
      <c r="OOP139" s="102"/>
      <c r="OOQ139" s="102"/>
      <c r="OOR139" s="102"/>
      <c r="OOS139" s="102"/>
      <c r="OOT139" s="102"/>
      <c r="OOU139" s="102"/>
      <c r="OOV139" s="102"/>
      <c r="OOW139" s="102"/>
      <c r="OOX139" s="102"/>
      <c r="OOY139" s="102"/>
      <c r="OOZ139" s="102"/>
      <c r="OPA139" s="102"/>
      <c r="OPB139" s="102"/>
      <c r="OPC139" s="102"/>
      <c r="OPD139" s="102"/>
      <c r="OPE139" s="102"/>
      <c r="OPF139" s="102"/>
      <c r="OPG139" s="102"/>
      <c r="OPH139" s="102"/>
      <c r="OPI139" s="102"/>
      <c r="OPJ139" s="102"/>
      <c r="OPK139" s="102"/>
      <c r="OPL139" s="102"/>
      <c r="OPM139" s="102"/>
      <c r="OPN139" s="102"/>
      <c r="OPO139" s="102"/>
      <c r="OPP139" s="102"/>
      <c r="OPQ139" s="102"/>
      <c r="OPR139" s="102"/>
      <c r="OPS139" s="102"/>
      <c r="OPT139" s="102"/>
      <c r="OPU139" s="102"/>
      <c r="OPV139" s="102"/>
      <c r="OPW139" s="102"/>
      <c r="OPX139" s="102"/>
      <c r="OPY139" s="102"/>
      <c r="OPZ139" s="102"/>
      <c r="OQA139" s="102"/>
      <c r="OQB139" s="102"/>
      <c r="OQC139" s="102"/>
      <c r="OQD139" s="102"/>
      <c r="OQE139" s="102"/>
      <c r="OQF139" s="102"/>
      <c r="OQG139" s="102"/>
      <c r="OQH139" s="102"/>
      <c r="OQI139" s="102"/>
      <c r="OQJ139" s="102"/>
      <c r="OQK139" s="102"/>
      <c r="OQL139" s="102"/>
      <c r="OQM139" s="102"/>
      <c r="OQN139" s="102"/>
      <c r="OQO139" s="102"/>
      <c r="OQP139" s="102"/>
      <c r="OQQ139" s="102"/>
      <c r="OQR139" s="102"/>
      <c r="OQS139" s="102"/>
      <c r="OQT139" s="102"/>
      <c r="OQU139" s="102"/>
      <c r="OQV139" s="102"/>
      <c r="OQW139" s="102"/>
      <c r="OQX139" s="102"/>
      <c r="OQY139" s="102"/>
      <c r="OQZ139" s="102"/>
      <c r="ORA139" s="102"/>
      <c r="ORB139" s="102"/>
      <c r="ORC139" s="102"/>
      <c r="ORD139" s="102"/>
      <c r="ORE139" s="102"/>
      <c r="ORF139" s="102"/>
      <c r="ORG139" s="102"/>
      <c r="ORH139" s="102"/>
      <c r="ORI139" s="102"/>
      <c r="ORJ139" s="102"/>
      <c r="ORK139" s="102"/>
      <c r="ORL139" s="102"/>
      <c r="ORM139" s="102"/>
      <c r="ORN139" s="102"/>
      <c r="ORO139" s="102"/>
      <c r="ORP139" s="102"/>
      <c r="ORQ139" s="102"/>
      <c r="ORR139" s="102"/>
      <c r="ORS139" s="102"/>
      <c r="ORT139" s="102"/>
      <c r="ORU139" s="102"/>
      <c r="ORV139" s="102"/>
      <c r="ORW139" s="102"/>
      <c r="ORX139" s="102"/>
      <c r="ORY139" s="102"/>
      <c r="ORZ139" s="102"/>
      <c r="OSA139" s="102"/>
      <c r="OSB139" s="102"/>
      <c r="OSC139" s="102"/>
      <c r="OSD139" s="102"/>
      <c r="OSE139" s="102"/>
      <c r="OSF139" s="102"/>
      <c r="OSG139" s="102"/>
      <c r="OSH139" s="102"/>
      <c r="OSI139" s="102"/>
      <c r="OSJ139" s="102"/>
      <c r="OSK139" s="102"/>
      <c r="OSL139" s="102"/>
      <c r="OSM139" s="102"/>
      <c r="OSN139" s="102"/>
      <c r="OSO139" s="102"/>
      <c r="OSP139" s="102"/>
      <c r="OSQ139" s="102"/>
      <c r="OSR139" s="102"/>
      <c r="OSS139" s="102"/>
      <c r="OST139" s="102"/>
      <c r="OSU139" s="102"/>
      <c r="OSV139" s="102"/>
      <c r="OSW139" s="102"/>
      <c r="OSX139" s="102"/>
      <c r="OSY139" s="102"/>
      <c r="OSZ139" s="102"/>
      <c r="OTA139" s="102"/>
      <c r="OTB139" s="102"/>
      <c r="OTC139" s="102"/>
      <c r="OTD139" s="102"/>
      <c r="OTE139" s="102"/>
      <c r="OTF139" s="102"/>
      <c r="OTG139" s="102"/>
      <c r="OTH139" s="102"/>
      <c r="OTI139" s="102"/>
      <c r="OTJ139" s="102"/>
      <c r="OTK139" s="102"/>
      <c r="OTL139" s="102"/>
      <c r="OTM139" s="102"/>
      <c r="OTN139" s="102"/>
      <c r="OTO139" s="102"/>
      <c r="OTP139" s="102"/>
      <c r="OTQ139" s="102"/>
      <c r="OTR139" s="102"/>
      <c r="OTS139" s="102"/>
      <c r="OTT139" s="102"/>
      <c r="OTU139" s="102"/>
      <c r="OTV139" s="102"/>
      <c r="OTW139" s="102"/>
      <c r="OTX139" s="102"/>
      <c r="OTY139" s="102"/>
      <c r="OTZ139" s="102"/>
      <c r="OUA139" s="102"/>
      <c r="OUB139" s="102"/>
      <c r="OUC139" s="102"/>
      <c r="OUD139" s="102"/>
      <c r="OUE139" s="102"/>
      <c r="OUF139" s="102"/>
      <c r="OUG139" s="102"/>
      <c r="OUH139" s="102"/>
      <c r="OUI139" s="102"/>
      <c r="OUJ139" s="102"/>
      <c r="OUK139" s="102"/>
      <c r="OUL139" s="102"/>
      <c r="OUM139" s="102"/>
      <c r="OUN139" s="102"/>
      <c r="OUO139" s="102"/>
      <c r="OUP139" s="102"/>
      <c r="OUQ139" s="102"/>
      <c r="OUR139" s="102"/>
      <c r="OUS139" s="102"/>
      <c r="OUT139" s="102"/>
      <c r="OUU139" s="102"/>
      <c r="OUV139" s="102"/>
      <c r="OUW139" s="102"/>
      <c r="OUX139" s="102"/>
      <c r="OUY139" s="102"/>
      <c r="OUZ139" s="102"/>
      <c r="OVA139" s="102"/>
      <c r="OVB139" s="102"/>
      <c r="OVC139" s="102"/>
      <c r="OVD139" s="102"/>
      <c r="OVE139" s="102"/>
      <c r="OVF139" s="102"/>
      <c r="OVG139" s="102"/>
      <c r="OVH139" s="102"/>
      <c r="OVI139" s="102"/>
      <c r="OVJ139" s="102"/>
      <c r="OVK139" s="102"/>
      <c r="OVL139" s="102"/>
      <c r="OVM139" s="102"/>
      <c r="OVN139" s="102"/>
      <c r="OVO139" s="102"/>
      <c r="OVP139" s="102"/>
      <c r="OVQ139" s="102"/>
      <c r="OVR139" s="102"/>
      <c r="OVS139" s="102"/>
      <c r="OVT139" s="102"/>
      <c r="OVU139" s="102"/>
      <c r="OVV139" s="102"/>
      <c r="OVW139" s="102"/>
      <c r="OVX139" s="102"/>
      <c r="OVY139" s="102"/>
      <c r="OVZ139" s="102"/>
      <c r="OWA139" s="102"/>
      <c r="OWB139" s="102"/>
      <c r="OWC139" s="102"/>
      <c r="OWD139" s="102"/>
      <c r="OWE139" s="102"/>
      <c r="OWF139" s="102"/>
      <c r="OWG139" s="102"/>
      <c r="OWH139" s="102"/>
      <c r="OWI139" s="102"/>
      <c r="OWJ139" s="102"/>
      <c r="OWK139" s="102"/>
      <c r="OWL139" s="102"/>
      <c r="OWM139" s="102"/>
      <c r="OWN139" s="102"/>
      <c r="OWO139" s="102"/>
      <c r="OWP139" s="102"/>
      <c r="OWQ139" s="102"/>
      <c r="OWR139" s="102"/>
      <c r="OWS139" s="102"/>
      <c r="OWT139" s="102"/>
      <c r="OWU139" s="102"/>
      <c r="OWV139" s="102"/>
      <c r="OWW139" s="102"/>
      <c r="OWX139" s="102"/>
      <c r="OWY139" s="102"/>
      <c r="OWZ139" s="102"/>
      <c r="OXA139" s="102"/>
      <c r="OXB139" s="102"/>
      <c r="OXC139" s="102"/>
      <c r="OXD139" s="102"/>
      <c r="OXE139" s="102"/>
      <c r="OXF139" s="102"/>
      <c r="OXG139" s="102"/>
      <c r="OXH139" s="102"/>
      <c r="OXI139" s="102"/>
      <c r="OXJ139" s="102"/>
      <c r="OXK139" s="102"/>
      <c r="OXL139" s="102"/>
      <c r="OXM139" s="102"/>
      <c r="OXN139" s="102"/>
      <c r="OXO139" s="102"/>
      <c r="OXP139" s="102"/>
      <c r="OXQ139" s="102"/>
      <c r="OXR139" s="102"/>
      <c r="OXS139" s="102"/>
      <c r="OXT139" s="102"/>
      <c r="OXU139" s="102"/>
      <c r="OXV139" s="102"/>
      <c r="OXW139" s="102"/>
      <c r="OXX139" s="102"/>
      <c r="OXY139" s="102"/>
      <c r="OXZ139" s="102"/>
      <c r="OYA139" s="102"/>
      <c r="OYB139" s="102"/>
      <c r="OYC139" s="102"/>
      <c r="OYD139" s="102"/>
      <c r="OYE139" s="102"/>
      <c r="OYF139" s="102"/>
      <c r="OYG139" s="102"/>
      <c r="OYH139" s="102"/>
      <c r="OYI139" s="102"/>
      <c r="OYJ139" s="102"/>
      <c r="OYK139" s="102"/>
      <c r="OYL139" s="102"/>
      <c r="OYM139" s="102"/>
      <c r="OYN139" s="102"/>
      <c r="OYO139" s="102"/>
      <c r="OYP139" s="102"/>
      <c r="OYQ139" s="102"/>
      <c r="OYR139" s="102"/>
      <c r="OYS139" s="102"/>
      <c r="OYT139" s="102"/>
      <c r="OYU139" s="102"/>
      <c r="OYV139" s="102"/>
      <c r="OYW139" s="102"/>
      <c r="OYX139" s="102"/>
      <c r="OYY139" s="102"/>
      <c r="OYZ139" s="102"/>
      <c r="OZA139" s="102"/>
      <c r="OZB139" s="102"/>
      <c r="OZC139" s="102"/>
      <c r="OZD139" s="102"/>
      <c r="OZE139" s="102"/>
      <c r="OZF139" s="102"/>
      <c r="OZG139" s="102"/>
      <c r="OZH139" s="102"/>
      <c r="OZI139" s="102"/>
      <c r="OZJ139" s="102"/>
      <c r="OZK139" s="102"/>
      <c r="OZL139" s="102"/>
      <c r="OZM139" s="102"/>
      <c r="OZN139" s="102"/>
      <c r="OZO139" s="102"/>
      <c r="OZP139" s="102"/>
      <c r="OZQ139" s="102"/>
      <c r="OZR139" s="102"/>
      <c r="OZS139" s="102"/>
      <c r="OZT139" s="102"/>
      <c r="OZU139" s="102"/>
      <c r="OZV139" s="102"/>
      <c r="OZW139" s="102"/>
      <c r="OZX139" s="102"/>
      <c r="OZY139" s="102"/>
      <c r="OZZ139" s="102"/>
      <c r="PAA139" s="102"/>
      <c r="PAB139" s="102"/>
      <c r="PAC139" s="102"/>
      <c r="PAD139" s="102"/>
      <c r="PAE139" s="102"/>
      <c r="PAF139" s="102"/>
      <c r="PAG139" s="102"/>
      <c r="PAH139" s="102"/>
      <c r="PAI139" s="102"/>
      <c r="PAJ139" s="102"/>
      <c r="PAK139" s="102"/>
      <c r="PAL139" s="102"/>
      <c r="PAM139" s="102"/>
      <c r="PAN139" s="102"/>
      <c r="PAO139" s="102"/>
      <c r="PAP139" s="102"/>
      <c r="PAQ139" s="102"/>
      <c r="PAR139" s="102"/>
      <c r="PAS139" s="102"/>
      <c r="PAT139" s="102"/>
      <c r="PAU139" s="102"/>
      <c r="PAV139" s="102"/>
      <c r="PAW139" s="102"/>
      <c r="PAX139" s="102"/>
      <c r="PAY139" s="102"/>
      <c r="PAZ139" s="102"/>
      <c r="PBA139" s="102"/>
      <c r="PBB139" s="102"/>
      <c r="PBC139" s="102"/>
      <c r="PBD139" s="102"/>
      <c r="PBE139" s="102"/>
      <c r="PBF139" s="102"/>
      <c r="PBG139" s="102"/>
      <c r="PBH139" s="102"/>
      <c r="PBI139" s="102"/>
      <c r="PBJ139" s="102"/>
      <c r="PBK139" s="102"/>
      <c r="PBL139" s="102"/>
      <c r="PBM139" s="102"/>
      <c r="PBN139" s="102"/>
      <c r="PBO139" s="102"/>
      <c r="PBP139" s="102"/>
      <c r="PBQ139" s="102"/>
      <c r="PBR139" s="102"/>
      <c r="PBS139" s="102"/>
      <c r="PBT139" s="102"/>
      <c r="PBU139" s="102"/>
      <c r="PBV139" s="102"/>
      <c r="PBW139" s="102"/>
      <c r="PBX139" s="102"/>
      <c r="PBY139" s="102"/>
      <c r="PBZ139" s="102"/>
      <c r="PCA139" s="102"/>
      <c r="PCB139" s="102"/>
      <c r="PCC139" s="102"/>
      <c r="PCD139" s="102"/>
      <c r="PCE139" s="102"/>
      <c r="PCF139" s="102"/>
      <c r="PCG139" s="102"/>
      <c r="PCH139" s="102"/>
      <c r="PCI139" s="102"/>
      <c r="PCJ139" s="102"/>
      <c r="PCK139" s="102"/>
      <c r="PCL139" s="102"/>
      <c r="PCM139" s="102"/>
      <c r="PCN139" s="102"/>
      <c r="PCO139" s="102"/>
      <c r="PCP139" s="102"/>
      <c r="PCQ139" s="102"/>
      <c r="PCR139" s="102"/>
      <c r="PCS139" s="102"/>
      <c r="PCT139" s="102"/>
      <c r="PCU139" s="102"/>
      <c r="PCV139" s="102"/>
      <c r="PCW139" s="102"/>
      <c r="PCX139" s="102"/>
      <c r="PCY139" s="102"/>
      <c r="PCZ139" s="102"/>
      <c r="PDA139" s="102"/>
      <c r="PDB139" s="102"/>
      <c r="PDC139" s="102"/>
      <c r="PDD139" s="102"/>
      <c r="PDE139" s="102"/>
      <c r="PDF139" s="102"/>
      <c r="PDG139" s="102"/>
      <c r="PDH139" s="102"/>
      <c r="PDI139" s="102"/>
      <c r="PDJ139" s="102"/>
      <c r="PDK139" s="102"/>
      <c r="PDL139" s="102"/>
      <c r="PDM139" s="102"/>
      <c r="PDN139" s="102"/>
      <c r="PDO139" s="102"/>
      <c r="PDP139" s="102"/>
      <c r="PDQ139" s="102"/>
      <c r="PDR139" s="102"/>
      <c r="PDS139" s="102"/>
      <c r="PDT139" s="102"/>
      <c r="PDU139" s="102"/>
      <c r="PDV139" s="102"/>
      <c r="PDW139" s="102"/>
      <c r="PDX139" s="102"/>
      <c r="PDY139" s="102"/>
      <c r="PDZ139" s="102"/>
      <c r="PEA139" s="102"/>
      <c r="PEB139" s="102"/>
      <c r="PEC139" s="102"/>
      <c r="PED139" s="102"/>
      <c r="PEE139" s="102"/>
      <c r="PEF139" s="102"/>
      <c r="PEG139" s="102"/>
      <c r="PEH139" s="102"/>
      <c r="PEI139" s="102"/>
      <c r="PEJ139" s="102"/>
      <c r="PEK139" s="102"/>
      <c r="PEL139" s="102"/>
      <c r="PEM139" s="102"/>
      <c r="PEN139" s="102"/>
      <c r="PEO139" s="102"/>
      <c r="PEP139" s="102"/>
      <c r="PEQ139" s="102"/>
      <c r="PER139" s="102"/>
      <c r="PES139" s="102"/>
      <c r="PET139" s="102"/>
      <c r="PEU139" s="102"/>
      <c r="PEV139" s="102"/>
      <c r="PEW139" s="102"/>
      <c r="PEX139" s="102"/>
      <c r="PEY139" s="102"/>
      <c r="PEZ139" s="102"/>
      <c r="PFA139" s="102"/>
      <c r="PFB139" s="102"/>
      <c r="PFC139" s="102"/>
      <c r="PFD139" s="102"/>
      <c r="PFE139" s="102"/>
      <c r="PFF139" s="102"/>
      <c r="PFG139" s="102"/>
      <c r="PFH139" s="102"/>
      <c r="PFI139" s="102"/>
      <c r="PFJ139" s="102"/>
      <c r="PFK139" s="102"/>
      <c r="PFL139" s="102"/>
      <c r="PFM139" s="102"/>
      <c r="PFN139" s="102"/>
      <c r="PFO139" s="102"/>
      <c r="PFP139" s="102"/>
      <c r="PFQ139" s="102"/>
      <c r="PFR139" s="102"/>
      <c r="PFS139" s="102"/>
      <c r="PFT139" s="102"/>
      <c r="PFU139" s="102"/>
      <c r="PFV139" s="102"/>
      <c r="PFW139" s="102"/>
      <c r="PFX139" s="102"/>
      <c r="PFY139" s="102"/>
      <c r="PFZ139" s="102"/>
      <c r="PGA139" s="102"/>
      <c r="PGB139" s="102"/>
      <c r="PGC139" s="102"/>
      <c r="PGD139" s="102"/>
      <c r="PGE139" s="102"/>
      <c r="PGF139" s="102"/>
      <c r="PGG139" s="102"/>
      <c r="PGH139" s="102"/>
      <c r="PGI139" s="102"/>
      <c r="PGJ139" s="102"/>
      <c r="PGK139" s="102"/>
      <c r="PGL139" s="102"/>
      <c r="PGM139" s="102"/>
      <c r="PGN139" s="102"/>
      <c r="PGO139" s="102"/>
      <c r="PGP139" s="102"/>
      <c r="PGQ139" s="102"/>
      <c r="PGR139" s="102"/>
      <c r="PGS139" s="102"/>
      <c r="PGT139" s="102"/>
      <c r="PGU139" s="102"/>
      <c r="PGV139" s="102"/>
      <c r="PGW139" s="102"/>
      <c r="PGX139" s="102"/>
      <c r="PGY139" s="102"/>
      <c r="PGZ139" s="102"/>
      <c r="PHA139" s="102"/>
      <c r="PHB139" s="102"/>
      <c r="PHC139" s="102"/>
      <c r="PHD139" s="102"/>
      <c r="PHE139" s="102"/>
      <c r="PHF139" s="102"/>
      <c r="PHG139" s="102"/>
      <c r="PHH139" s="102"/>
      <c r="PHI139" s="102"/>
      <c r="PHJ139" s="102"/>
      <c r="PHK139" s="102"/>
      <c r="PHL139" s="102"/>
      <c r="PHM139" s="102"/>
      <c r="PHN139" s="102"/>
      <c r="PHO139" s="102"/>
      <c r="PHP139" s="102"/>
      <c r="PHQ139" s="102"/>
      <c r="PHR139" s="102"/>
      <c r="PHS139" s="102"/>
      <c r="PHT139" s="102"/>
      <c r="PHU139" s="102"/>
      <c r="PHV139" s="102"/>
      <c r="PHW139" s="102"/>
      <c r="PHX139" s="102"/>
      <c r="PHY139" s="102"/>
      <c r="PHZ139" s="102"/>
      <c r="PIA139" s="102"/>
      <c r="PIB139" s="102"/>
      <c r="PIC139" s="102"/>
      <c r="PID139" s="102"/>
      <c r="PIE139" s="102"/>
      <c r="PIF139" s="102"/>
      <c r="PIG139" s="102"/>
      <c r="PIH139" s="102"/>
      <c r="PII139" s="102"/>
      <c r="PIJ139" s="102"/>
      <c r="PIK139" s="102"/>
      <c r="PIL139" s="102"/>
      <c r="PIM139" s="102"/>
      <c r="PIN139" s="102"/>
      <c r="PIO139" s="102"/>
      <c r="PIP139" s="102"/>
      <c r="PIQ139" s="102"/>
      <c r="PIR139" s="102"/>
      <c r="PIS139" s="102"/>
      <c r="PIT139" s="102"/>
      <c r="PIU139" s="102"/>
      <c r="PIV139" s="102"/>
      <c r="PIW139" s="102"/>
      <c r="PIX139" s="102"/>
      <c r="PIY139" s="102"/>
      <c r="PIZ139" s="102"/>
      <c r="PJA139" s="102"/>
      <c r="PJB139" s="102"/>
      <c r="PJC139" s="102"/>
      <c r="PJD139" s="102"/>
      <c r="PJE139" s="102"/>
      <c r="PJF139" s="102"/>
      <c r="PJG139" s="102"/>
      <c r="PJH139" s="102"/>
      <c r="PJI139" s="102"/>
      <c r="PJJ139" s="102"/>
      <c r="PJK139" s="102"/>
      <c r="PJL139" s="102"/>
      <c r="PJM139" s="102"/>
      <c r="PJN139" s="102"/>
      <c r="PJO139" s="102"/>
      <c r="PJP139" s="102"/>
      <c r="PJQ139" s="102"/>
      <c r="PJR139" s="102"/>
      <c r="PJS139" s="102"/>
      <c r="PJT139" s="102"/>
      <c r="PJU139" s="102"/>
      <c r="PJV139" s="102"/>
      <c r="PJW139" s="102"/>
      <c r="PJX139" s="102"/>
      <c r="PJY139" s="102"/>
      <c r="PJZ139" s="102"/>
      <c r="PKA139" s="102"/>
      <c r="PKB139" s="102"/>
      <c r="PKC139" s="102"/>
      <c r="PKD139" s="102"/>
      <c r="PKE139" s="102"/>
      <c r="PKF139" s="102"/>
      <c r="PKG139" s="102"/>
      <c r="PKH139" s="102"/>
      <c r="PKI139" s="102"/>
      <c r="PKJ139" s="102"/>
      <c r="PKK139" s="102"/>
      <c r="PKL139" s="102"/>
      <c r="PKM139" s="102"/>
      <c r="PKN139" s="102"/>
      <c r="PKO139" s="102"/>
      <c r="PKP139" s="102"/>
      <c r="PKQ139" s="102"/>
      <c r="PKR139" s="102"/>
      <c r="PKS139" s="102"/>
      <c r="PKT139" s="102"/>
      <c r="PKU139" s="102"/>
      <c r="PKV139" s="102"/>
      <c r="PKW139" s="102"/>
      <c r="PKX139" s="102"/>
      <c r="PKY139" s="102"/>
      <c r="PKZ139" s="102"/>
      <c r="PLA139" s="102"/>
      <c r="PLB139" s="102"/>
      <c r="PLC139" s="102"/>
      <c r="PLD139" s="102"/>
      <c r="PLE139" s="102"/>
      <c r="PLF139" s="102"/>
      <c r="PLG139" s="102"/>
      <c r="PLH139" s="102"/>
      <c r="PLI139" s="102"/>
      <c r="PLJ139" s="102"/>
      <c r="PLK139" s="102"/>
      <c r="PLL139" s="102"/>
      <c r="PLM139" s="102"/>
      <c r="PLN139" s="102"/>
      <c r="PLO139" s="102"/>
      <c r="PLP139" s="102"/>
      <c r="PLQ139" s="102"/>
      <c r="PLR139" s="102"/>
      <c r="PLS139" s="102"/>
      <c r="PLT139" s="102"/>
      <c r="PLU139" s="102"/>
      <c r="PLV139" s="102"/>
      <c r="PLW139" s="102"/>
      <c r="PLX139" s="102"/>
      <c r="PLY139" s="102"/>
      <c r="PLZ139" s="102"/>
      <c r="PMA139" s="102"/>
      <c r="PMB139" s="102"/>
      <c r="PMC139" s="102"/>
      <c r="PMD139" s="102"/>
      <c r="PME139" s="102"/>
      <c r="PMF139" s="102"/>
      <c r="PMG139" s="102"/>
      <c r="PMH139" s="102"/>
      <c r="PMI139" s="102"/>
      <c r="PMJ139" s="102"/>
      <c r="PMK139" s="102"/>
      <c r="PML139" s="102"/>
      <c r="PMM139" s="102"/>
      <c r="PMN139" s="102"/>
      <c r="PMO139" s="102"/>
      <c r="PMP139" s="102"/>
      <c r="PMQ139" s="102"/>
      <c r="PMR139" s="102"/>
      <c r="PMS139" s="102"/>
      <c r="PMT139" s="102"/>
      <c r="PMU139" s="102"/>
      <c r="PMV139" s="102"/>
      <c r="PMW139" s="102"/>
      <c r="PMX139" s="102"/>
      <c r="PMY139" s="102"/>
      <c r="PMZ139" s="102"/>
      <c r="PNA139" s="102"/>
      <c r="PNB139" s="102"/>
      <c r="PNC139" s="102"/>
      <c r="PND139" s="102"/>
      <c r="PNE139" s="102"/>
      <c r="PNF139" s="102"/>
      <c r="PNG139" s="102"/>
      <c r="PNH139" s="102"/>
      <c r="PNI139" s="102"/>
      <c r="PNJ139" s="102"/>
      <c r="PNK139" s="102"/>
      <c r="PNL139" s="102"/>
      <c r="PNM139" s="102"/>
      <c r="PNN139" s="102"/>
      <c r="PNO139" s="102"/>
      <c r="PNP139" s="102"/>
      <c r="PNQ139" s="102"/>
      <c r="PNR139" s="102"/>
      <c r="PNS139" s="102"/>
      <c r="PNT139" s="102"/>
      <c r="PNU139" s="102"/>
      <c r="PNV139" s="102"/>
      <c r="PNW139" s="102"/>
      <c r="PNX139" s="102"/>
      <c r="PNY139" s="102"/>
      <c r="PNZ139" s="102"/>
      <c r="POA139" s="102"/>
      <c r="POB139" s="102"/>
      <c r="POC139" s="102"/>
      <c r="POD139" s="102"/>
      <c r="POE139" s="102"/>
      <c r="POF139" s="102"/>
      <c r="POG139" s="102"/>
      <c r="POH139" s="102"/>
      <c r="POI139" s="102"/>
      <c r="POJ139" s="102"/>
      <c r="POK139" s="102"/>
      <c r="POL139" s="102"/>
      <c r="POM139" s="102"/>
      <c r="PON139" s="102"/>
      <c r="POO139" s="102"/>
      <c r="POP139" s="102"/>
      <c r="POQ139" s="102"/>
      <c r="POR139" s="102"/>
      <c r="POS139" s="102"/>
      <c r="POT139" s="102"/>
      <c r="POU139" s="102"/>
      <c r="POV139" s="102"/>
      <c r="POW139" s="102"/>
      <c r="POX139" s="102"/>
      <c r="POY139" s="102"/>
      <c r="POZ139" s="102"/>
      <c r="PPA139" s="102"/>
      <c r="PPB139" s="102"/>
      <c r="PPC139" s="102"/>
      <c r="PPD139" s="102"/>
      <c r="PPE139" s="102"/>
      <c r="PPF139" s="102"/>
      <c r="PPG139" s="102"/>
      <c r="PPH139" s="102"/>
      <c r="PPI139" s="102"/>
      <c r="PPJ139" s="102"/>
      <c r="PPK139" s="102"/>
      <c r="PPL139" s="102"/>
      <c r="PPM139" s="102"/>
      <c r="PPN139" s="102"/>
      <c r="PPO139" s="102"/>
      <c r="PPP139" s="102"/>
      <c r="PPQ139" s="102"/>
      <c r="PPR139" s="102"/>
      <c r="PPS139" s="102"/>
      <c r="PPT139" s="102"/>
      <c r="PPU139" s="102"/>
      <c r="PPV139" s="102"/>
      <c r="PPW139" s="102"/>
      <c r="PPX139" s="102"/>
      <c r="PPY139" s="102"/>
      <c r="PPZ139" s="102"/>
      <c r="PQA139" s="102"/>
      <c r="PQB139" s="102"/>
      <c r="PQC139" s="102"/>
      <c r="PQD139" s="102"/>
      <c r="PQE139" s="102"/>
      <c r="PQF139" s="102"/>
      <c r="PQG139" s="102"/>
      <c r="PQH139" s="102"/>
      <c r="PQI139" s="102"/>
      <c r="PQJ139" s="102"/>
      <c r="PQK139" s="102"/>
      <c r="PQL139" s="102"/>
      <c r="PQM139" s="102"/>
      <c r="PQN139" s="102"/>
      <c r="PQO139" s="102"/>
      <c r="PQP139" s="102"/>
      <c r="PQQ139" s="102"/>
      <c r="PQR139" s="102"/>
      <c r="PQS139" s="102"/>
      <c r="PQT139" s="102"/>
      <c r="PQU139" s="102"/>
      <c r="PQV139" s="102"/>
      <c r="PQW139" s="102"/>
      <c r="PQX139" s="102"/>
      <c r="PQY139" s="102"/>
      <c r="PQZ139" s="102"/>
      <c r="PRA139" s="102"/>
      <c r="PRB139" s="102"/>
      <c r="PRC139" s="102"/>
      <c r="PRD139" s="102"/>
      <c r="PRE139" s="102"/>
      <c r="PRF139" s="102"/>
      <c r="PRG139" s="102"/>
      <c r="PRH139" s="102"/>
      <c r="PRI139" s="102"/>
      <c r="PRJ139" s="102"/>
      <c r="PRK139" s="102"/>
      <c r="PRL139" s="102"/>
      <c r="PRM139" s="102"/>
      <c r="PRN139" s="102"/>
      <c r="PRO139" s="102"/>
      <c r="PRP139" s="102"/>
      <c r="PRQ139" s="102"/>
      <c r="PRR139" s="102"/>
      <c r="PRS139" s="102"/>
      <c r="PRT139" s="102"/>
      <c r="PRU139" s="102"/>
      <c r="PRV139" s="102"/>
      <c r="PRW139" s="102"/>
      <c r="PRX139" s="102"/>
      <c r="PRY139" s="102"/>
      <c r="PRZ139" s="102"/>
      <c r="PSA139" s="102"/>
      <c r="PSB139" s="102"/>
      <c r="PSC139" s="102"/>
      <c r="PSD139" s="102"/>
      <c r="PSE139" s="102"/>
      <c r="PSF139" s="102"/>
      <c r="PSG139" s="102"/>
      <c r="PSH139" s="102"/>
      <c r="PSI139" s="102"/>
      <c r="PSJ139" s="102"/>
      <c r="PSK139" s="102"/>
      <c r="PSL139" s="102"/>
      <c r="PSM139" s="102"/>
      <c r="PSN139" s="102"/>
      <c r="PSO139" s="102"/>
      <c r="PSP139" s="102"/>
      <c r="PSQ139" s="102"/>
      <c r="PSR139" s="102"/>
      <c r="PSS139" s="102"/>
      <c r="PST139" s="102"/>
      <c r="PSU139" s="102"/>
      <c r="PSV139" s="102"/>
      <c r="PSW139" s="102"/>
      <c r="PSX139" s="102"/>
      <c r="PSY139" s="102"/>
      <c r="PSZ139" s="102"/>
      <c r="PTA139" s="102"/>
      <c r="PTB139" s="102"/>
      <c r="PTC139" s="102"/>
      <c r="PTD139" s="102"/>
      <c r="PTE139" s="102"/>
      <c r="PTF139" s="102"/>
      <c r="PTG139" s="102"/>
      <c r="PTH139" s="102"/>
      <c r="PTI139" s="102"/>
      <c r="PTJ139" s="102"/>
      <c r="PTK139" s="102"/>
      <c r="PTL139" s="102"/>
      <c r="PTM139" s="102"/>
      <c r="PTN139" s="102"/>
      <c r="PTO139" s="102"/>
      <c r="PTP139" s="102"/>
      <c r="PTQ139" s="102"/>
      <c r="PTR139" s="102"/>
      <c r="PTS139" s="102"/>
      <c r="PTT139" s="102"/>
      <c r="PTU139" s="102"/>
      <c r="PTV139" s="102"/>
      <c r="PTW139" s="102"/>
      <c r="PTX139" s="102"/>
      <c r="PTY139" s="102"/>
      <c r="PTZ139" s="102"/>
      <c r="PUA139" s="102"/>
      <c r="PUB139" s="102"/>
      <c r="PUC139" s="102"/>
      <c r="PUD139" s="102"/>
      <c r="PUE139" s="102"/>
      <c r="PUF139" s="102"/>
      <c r="PUG139" s="102"/>
      <c r="PUH139" s="102"/>
      <c r="PUI139" s="102"/>
      <c r="PUJ139" s="102"/>
      <c r="PUK139" s="102"/>
      <c r="PUL139" s="102"/>
      <c r="PUM139" s="102"/>
      <c r="PUN139" s="102"/>
      <c r="PUO139" s="102"/>
      <c r="PUP139" s="102"/>
      <c r="PUQ139" s="102"/>
      <c r="PUR139" s="102"/>
      <c r="PUS139" s="102"/>
      <c r="PUT139" s="102"/>
      <c r="PUU139" s="102"/>
      <c r="PUV139" s="102"/>
      <c r="PUW139" s="102"/>
      <c r="PUX139" s="102"/>
      <c r="PUY139" s="102"/>
      <c r="PUZ139" s="102"/>
      <c r="PVA139" s="102"/>
      <c r="PVB139" s="102"/>
      <c r="PVC139" s="102"/>
      <c r="PVD139" s="102"/>
      <c r="PVE139" s="102"/>
      <c r="PVF139" s="102"/>
      <c r="PVG139" s="102"/>
      <c r="PVH139" s="102"/>
      <c r="PVI139" s="102"/>
      <c r="PVJ139" s="102"/>
      <c r="PVK139" s="102"/>
      <c r="PVL139" s="102"/>
      <c r="PVM139" s="102"/>
      <c r="PVN139" s="102"/>
      <c r="PVO139" s="102"/>
      <c r="PVP139" s="102"/>
      <c r="PVQ139" s="102"/>
      <c r="PVR139" s="102"/>
      <c r="PVS139" s="102"/>
      <c r="PVT139" s="102"/>
      <c r="PVU139" s="102"/>
      <c r="PVV139" s="102"/>
      <c r="PVW139" s="102"/>
      <c r="PVX139" s="102"/>
      <c r="PVY139" s="102"/>
      <c r="PVZ139" s="102"/>
      <c r="PWA139" s="102"/>
      <c r="PWB139" s="102"/>
      <c r="PWC139" s="102"/>
      <c r="PWD139" s="102"/>
      <c r="PWE139" s="102"/>
      <c r="PWF139" s="102"/>
      <c r="PWG139" s="102"/>
      <c r="PWH139" s="102"/>
      <c r="PWI139" s="102"/>
      <c r="PWJ139" s="102"/>
      <c r="PWK139" s="102"/>
      <c r="PWL139" s="102"/>
      <c r="PWM139" s="102"/>
      <c r="PWN139" s="102"/>
      <c r="PWO139" s="102"/>
      <c r="PWP139" s="102"/>
      <c r="PWQ139" s="102"/>
      <c r="PWR139" s="102"/>
      <c r="PWS139" s="102"/>
      <c r="PWT139" s="102"/>
      <c r="PWU139" s="102"/>
      <c r="PWV139" s="102"/>
      <c r="PWW139" s="102"/>
      <c r="PWX139" s="102"/>
      <c r="PWY139" s="102"/>
      <c r="PWZ139" s="102"/>
      <c r="PXA139" s="102"/>
      <c r="PXB139" s="102"/>
      <c r="PXC139" s="102"/>
      <c r="PXD139" s="102"/>
      <c r="PXE139" s="102"/>
      <c r="PXF139" s="102"/>
      <c r="PXG139" s="102"/>
      <c r="PXH139" s="102"/>
      <c r="PXI139" s="102"/>
      <c r="PXJ139" s="102"/>
      <c r="PXK139" s="102"/>
      <c r="PXL139" s="102"/>
      <c r="PXM139" s="102"/>
      <c r="PXN139" s="102"/>
      <c r="PXO139" s="102"/>
      <c r="PXP139" s="102"/>
      <c r="PXQ139" s="102"/>
      <c r="PXR139" s="102"/>
      <c r="PXS139" s="102"/>
      <c r="PXT139" s="102"/>
      <c r="PXU139" s="102"/>
      <c r="PXV139" s="102"/>
      <c r="PXW139" s="102"/>
      <c r="PXX139" s="102"/>
      <c r="PXY139" s="102"/>
      <c r="PXZ139" s="102"/>
      <c r="PYA139" s="102"/>
      <c r="PYB139" s="102"/>
      <c r="PYC139" s="102"/>
      <c r="PYD139" s="102"/>
      <c r="PYE139" s="102"/>
      <c r="PYF139" s="102"/>
      <c r="PYG139" s="102"/>
      <c r="PYH139" s="102"/>
      <c r="PYI139" s="102"/>
      <c r="PYJ139" s="102"/>
      <c r="PYK139" s="102"/>
      <c r="PYL139" s="102"/>
      <c r="PYM139" s="102"/>
      <c r="PYN139" s="102"/>
      <c r="PYO139" s="102"/>
      <c r="PYP139" s="102"/>
      <c r="PYQ139" s="102"/>
      <c r="PYR139" s="102"/>
      <c r="PYS139" s="102"/>
      <c r="PYT139" s="102"/>
      <c r="PYU139" s="102"/>
      <c r="PYV139" s="102"/>
      <c r="PYW139" s="102"/>
      <c r="PYX139" s="102"/>
      <c r="PYY139" s="102"/>
      <c r="PYZ139" s="102"/>
      <c r="PZA139" s="102"/>
      <c r="PZB139" s="102"/>
      <c r="PZC139" s="102"/>
      <c r="PZD139" s="102"/>
      <c r="PZE139" s="102"/>
      <c r="PZF139" s="102"/>
      <c r="PZG139" s="102"/>
      <c r="PZH139" s="102"/>
      <c r="PZI139" s="102"/>
      <c r="PZJ139" s="102"/>
      <c r="PZK139" s="102"/>
      <c r="PZL139" s="102"/>
      <c r="PZM139" s="102"/>
      <c r="PZN139" s="102"/>
      <c r="PZO139" s="102"/>
      <c r="PZP139" s="102"/>
      <c r="PZQ139" s="102"/>
      <c r="PZR139" s="102"/>
      <c r="PZS139" s="102"/>
      <c r="PZT139" s="102"/>
      <c r="PZU139" s="102"/>
      <c r="PZV139" s="102"/>
      <c r="PZW139" s="102"/>
      <c r="PZX139" s="102"/>
      <c r="PZY139" s="102"/>
      <c r="PZZ139" s="102"/>
      <c r="QAA139" s="102"/>
      <c r="QAB139" s="102"/>
      <c r="QAC139" s="102"/>
      <c r="QAD139" s="102"/>
      <c r="QAE139" s="102"/>
      <c r="QAF139" s="102"/>
      <c r="QAG139" s="102"/>
      <c r="QAH139" s="102"/>
      <c r="QAI139" s="102"/>
      <c r="QAJ139" s="102"/>
      <c r="QAK139" s="102"/>
      <c r="QAL139" s="102"/>
      <c r="QAM139" s="102"/>
      <c r="QAN139" s="102"/>
      <c r="QAO139" s="102"/>
      <c r="QAP139" s="102"/>
      <c r="QAQ139" s="102"/>
      <c r="QAR139" s="102"/>
      <c r="QAS139" s="102"/>
      <c r="QAT139" s="102"/>
      <c r="QAU139" s="102"/>
      <c r="QAV139" s="102"/>
      <c r="QAW139" s="102"/>
      <c r="QAX139" s="102"/>
      <c r="QAY139" s="102"/>
      <c r="QAZ139" s="102"/>
      <c r="QBA139" s="102"/>
      <c r="QBB139" s="102"/>
      <c r="QBC139" s="102"/>
      <c r="QBD139" s="102"/>
      <c r="QBE139" s="102"/>
      <c r="QBF139" s="102"/>
      <c r="QBG139" s="102"/>
      <c r="QBH139" s="102"/>
      <c r="QBI139" s="102"/>
      <c r="QBJ139" s="102"/>
      <c r="QBK139" s="102"/>
      <c r="QBL139" s="102"/>
      <c r="QBM139" s="102"/>
      <c r="QBN139" s="102"/>
      <c r="QBO139" s="102"/>
      <c r="QBP139" s="102"/>
      <c r="QBQ139" s="102"/>
      <c r="QBR139" s="102"/>
      <c r="QBS139" s="102"/>
      <c r="QBT139" s="102"/>
      <c r="QBU139" s="102"/>
      <c r="QBV139" s="102"/>
      <c r="QBW139" s="102"/>
      <c r="QBX139" s="102"/>
      <c r="QBY139" s="102"/>
      <c r="QBZ139" s="102"/>
      <c r="QCA139" s="102"/>
      <c r="QCB139" s="102"/>
      <c r="QCC139" s="102"/>
      <c r="QCD139" s="102"/>
      <c r="QCE139" s="102"/>
      <c r="QCF139" s="102"/>
      <c r="QCG139" s="102"/>
      <c r="QCH139" s="102"/>
      <c r="QCI139" s="102"/>
      <c r="QCJ139" s="102"/>
      <c r="QCK139" s="102"/>
      <c r="QCL139" s="102"/>
      <c r="QCM139" s="102"/>
      <c r="QCN139" s="102"/>
      <c r="QCO139" s="102"/>
      <c r="QCP139" s="102"/>
      <c r="QCQ139" s="102"/>
      <c r="QCR139" s="102"/>
      <c r="QCS139" s="102"/>
      <c r="QCT139" s="102"/>
      <c r="QCU139" s="102"/>
      <c r="QCV139" s="102"/>
      <c r="QCW139" s="102"/>
      <c r="QCX139" s="102"/>
      <c r="QCY139" s="102"/>
      <c r="QCZ139" s="102"/>
      <c r="QDA139" s="102"/>
      <c r="QDB139" s="102"/>
      <c r="QDC139" s="102"/>
      <c r="QDD139" s="102"/>
      <c r="QDE139" s="102"/>
      <c r="QDF139" s="102"/>
      <c r="QDG139" s="102"/>
      <c r="QDH139" s="102"/>
      <c r="QDI139" s="102"/>
      <c r="QDJ139" s="102"/>
      <c r="QDK139" s="102"/>
      <c r="QDL139" s="102"/>
      <c r="QDM139" s="102"/>
      <c r="QDN139" s="102"/>
      <c r="QDO139" s="102"/>
      <c r="QDP139" s="102"/>
      <c r="QDQ139" s="102"/>
      <c r="QDR139" s="102"/>
      <c r="QDS139" s="102"/>
      <c r="QDT139" s="102"/>
      <c r="QDU139" s="102"/>
      <c r="QDV139" s="102"/>
      <c r="QDW139" s="102"/>
      <c r="QDX139" s="102"/>
      <c r="QDY139" s="102"/>
      <c r="QDZ139" s="102"/>
      <c r="QEA139" s="102"/>
      <c r="QEB139" s="102"/>
      <c r="QEC139" s="102"/>
      <c r="QED139" s="102"/>
      <c r="QEE139" s="102"/>
      <c r="QEF139" s="102"/>
      <c r="QEG139" s="102"/>
      <c r="QEH139" s="102"/>
      <c r="QEI139" s="102"/>
      <c r="QEJ139" s="102"/>
      <c r="QEK139" s="102"/>
      <c r="QEL139" s="102"/>
      <c r="QEM139" s="102"/>
      <c r="QEN139" s="102"/>
      <c r="QEO139" s="102"/>
      <c r="QEP139" s="102"/>
      <c r="QEQ139" s="102"/>
      <c r="QER139" s="102"/>
      <c r="QES139" s="102"/>
      <c r="QET139" s="102"/>
      <c r="QEU139" s="102"/>
      <c r="QEV139" s="102"/>
      <c r="QEW139" s="102"/>
      <c r="QEX139" s="102"/>
      <c r="QEY139" s="102"/>
      <c r="QEZ139" s="102"/>
      <c r="QFA139" s="102"/>
      <c r="QFB139" s="102"/>
      <c r="QFC139" s="102"/>
      <c r="QFD139" s="102"/>
      <c r="QFE139" s="102"/>
      <c r="QFF139" s="102"/>
      <c r="QFG139" s="102"/>
      <c r="QFH139" s="102"/>
      <c r="QFI139" s="102"/>
      <c r="QFJ139" s="102"/>
      <c r="QFK139" s="102"/>
      <c r="QFL139" s="102"/>
      <c r="QFM139" s="102"/>
      <c r="QFN139" s="102"/>
      <c r="QFO139" s="102"/>
      <c r="QFP139" s="102"/>
      <c r="QFQ139" s="102"/>
      <c r="QFR139" s="102"/>
      <c r="QFS139" s="102"/>
      <c r="QFT139" s="102"/>
      <c r="QFU139" s="102"/>
      <c r="QFV139" s="102"/>
      <c r="QFW139" s="102"/>
      <c r="QFX139" s="102"/>
      <c r="QFY139" s="102"/>
      <c r="QFZ139" s="102"/>
      <c r="QGA139" s="102"/>
      <c r="QGB139" s="102"/>
      <c r="QGC139" s="102"/>
      <c r="QGD139" s="102"/>
      <c r="QGE139" s="102"/>
      <c r="QGF139" s="102"/>
      <c r="QGG139" s="102"/>
      <c r="QGH139" s="102"/>
      <c r="QGI139" s="102"/>
      <c r="QGJ139" s="102"/>
      <c r="QGK139" s="102"/>
      <c r="QGL139" s="102"/>
      <c r="QGM139" s="102"/>
      <c r="QGN139" s="102"/>
      <c r="QGO139" s="102"/>
      <c r="QGP139" s="102"/>
      <c r="QGQ139" s="102"/>
      <c r="QGR139" s="102"/>
      <c r="QGS139" s="102"/>
      <c r="QGT139" s="102"/>
      <c r="QGU139" s="102"/>
      <c r="QGV139" s="102"/>
      <c r="QGW139" s="102"/>
      <c r="QGX139" s="102"/>
      <c r="QGY139" s="102"/>
      <c r="QGZ139" s="102"/>
      <c r="QHA139" s="102"/>
      <c r="QHB139" s="102"/>
      <c r="QHC139" s="102"/>
      <c r="QHD139" s="102"/>
      <c r="QHE139" s="102"/>
      <c r="QHF139" s="102"/>
      <c r="QHG139" s="102"/>
      <c r="QHH139" s="102"/>
      <c r="QHI139" s="102"/>
      <c r="QHJ139" s="102"/>
      <c r="QHK139" s="102"/>
      <c r="QHL139" s="102"/>
      <c r="QHM139" s="102"/>
      <c r="QHN139" s="102"/>
      <c r="QHO139" s="102"/>
      <c r="QHP139" s="102"/>
      <c r="QHQ139" s="102"/>
      <c r="QHR139" s="102"/>
      <c r="QHS139" s="102"/>
      <c r="QHT139" s="102"/>
      <c r="QHU139" s="102"/>
      <c r="QHV139" s="102"/>
      <c r="QHW139" s="102"/>
      <c r="QHX139" s="102"/>
      <c r="QHY139" s="102"/>
      <c r="QHZ139" s="102"/>
      <c r="QIA139" s="102"/>
      <c r="QIB139" s="102"/>
      <c r="QIC139" s="102"/>
      <c r="QID139" s="102"/>
      <c r="QIE139" s="102"/>
      <c r="QIF139" s="102"/>
      <c r="QIG139" s="102"/>
      <c r="QIH139" s="102"/>
      <c r="QII139" s="102"/>
      <c r="QIJ139" s="102"/>
      <c r="QIK139" s="102"/>
      <c r="QIL139" s="102"/>
      <c r="QIM139" s="102"/>
      <c r="QIN139" s="102"/>
      <c r="QIO139" s="102"/>
      <c r="QIP139" s="102"/>
      <c r="QIQ139" s="102"/>
      <c r="QIR139" s="102"/>
      <c r="QIS139" s="102"/>
      <c r="QIT139" s="102"/>
      <c r="QIU139" s="102"/>
      <c r="QIV139" s="102"/>
      <c r="QIW139" s="102"/>
      <c r="QIX139" s="102"/>
      <c r="QIY139" s="102"/>
      <c r="QIZ139" s="102"/>
      <c r="QJA139" s="102"/>
      <c r="QJB139" s="102"/>
      <c r="QJC139" s="102"/>
      <c r="QJD139" s="102"/>
      <c r="QJE139" s="102"/>
      <c r="QJF139" s="102"/>
      <c r="QJG139" s="102"/>
      <c r="QJH139" s="102"/>
      <c r="QJI139" s="102"/>
      <c r="QJJ139" s="102"/>
      <c r="QJK139" s="102"/>
      <c r="QJL139" s="102"/>
      <c r="QJM139" s="102"/>
      <c r="QJN139" s="102"/>
      <c r="QJO139" s="102"/>
      <c r="QJP139" s="102"/>
      <c r="QJQ139" s="102"/>
      <c r="QJR139" s="102"/>
      <c r="QJS139" s="102"/>
      <c r="QJT139" s="102"/>
      <c r="QJU139" s="102"/>
      <c r="QJV139" s="102"/>
      <c r="QJW139" s="102"/>
      <c r="QJX139" s="102"/>
      <c r="QJY139" s="102"/>
      <c r="QJZ139" s="102"/>
      <c r="QKA139" s="102"/>
      <c r="QKB139" s="102"/>
      <c r="QKC139" s="102"/>
      <c r="QKD139" s="102"/>
      <c r="QKE139" s="102"/>
      <c r="QKF139" s="102"/>
      <c r="QKG139" s="102"/>
      <c r="QKH139" s="102"/>
      <c r="QKI139" s="102"/>
      <c r="QKJ139" s="102"/>
      <c r="QKK139" s="102"/>
      <c r="QKL139" s="102"/>
      <c r="QKM139" s="102"/>
      <c r="QKN139" s="102"/>
      <c r="QKO139" s="102"/>
      <c r="QKP139" s="102"/>
      <c r="QKQ139" s="102"/>
      <c r="QKR139" s="102"/>
      <c r="QKS139" s="102"/>
      <c r="QKT139" s="102"/>
      <c r="QKU139" s="102"/>
      <c r="QKV139" s="102"/>
      <c r="QKW139" s="102"/>
      <c r="QKX139" s="102"/>
      <c r="QKY139" s="102"/>
      <c r="QKZ139" s="102"/>
      <c r="QLA139" s="102"/>
      <c r="QLB139" s="102"/>
      <c r="QLC139" s="102"/>
      <c r="QLD139" s="102"/>
      <c r="QLE139" s="102"/>
      <c r="QLF139" s="102"/>
      <c r="QLG139" s="102"/>
      <c r="QLH139" s="102"/>
      <c r="QLI139" s="102"/>
      <c r="QLJ139" s="102"/>
      <c r="QLK139" s="102"/>
      <c r="QLL139" s="102"/>
      <c r="QLM139" s="102"/>
      <c r="QLN139" s="102"/>
      <c r="QLO139" s="102"/>
      <c r="QLP139" s="102"/>
      <c r="QLQ139" s="102"/>
      <c r="QLR139" s="102"/>
      <c r="QLS139" s="102"/>
      <c r="QLT139" s="102"/>
      <c r="QLU139" s="102"/>
      <c r="QLV139" s="102"/>
      <c r="QLW139" s="102"/>
      <c r="QLX139" s="102"/>
      <c r="QLY139" s="102"/>
      <c r="QLZ139" s="102"/>
      <c r="QMA139" s="102"/>
      <c r="QMB139" s="102"/>
      <c r="QMC139" s="102"/>
      <c r="QMD139" s="102"/>
      <c r="QME139" s="102"/>
      <c r="QMF139" s="102"/>
      <c r="QMG139" s="102"/>
      <c r="QMH139" s="102"/>
      <c r="QMI139" s="102"/>
      <c r="QMJ139" s="102"/>
      <c r="QMK139" s="102"/>
      <c r="QML139" s="102"/>
      <c r="QMM139" s="102"/>
      <c r="QMN139" s="102"/>
      <c r="QMO139" s="102"/>
      <c r="QMP139" s="102"/>
      <c r="QMQ139" s="102"/>
      <c r="QMR139" s="102"/>
      <c r="QMS139" s="102"/>
      <c r="QMT139" s="102"/>
      <c r="QMU139" s="102"/>
      <c r="QMV139" s="102"/>
      <c r="QMW139" s="102"/>
      <c r="QMX139" s="102"/>
      <c r="QMY139" s="102"/>
      <c r="QMZ139" s="102"/>
      <c r="QNA139" s="102"/>
      <c r="QNB139" s="102"/>
      <c r="QNC139" s="102"/>
      <c r="QND139" s="102"/>
      <c r="QNE139" s="102"/>
      <c r="QNF139" s="102"/>
      <c r="QNG139" s="102"/>
      <c r="QNH139" s="102"/>
      <c r="QNI139" s="102"/>
      <c r="QNJ139" s="102"/>
      <c r="QNK139" s="102"/>
      <c r="QNL139" s="102"/>
      <c r="QNM139" s="102"/>
      <c r="QNN139" s="102"/>
      <c r="QNO139" s="102"/>
      <c r="QNP139" s="102"/>
      <c r="QNQ139" s="102"/>
      <c r="QNR139" s="102"/>
      <c r="QNS139" s="102"/>
      <c r="QNT139" s="102"/>
      <c r="QNU139" s="102"/>
      <c r="QNV139" s="102"/>
      <c r="QNW139" s="102"/>
      <c r="QNX139" s="102"/>
      <c r="QNY139" s="102"/>
      <c r="QNZ139" s="102"/>
      <c r="QOA139" s="102"/>
      <c r="QOB139" s="102"/>
      <c r="QOC139" s="102"/>
      <c r="QOD139" s="102"/>
      <c r="QOE139" s="102"/>
      <c r="QOF139" s="102"/>
      <c r="QOG139" s="102"/>
      <c r="QOH139" s="102"/>
      <c r="QOI139" s="102"/>
      <c r="QOJ139" s="102"/>
      <c r="QOK139" s="102"/>
      <c r="QOL139" s="102"/>
      <c r="QOM139" s="102"/>
      <c r="QON139" s="102"/>
      <c r="QOO139" s="102"/>
      <c r="QOP139" s="102"/>
      <c r="QOQ139" s="102"/>
      <c r="QOR139" s="102"/>
      <c r="QOS139" s="102"/>
      <c r="QOT139" s="102"/>
      <c r="QOU139" s="102"/>
      <c r="QOV139" s="102"/>
      <c r="QOW139" s="102"/>
      <c r="QOX139" s="102"/>
      <c r="QOY139" s="102"/>
      <c r="QOZ139" s="102"/>
      <c r="QPA139" s="102"/>
      <c r="QPB139" s="102"/>
      <c r="QPC139" s="102"/>
      <c r="QPD139" s="102"/>
      <c r="QPE139" s="102"/>
      <c r="QPF139" s="102"/>
      <c r="QPG139" s="102"/>
      <c r="QPH139" s="102"/>
      <c r="QPI139" s="102"/>
      <c r="QPJ139" s="102"/>
      <c r="QPK139" s="102"/>
      <c r="QPL139" s="102"/>
      <c r="QPM139" s="102"/>
      <c r="QPN139" s="102"/>
      <c r="QPO139" s="102"/>
      <c r="QPP139" s="102"/>
      <c r="QPQ139" s="102"/>
      <c r="QPR139" s="102"/>
      <c r="QPS139" s="102"/>
      <c r="QPT139" s="102"/>
      <c r="QPU139" s="102"/>
      <c r="QPV139" s="102"/>
      <c r="QPW139" s="102"/>
      <c r="QPX139" s="102"/>
      <c r="QPY139" s="102"/>
      <c r="QPZ139" s="102"/>
      <c r="QQA139" s="102"/>
      <c r="QQB139" s="102"/>
      <c r="QQC139" s="102"/>
      <c r="QQD139" s="102"/>
      <c r="QQE139" s="102"/>
      <c r="QQF139" s="102"/>
      <c r="QQG139" s="102"/>
      <c r="QQH139" s="102"/>
      <c r="QQI139" s="102"/>
      <c r="QQJ139" s="102"/>
      <c r="QQK139" s="102"/>
      <c r="QQL139" s="102"/>
      <c r="QQM139" s="102"/>
      <c r="QQN139" s="102"/>
      <c r="QQO139" s="102"/>
      <c r="QQP139" s="102"/>
      <c r="QQQ139" s="102"/>
      <c r="QQR139" s="102"/>
      <c r="QQS139" s="102"/>
      <c r="QQT139" s="102"/>
      <c r="QQU139" s="102"/>
      <c r="QQV139" s="102"/>
      <c r="QQW139" s="102"/>
      <c r="QQX139" s="102"/>
      <c r="QQY139" s="102"/>
      <c r="QQZ139" s="102"/>
      <c r="QRA139" s="102"/>
      <c r="QRB139" s="102"/>
      <c r="QRC139" s="102"/>
      <c r="QRD139" s="102"/>
      <c r="QRE139" s="102"/>
      <c r="QRF139" s="102"/>
      <c r="QRG139" s="102"/>
      <c r="QRH139" s="102"/>
      <c r="QRI139" s="102"/>
      <c r="QRJ139" s="102"/>
      <c r="QRK139" s="102"/>
      <c r="QRL139" s="102"/>
      <c r="QRM139" s="102"/>
      <c r="QRN139" s="102"/>
      <c r="QRO139" s="102"/>
      <c r="QRP139" s="102"/>
      <c r="QRQ139" s="102"/>
      <c r="QRR139" s="102"/>
      <c r="QRS139" s="102"/>
      <c r="QRT139" s="102"/>
      <c r="QRU139" s="102"/>
      <c r="QRV139" s="102"/>
      <c r="QRW139" s="102"/>
      <c r="QRX139" s="102"/>
      <c r="QRY139" s="102"/>
      <c r="QRZ139" s="102"/>
      <c r="QSA139" s="102"/>
      <c r="QSB139" s="102"/>
      <c r="QSC139" s="102"/>
      <c r="QSD139" s="102"/>
      <c r="QSE139" s="102"/>
      <c r="QSF139" s="102"/>
      <c r="QSG139" s="102"/>
      <c r="QSH139" s="102"/>
      <c r="QSI139" s="102"/>
      <c r="QSJ139" s="102"/>
      <c r="QSK139" s="102"/>
      <c r="QSL139" s="102"/>
      <c r="QSM139" s="102"/>
      <c r="QSN139" s="102"/>
      <c r="QSO139" s="102"/>
      <c r="QSP139" s="102"/>
      <c r="QSQ139" s="102"/>
      <c r="QSR139" s="102"/>
      <c r="QSS139" s="102"/>
      <c r="QST139" s="102"/>
      <c r="QSU139" s="102"/>
      <c r="QSV139" s="102"/>
      <c r="QSW139" s="102"/>
      <c r="QSX139" s="102"/>
      <c r="QSY139" s="102"/>
      <c r="QSZ139" s="102"/>
      <c r="QTA139" s="102"/>
      <c r="QTB139" s="102"/>
      <c r="QTC139" s="102"/>
      <c r="QTD139" s="102"/>
      <c r="QTE139" s="102"/>
      <c r="QTF139" s="102"/>
      <c r="QTG139" s="102"/>
      <c r="QTH139" s="102"/>
      <c r="QTI139" s="102"/>
      <c r="QTJ139" s="102"/>
      <c r="QTK139" s="102"/>
      <c r="QTL139" s="102"/>
      <c r="QTM139" s="102"/>
      <c r="QTN139" s="102"/>
      <c r="QTO139" s="102"/>
      <c r="QTP139" s="102"/>
      <c r="QTQ139" s="102"/>
      <c r="QTR139" s="102"/>
      <c r="QTS139" s="102"/>
      <c r="QTT139" s="102"/>
      <c r="QTU139" s="102"/>
      <c r="QTV139" s="102"/>
      <c r="QTW139" s="102"/>
      <c r="QTX139" s="102"/>
      <c r="QTY139" s="102"/>
      <c r="QTZ139" s="102"/>
      <c r="QUA139" s="102"/>
      <c r="QUB139" s="102"/>
      <c r="QUC139" s="102"/>
      <c r="QUD139" s="102"/>
      <c r="QUE139" s="102"/>
      <c r="QUF139" s="102"/>
      <c r="QUG139" s="102"/>
      <c r="QUH139" s="102"/>
      <c r="QUI139" s="102"/>
      <c r="QUJ139" s="102"/>
      <c r="QUK139" s="102"/>
      <c r="QUL139" s="102"/>
      <c r="QUM139" s="102"/>
      <c r="QUN139" s="102"/>
      <c r="QUO139" s="102"/>
      <c r="QUP139" s="102"/>
      <c r="QUQ139" s="102"/>
      <c r="QUR139" s="102"/>
      <c r="QUS139" s="102"/>
      <c r="QUT139" s="102"/>
      <c r="QUU139" s="102"/>
      <c r="QUV139" s="102"/>
      <c r="QUW139" s="102"/>
      <c r="QUX139" s="102"/>
      <c r="QUY139" s="102"/>
      <c r="QUZ139" s="102"/>
      <c r="QVA139" s="102"/>
      <c r="QVB139" s="102"/>
      <c r="QVC139" s="102"/>
      <c r="QVD139" s="102"/>
      <c r="QVE139" s="102"/>
      <c r="QVF139" s="102"/>
      <c r="QVG139" s="102"/>
      <c r="QVH139" s="102"/>
      <c r="QVI139" s="102"/>
      <c r="QVJ139" s="102"/>
      <c r="QVK139" s="102"/>
      <c r="QVL139" s="102"/>
      <c r="QVM139" s="102"/>
      <c r="QVN139" s="102"/>
      <c r="QVO139" s="102"/>
      <c r="QVP139" s="102"/>
      <c r="QVQ139" s="102"/>
      <c r="QVR139" s="102"/>
      <c r="QVS139" s="102"/>
      <c r="QVT139" s="102"/>
      <c r="QVU139" s="102"/>
      <c r="QVV139" s="102"/>
      <c r="QVW139" s="102"/>
      <c r="QVX139" s="102"/>
      <c r="QVY139" s="102"/>
      <c r="QVZ139" s="102"/>
      <c r="QWA139" s="102"/>
      <c r="QWB139" s="102"/>
      <c r="QWC139" s="102"/>
      <c r="QWD139" s="102"/>
      <c r="QWE139" s="102"/>
      <c r="QWF139" s="102"/>
      <c r="QWG139" s="102"/>
      <c r="QWH139" s="102"/>
      <c r="QWI139" s="102"/>
      <c r="QWJ139" s="102"/>
      <c r="QWK139" s="102"/>
      <c r="QWL139" s="102"/>
      <c r="QWM139" s="102"/>
      <c r="QWN139" s="102"/>
      <c r="QWO139" s="102"/>
      <c r="QWP139" s="102"/>
      <c r="QWQ139" s="102"/>
      <c r="QWR139" s="102"/>
      <c r="QWS139" s="102"/>
      <c r="QWT139" s="102"/>
      <c r="QWU139" s="102"/>
      <c r="QWV139" s="102"/>
      <c r="QWW139" s="102"/>
      <c r="QWX139" s="102"/>
      <c r="QWY139" s="102"/>
      <c r="QWZ139" s="102"/>
      <c r="QXA139" s="102"/>
      <c r="QXB139" s="102"/>
      <c r="QXC139" s="102"/>
      <c r="QXD139" s="102"/>
      <c r="QXE139" s="102"/>
      <c r="QXF139" s="102"/>
      <c r="QXG139" s="102"/>
      <c r="QXH139" s="102"/>
      <c r="QXI139" s="102"/>
      <c r="QXJ139" s="102"/>
      <c r="QXK139" s="102"/>
      <c r="QXL139" s="102"/>
      <c r="QXM139" s="102"/>
      <c r="QXN139" s="102"/>
      <c r="QXO139" s="102"/>
      <c r="QXP139" s="102"/>
      <c r="QXQ139" s="102"/>
      <c r="QXR139" s="102"/>
      <c r="QXS139" s="102"/>
      <c r="QXT139" s="102"/>
      <c r="QXU139" s="102"/>
      <c r="QXV139" s="102"/>
      <c r="QXW139" s="102"/>
      <c r="QXX139" s="102"/>
      <c r="QXY139" s="102"/>
      <c r="QXZ139" s="102"/>
      <c r="QYA139" s="102"/>
      <c r="QYB139" s="102"/>
      <c r="QYC139" s="102"/>
      <c r="QYD139" s="102"/>
      <c r="QYE139" s="102"/>
      <c r="QYF139" s="102"/>
      <c r="QYG139" s="102"/>
      <c r="QYH139" s="102"/>
      <c r="QYI139" s="102"/>
      <c r="QYJ139" s="102"/>
      <c r="QYK139" s="102"/>
      <c r="QYL139" s="102"/>
      <c r="QYM139" s="102"/>
      <c r="QYN139" s="102"/>
      <c r="QYO139" s="102"/>
      <c r="QYP139" s="102"/>
      <c r="QYQ139" s="102"/>
      <c r="QYR139" s="102"/>
      <c r="QYS139" s="102"/>
      <c r="QYT139" s="102"/>
      <c r="QYU139" s="102"/>
      <c r="QYV139" s="102"/>
      <c r="QYW139" s="102"/>
      <c r="QYX139" s="102"/>
      <c r="QYY139" s="102"/>
      <c r="QYZ139" s="102"/>
      <c r="QZA139" s="102"/>
      <c r="QZB139" s="102"/>
      <c r="QZC139" s="102"/>
      <c r="QZD139" s="102"/>
      <c r="QZE139" s="102"/>
      <c r="QZF139" s="102"/>
      <c r="QZG139" s="102"/>
      <c r="QZH139" s="102"/>
      <c r="QZI139" s="102"/>
      <c r="QZJ139" s="102"/>
      <c r="QZK139" s="102"/>
      <c r="QZL139" s="102"/>
      <c r="QZM139" s="102"/>
      <c r="QZN139" s="102"/>
      <c r="QZO139" s="102"/>
      <c r="QZP139" s="102"/>
      <c r="QZQ139" s="102"/>
      <c r="QZR139" s="102"/>
      <c r="QZS139" s="102"/>
      <c r="QZT139" s="102"/>
      <c r="QZU139" s="102"/>
      <c r="QZV139" s="102"/>
      <c r="QZW139" s="102"/>
      <c r="QZX139" s="102"/>
      <c r="QZY139" s="102"/>
      <c r="QZZ139" s="102"/>
      <c r="RAA139" s="102"/>
      <c r="RAB139" s="102"/>
      <c r="RAC139" s="102"/>
      <c r="RAD139" s="102"/>
      <c r="RAE139" s="102"/>
      <c r="RAF139" s="102"/>
      <c r="RAG139" s="102"/>
      <c r="RAH139" s="102"/>
      <c r="RAI139" s="102"/>
      <c r="RAJ139" s="102"/>
      <c r="RAK139" s="102"/>
      <c r="RAL139" s="102"/>
      <c r="RAM139" s="102"/>
      <c r="RAN139" s="102"/>
      <c r="RAO139" s="102"/>
      <c r="RAP139" s="102"/>
      <c r="RAQ139" s="102"/>
      <c r="RAR139" s="102"/>
      <c r="RAS139" s="102"/>
      <c r="RAT139" s="102"/>
      <c r="RAU139" s="102"/>
      <c r="RAV139" s="102"/>
      <c r="RAW139" s="102"/>
      <c r="RAX139" s="102"/>
      <c r="RAY139" s="102"/>
      <c r="RAZ139" s="102"/>
      <c r="RBA139" s="102"/>
      <c r="RBB139" s="102"/>
      <c r="RBC139" s="102"/>
      <c r="RBD139" s="102"/>
      <c r="RBE139" s="102"/>
      <c r="RBF139" s="102"/>
      <c r="RBG139" s="102"/>
      <c r="RBH139" s="102"/>
      <c r="RBI139" s="102"/>
      <c r="RBJ139" s="102"/>
      <c r="RBK139" s="102"/>
      <c r="RBL139" s="102"/>
      <c r="RBM139" s="102"/>
      <c r="RBN139" s="102"/>
      <c r="RBO139" s="102"/>
      <c r="RBP139" s="102"/>
      <c r="RBQ139" s="102"/>
      <c r="RBR139" s="102"/>
      <c r="RBS139" s="102"/>
      <c r="RBT139" s="102"/>
      <c r="RBU139" s="102"/>
      <c r="RBV139" s="102"/>
      <c r="RBW139" s="102"/>
      <c r="RBX139" s="102"/>
      <c r="RBY139" s="102"/>
      <c r="RBZ139" s="102"/>
      <c r="RCA139" s="102"/>
      <c r="RCB139" s="102"/>
      <c r="RCC139" s="102"/>
      <c r="RCD139" s="102"/>
      <c r="RCE139" s="102"/>
      <c r="RCF139" s="102"/>
      <c r="RCG139" s="102"/>
      <c r="RCH139" s="102"/>
      <c r="RCI139" s="102"/>
      <c r="RCJ139" s="102"/>
      <c r="RCK139" s="102"/>
      <c r="RCL139" s="102"/>
      <c r="RCM139" s="102"/>
      <c r="RCN139" s="102"/>
      <c r="RCO139" s="102"/>
      <c r="RCP139" s="102"/>
      <c r="RCQ139" s="102"/>
      <c r="RCR139" s="102"/>
      <c r="RCS139" s="102"/>
      <c r="RCT139" s="102"/>
      <c r="RCU139" s="102"/>
      <c r="RCV139" s="102"/>
      <c r="RCW139" s="102"/>
      <c r="RCX139" s="102"/>
      <c r="RCY139" s="102"/>
      <c r="RCZ139" s="102"/>
      <c r="RDA139" s="102"/>
      <c r="RDB139" s="102"/>
      <c r="RDC139" s="102"/>
      <c r="RDD139" s="102"/>
      <c r="RDE139" s="102"/>
      <c r="RDF139" s="102"/>
      <c r="RDG139" s="102"/>
      <c r="RDH139" s="102"/>
      <c r="RDI139" s="102"/>
      <c r="RDJ139" s="102"/>
      <c r="RDK139" s="102"/>
      <c r="RDL139" s="102"/>
      <c r="RDM139" s="102"/>
      <c r="RDN139" s="102"/>
      <c r="RDO139" s="102"/>
      <c r="RDP139" s="102"/>
      <c r="RDQ139" s="102"/>
      <c r="RDR139" s="102"/>
      <c r="RDS139" s="102"/>
      <c r="RDT139" s="102"/>
      <c r="RDU139" s="102"/>
      <c r="RDV139" s="102"/>
      <c r="RDW139" s="102"/>
      <c r="RDX139" s="102"/>
      <c r="RDY139" s="102"/>
      <c r="RDZ139" s="102"/>
      <c r="REA139" s="102"/>
      <c r="REB139" s="102"/>
      <c r="REC139" s="102"/>
      <c r="RED139" s="102"/>
      <c r="REE139" s="102"/>
      <c r="REF139" s="102"/>
      <c r="REG139" s="102"/>
      <c r="REH139" s="102"/>
      <c r="REI139" s="102"/>
      <c r="REJ139" s="102"/>
      <c r="REK139" s="102"/>
      <c r="REL139" s="102"/>
      <c r="REM139" s="102"/>
      <c r="REN139" s="102"/>
      <c r="REO139" s="102"/>
      <c r="REP139" s="102"/>
      <c r="REQ139" s="102"/>
      <c r="RER139" s="102"/>
      <c r="RES139" s="102"/>
      <c r="RET139" s="102"/>
      <c r="REU139" s="102"/>
      <c r="REV139" s="102"/>
      <c r="REW139" s="102"/>
      <c r="REX139" s="102"/>
      <c r="REY139" s="102"/>
      <c r="REZ139" s="102"/>
      <c r="RFA139" s="102"/>
      <c r="RFB139" s="102"/>
      <c r="RFC139" s="102"/>
      <c r="RFD139" s="102"/>
      <c r="RFE139" s="102"/>
      <c r="RFF139" s="102"/>
      <c r="RFG139" s="102"/>
      <c r="RFH139" s="102"/>
      <c r="RFI139" s="102"/>
      <c r="RFJ139" s="102"/>
      <c r="RFK139" s="102"/>
      <c r="RFL139" s="102"/>
      <c r="RFM139" s="102"/>
      <c r="RFN139" s="102"/>
      <c r="RFO139" s="102"/>
      <c r="RFP139" s="102"/>
      <c r="RFQ139" s="102"/>
      <c r="RFR139" s="102"/>
      <c r="RFS139" s="102"/>
      <c r="RFT139" s="102"/>
      <c r="RFU139" s="102"/>
      <c r="RFV139" s="102"/>
      <c r="RFW139" s="102"/>
      <c r="RFX139" s="102"/>
      <c r="RFY139" s="102"/>
      <c r="RFZ139" s="102"/>
      <c r="RGA139" s="102"/>
      <c r="RGB139" s="102"/>
      <c r="RGC139" s="102"/>
      <c r="RGD139" s="102"/>
      <c r="RGE139" s="102"/>
      <c r="RGF139" s="102"/>
      <c r="RGG139" s="102"/>
      <c r="RGH139" s="102"/>
      <c r="RGI139" s="102"/>
      <c r="RGJ139" s="102"/>
      <c r="RGK139" s="102"/>
      <c r="RGL139" s="102"/>
      <c r="RGM139" s="102"/>
      <c r="RGN139" s="102"/>
      <c r="RGO139" s="102"/>
      <c r="RGP139" s="102"/>
      <c r="RGQ139" s="102"/>
      <c r="RGR139" s="102"/>
      <c r="RGS139" s="102"/>
      <c r="RGT139" s="102"/>
      <c r="RGU139" s="102"/>
      <c r="RGV139" s="102"/>
      <c r="RGW139" s="102"/>
      <c r="RGX139" s="102"/>
      <c r="RGY139" s="102"/>
      <c r="RGZ139" s="102"/>
      <c r="RHA139" s="102"/>
      <c r="RHB139" s="102"/>
      <c r="RHC139" s="102"/>
      <c r="RHD139" s="102"/>
      <c r="RHE139" s="102"/>
      <c r="RHF139" s="102"/>
      <c r="RHG139" s="102"/>
      <c r="RHH139" s="102"/>
      <c r="RHI139" s="102"/>
      <c r="RHJ139" s="102"/>
      <c r="RHK139" s="102"/>
      <c r="RHL139" s="102"/>
      <c r="RHM139" s="102"/>
      <c r="RHN139" s="102"/>
      <c r="RHO139" s="102"/>
      <c r="RHP139" s="102"/>
      <c r="RHQ139" s="102"/>
      <c r="RHR139" s="102"/>
      <c r="RHS139" s="102"/>
      <c r="RHT139" s="102"/>
      <c r="RHU139" s="102"/>
      <c r="RHV139" s="102"/>
      <c r="RHW139" s="102"/>
      <c r="RHX139" s="102"/>
      <c r="RHY139" s="102"/>
      <c r="RHZ139" s="102"/>
      <c r="RIA139" s="102"/>
      <c r="RIB139" s="102"/>
      <c r="RIC139" s="102"/>
      <c r="RID139" s="102"/>
      <c r="RIE139" s="102"/>
      <c r="RIF139" s="102"/>
      <c r="RIG139" s="102"/>
      <c r="RIH139" s="102"/>
      <c r="RII139" s="102"/>
      <c r="RIJ139" s="102"/>
      <c r="RIK139" s="102"/>
      <c r="RIL139" s="102"/>
      <c r="RIM139" s="102"/>
      <c r="RIN139" s="102"/>
      <c r="RIO139" s="102"/>
      <c r="RIP139" s="102"/>
      <c r="RIQ139" s="102"/>
      <c r="RIR139" s="102"/>
      <c r="RIS139" s="102"/>
      <c r="RIT139" s="102"/>
      <c r="RIU139" s="102"/>
      <c r="RIV139" s="102"/>
      <c r="RIW139" s="102"/>
      <c r="RIX139" s="102"/>
      <c r="RIY139" s="102"/>
      <c r="RIZ139" s="102"/>
      <c r="RJA139" s="102"/>
      <c r="RJB139" s="102"/>
      <c r="RJC139" s="102"/>
      <c r="RJD139" s="102"/>
      <c r="RJE139" s="102"/>
      <c r="RJF139" s="102"/>
      <c r="RJG139" s="102"/>
      <c r="RJH139" s="102"/>
      <c r="RJI139" s="102"/>
      <c r="RJJ139" s="102"/>
      <c r="RJK139" s="102"/>
      <c r="RJL139" s="102"/>
      <c r="RJM139" s="102"/>
      <c r="RJN139" s="102"/>
      <c r="RJO139" s="102"/>
      <c r="RJP139" s="102"/>
      <c r="RJQ139" s="102"/>
      <c r="RJR139" s="102"/>
      <c r="RJS139" s="102"/>
      <c r="RJT139" s="102"/>
      <c r="RJU139" s="102"/>
      <c r="RJV139" s="102"/>
      <c r="RJW139" s="102"/>
      <c r="RJX139" s="102"/>
      <c r="RJY139" s="102"/>
      <c r="RJZ139" s="102"/>
      <c r="RKA139" s="102"/>
      <c r="RKB139" s="102"/>
      <c r="RKC139" s="102"/>
      <c r="RKD139" s="102"/>
      <c r="RKE139" s="102"/>
      <c r="RKF139" s="102"/>
      <c r="RKG139" s="102"/>
      <c r="RKH139" s="102"/>
      <c r="RKI139" s="102"/>
      <c r="RKJ139" s="102"/>
      <c r="RKK139" s="102"/>
      <c r="RKL139" s="102"/>
      <c r="RKM139" s="102"/>
      <c r="RKN139" s="102"/>
      <c r="RKO139" s="102"/>
      <c r="RKP139" s="102"/>
      <c r="RKQ139" s="102"/>
      <c r="RKR139" s="102"/>
      <c r="RKS139" s="102"/>
      <c r="RKT139" s="102"/>
      <c r="RKU139" s="102"/>
      <c r="RKV139" s="102"/>
      <c r="RKW139" s="102"/>
      <c r="RKX139" s="102"/>
      <c r="RKY139" s="102"/>
      <c r="RKZ139" s="102"/>
      <c r="RLA139" s="102"/>
      <c r="RLB139" s="102"/>
      <c r="RLC139" s="102"/>
      <c r="RLD139" s="102"/>
      <c r="RLE139" s="102"/>
      <c r="RLF139" s="102"/>
      <c r="RLG139" s="102"/>
      <c r="RLH139" s="102"/>
      <c r="RLI139" s="102"/>
      <c r="RLJ139" s="102"/>
      <c r="RLK139" s="102"/>
      <c r="RLL139" s="102"/>
      <c r="RLM139" s="102"/>
      <c r="RLN139" s="102"/>
      <c r="RLO139" s="102"/>
      <c r="RLP139" s="102"/>
      <c r="RLQ139" s="102"/>
      <c r="RLR139" s="102"/>
      <c r="RLS139" s="102"/>
      <c r="RLT139" s="102"/>
      <c r="RLU139" s="102"/>
      <c r="RLV139" s="102"/>
      <c r="RLW139" s="102"/>
      <c r="RLX139" s="102"/>
      <c r="RLY139" s="102"/>
      <c r="RLZ139" s="102"/>
      <c r="RMA139" s="102"/>
      <c r="RMB139" s="102"/>
      <c r="RMC139" s="102"/>
      <c r="RMD139" s="102"/>
      <c r="RME139" s="102"/>
      <c r="RMF139" s="102"/>
      <c r="RMG139" s="102"/>
      <c r="RMH139" s="102"/>
      <c r="RMI139" s="102"/>
      <c r="RMJ139" s="102"/>
      <c r="RMK139" s="102"/>
      <c r="RML139" s="102"/>
      <c r="RMM139" s="102"/>
      <c r="RMN139" s="102"/>
      <c r="RMO139" s="102"/>
      <c r="RMP139" s="102"/>
      <c r="RMQ139" s="102"/>
      <c r="RMR139" s="102"/>
      <c r="RMS139" s="102"/>
      <c r="RMT139" s="102"/>
      <c r="RMU139" s="102"/>
      <c r="RMV139" s="102"/>
      <c r="RMW139" s="102"/>
      <c r="RMX139" s="102"/>
      <c r="RMY139" s="102"/>
      <c r="RMZ139" s="102"/>
      <c r="RNA139" s="102"/>
      <c r="RNB139" s="102"/>
      <c r="RNC139" s="102"/>
      <c r="RND139" s="102"/>
      <c r="RNE139" s="102"/>
      <c r="RNF139" s="102"/>
      <c r="RNG139" s="102"/>
      <c r="RNH139" s="102"/>
      <c r="RNI139" s="102"/>
      <c r="RNJ139" s="102"/>
      <c r="RNK139" s="102"/>
      <c r="RNL139" s="102"/>
      <c r="RNM139" s="102"/>
      <c r="RNN139" s="102"/>
      <c r="RNO139" s="102"/>
      <c r="RNP139" s="102"/>
      <c r="RNQ139" s="102"/>
      <c r="RNR139" s="102"/>
      <c r="RNS139" s="102"/>
      <c r="RNT139" s="102"/>
      <c r="RNU139" s="102"/>
      <c r="RNV139" s="102"/>
      <c r="RNW139" s="102"/>
      <c r="RNX139" s="102"/>
      <c r="RNY139" s="102"/>
      <c r="RNZ139" s="102"/>
      <c r="ROA139" s="102"/>
      <c r="ROB139" s="102"/>
      <c r="ROC139" s="102"/>
      <c r="ROD139" s="102"/>
      <c r="ROE139" s="102"/>
      <c r="ROF139" s="102"/>
      <c r="ROG139" s="102"/>
      <c r="ROH139" s="102"/>
      <c r="ROI139" s="102"/>
      <c r="ROJ139" s="102"/>
      <c r="ROK139" s="102"/>
      <c r="ROL139" s="102"/>
      <c r="ROM139" s="102"/>
      <c r="RON139" s="102"/>
      <c r="ROO139" s="102"/>
      <c r="ROP139" s="102"/>
      <c r="ROQ139" s="102"/>
      <c r="ROR139" s="102"/>
      <c r="ROS139" s="102"/>
      <c r="ROT139" s="102"/>
      <c r="ROU139" s="102"/>
      <c r="ROV139" s="102"/>
      <c r="ROW139" s="102"/>
      <c r="ROX139" s="102"/>
      <c r="ROY139" s="102"/>
      <c r="ROZ139" s="102"/>
      <c r="RPA139" s="102"/>
      <c r="RPB139" s="102"/>
      <c r="RPC139" s="102"/>
      <c r="RPD139" s="102"/>
      <c r="RPE139" s="102"/>
      <c r="RPF139" s="102"/>
      <c r="RPG139" s="102"/>
      <c r="RPH139" s="102"/>
      <c r="RPI139" s="102"/>
      <c r="RPJ139" s="102"/>
      <c r="RPK139" s="102"/>
      <c r="RPL139" s="102"/>
      <c r="RPM139" s="102"/>
      <c r="RPN139" s="102"/>
      <c r="RPO139" s="102"/>
      <c r="RPP139" s="102"/>
      <c r="RPQ139" s="102"/>
      <c r="RPR139" s="102"/>
      <c r="RPS139" s="102"/>
      <c r="RPT139" s="102"/>
      <c r="RPU139" s="102"/>
      <c r="RPV139" s="102"/>
      <c r="RPW139" s="102"/>
      <c r="RPX139" s="102"/>
      <c r="RPY139" s="102"/>
      <c r="RPZ139" s="102"/>
      <c r="RQA139" s="102"/>
      <c r="RQB139" s="102"/>
      <c r="RQC139" s="102"/>
      <c r="RQD139" s="102"/>
      <c r="RQE139" s="102"/>
      <c r="RQF139" s="102"/>
      <c r="RQG139" s="102"/>
      <c r="RQH139" s="102"/>
      <c r="RQI139" s="102"/>
      <c r="RQJ139" s="102"/>
      <c r="RQK139" s="102"/>
      <c r="RQL139" s="102"/>
      <c r="RQM139" s="102"/>
      <c r="RQN139" s="102"/>
      <c r="RQO139" s="102"/>
      <c r="RQP139" s="102"/>
      <c r="RQQ139" s="102"/>
      <c r="RQR139" s="102"/>
      <c r="RQS139" s="102"/>
      <c r="RQT139" s="102"/>
      <c r="RQU139" s="102"/>
      <c r="RQV139" s="102"/>
      <c r="RQW139" s="102"/>
      <c r="RQX139" s="102"/>
      <c r="RQY139" s="102"/>
      <c r="RQZ139" s="102"/>
      <c r="RRA139" s="102"/>
      <c r="RRB139" s="102"/>
      <c r="RRC139" s="102"/>
      <c r="RRD139" s="102"/>
      <c r="RRE139" s="102"/>
      <c r="RRF139" s="102"/>
      <c r="RRG139" s="102"/>
      <c r="RRH139" s="102"/>
      <c r="RRI139" s="102"/>
      <c r="RRJ139" s="102"/>
      <c r="RRK139" s="102"/>
      <c r="RRL139" s="102"/>
      <c r="RRM139" s="102"/>
      <c r="RRN139" s="102"/>
      <c r="RRO139" s="102"/>
      <c r="RRP139" s="102"/>
      <c r="RRQ139" s="102"/>
      <c r="RRR139" s="102"/>
      <c r="RRS139" s="102"/>
      <c r="RRT139" s="102"/>
      <c r="RRU139" s="102"/>
      <c r="RRV139" s="102"/>
      <c r="RRW139" s="102"/>
      <c r="RRX139" s="102"/>
      <c r="RRY139" s="102"/>
      <c r="RRZ139" s="102"/>
      <c r="RSA139" s="102"/>
      <c r="RSB139" s="102"/>
      <c r="RSC139" s="102"/>
      <c r="RSD139" s="102"/>
      <c r="RSE139" s="102"/>
      <c r="RSF139" s="102"/>
      <c r="RSG139" s="102"/>
      <c r="RSH139" s="102"/>
      <c r="RSI139" s="102"/>
      <c r="RSJ139" s="102"/>
      <c r="RSK139" s="102"/>
      <c r="RSL139" s="102"/>
      <c r="RSM139" s="102"/>
      <c r="RSN139" s="102"/>
      <c r="RSO139" s="102"/>
      <c r="RSP139" s="102"/>
      <c r="RSQ139" s="102"/>
      <c r="RSR139" s="102"/>
      <c r="RSS139" s="102"/>
      <c r="RST139" s="102"/>
      <c r="RSU139" s="102"/>
      <c r="RSV139" s="102"/>
      <c r="RSW139" s="102"/>
      <c r="RSX139" s="102"/>
      <c r="RSY139" s="102"/>
      <c r="RSZ139" s="102"/>
      <c r="RTA139" s="102"/>
      <c r="RTB139" s="102"/>
      <c r="RTC139" s="102"/>
      <c r="RTD139" s="102"/>
      <c r="RTE139" s="102"/>
      <c r="RTF139" s="102"/>
      <c r="RTG139" s="102"/>
      <c r="RTH139" s="102"/>
      <c r="RTI139" s="102"/>
      <c r="RTJ139" s="102"/>
      <c r="RTK139" s="102"/>
      <c r="RTL139" s="102"/>
      <c r="RTM139" s="102"/>
      <c r="RTN139" s="102"/>
      <c r="RTO139" s="102"/>
      <c r="RTP139" s="102"/>
      <c r="RTQ139" s="102"/>
      <c r="RTR139" s="102"/>
      <c r="RTS139" s="102"/>
      <c r="RTT139" s="102"/>
      <c r="RTU139" s="102"/>
      <c r="RTV139" s="102"/>
      <c r="RTW139" s="102"/>
      <c r="RTX139" s="102"/>
      <c r="RTY139" s="102"/>
      <c r="RTZ139" s="102"/>
      <c r="RUA139" s="102"/>
      <c r="RUB139" s="102"/>
      <c r="RUC139" s="102"/>
      <c r="RUD139" s="102"/>
      <c r="RUE139" s="102"/>
      <c r="RUF139" s="102"/>
      <c r="RUG139" s="102"/>
      <c r="RUH139" s="102"/>
      <c r="RUI139" s="102"/>
      <c r="RUJ139" s="102"/>
      <c r="RUK139" s="102"/>
      <c r="RUL139" s="102"/>
      <c r="RUM139" s="102"/>
      <c r="RUN139" s="102"/>
      <c r="RUO139" s="102"/>
      <c r="RUP139" s="102"/>
      <c r="RUQ139" s="102"/>
      <c r="RUR139" s="102"/>
      <c r="RUS139" s="102"/>
      <c r="RUT139" s="102"/>
      <c r="RUU139" s="102"/>
      <c r="RUV139" s="102"/>
      <c r="RUW139" s="102"/>
      <c r="RUX139" s="102"/>
      <c r="RUY139" s="102"/>
      <c r="RUZ139" s="102"/>
      <c r="RVA139" s="102"/>
      <c r="RVB139" s="102"/>
      <c r="RVC139" s="102"/>
      <c r="RVD139" s="102"/>
      <c r="RVE139" s="102"/>
      <c r="RVF139" s="102"/>
      <c r="RVG139" s="102"/>
      <c r="RVH139" s="102"/>
      <c r="RVI139" s="102"/>
      <c r="RVJ139" s="102"/>
      <c r="RVK139" s="102"/>
      <c r="RVL139" s="102"/>
      <c r="RVM139" s="102"/>
      <c r="RVN139" s="102"/>
      <c r="RVO139" s="102"/>
      <c r="RVP139" s="102"/>
      <c r="RVQ139" s="102"/>
      <c r="RVR139" s="102"/>
      <c r="RVS139" s="102"/>
      <c r="RVT139" s="102"/>
      <c r="RVU139" s="102"/>
      <c r="RVV139" s="102"/>
      <c r="RVW139" s="102"/>
      <c r="RVX139" s="102"/>
      <c r="RVY139" s="102"/>
      <c r="RVZ139" s="102"/>
      <c r="RWA139" s="102"/>
      <c r="RWB139" s="102"/>
      <c r="RWC139" s="102"/>
      <c r="RWD139" s="102"/>
      <c r="RWE139" s="102"/>
      <c r="RWF139" s="102"/>
      <c r="RWG139" s="102"/>
      <c r="RWH139" s="102"/>
      <c r="RWI139" s="102"/>
      <c r="RWJ139" s="102"/>
      <c r="RWK139" s="102"/>
      <c r="RWL139" s="102"/>
      <c r="RWM139" s="102"/>
      <c r="RWN139" s="102"/>
      <c r="RWO139" s="102"/>
      <c r="RWP139" s="102"/>
      <c r="RWQ139" s="102"/>
      <c r="RWR139" s="102"/>
      <c r="RWS139" s="102"/>
      <c r="RWT139" s="102"/>
      <c r="RWU139" s="102"/>
      <c r="RWV139" s="102"/>
      <c r="RWW139" s="102"/>
      <c r="RWX139" s="102"/>
      <c r="RWY139" s="102"/>
      <c r="RWZ139" s="102"/>
      <c r="RXA139" s="102"/>
      <c r="RXB139" s="102"/>
      <c r="RXC139" s="102"/>
      <c r="RXD139" s="102"/>
      <c r="RXE139" s="102"/>
      <c r="RXF139" s="102"/>
      <c r="RXG139" s="102"/>
      <c r="RXH139" s="102"/>
      <c r="RXI139" s="102"/>
      <c r="RXJ139" s="102"/>
      <c r="RXK139" s="102"/>
      <c r="RXL139" s="102"/>
      <c r="RXM139" s="102"/>
      <c r="RXN139" s="102"/>
      <c r="RXO139" s="102"/>
      <c r="RXP139" s="102"/>
      <c r="RXQ139" s="102"/>
      <c r="RXR139" s="102"/>
      <c r="RXS139" s="102"/>
      <c r="RXT139" s="102"/>
      <c r="RXU139" s="102"/>
      <c r="RXV139" s="102"/>
      <c r="RXW139" s="102"/>
      <c r="RXX139" s="102"/>
      <c r="RXY139" s="102"/>
      <c r="RXZ139" s="102"/>
      <c r="RYA139" s="102"/>
      <c r="RYB139" s="102"/>
      <c r="RYC139" s="102"/>
      <c r="RYD139" s="102"/>
      <c r="RYE139" s="102"/>
      <c r="RYF139" s="102"/>
      <c r="RYG139" s="102"/>
      <c r="RYH139" s="102"/>
      <c r="RYI139" s="102"/>
      <c r="RYJ139" s="102"/>
      <c r="RYK139" s="102"/>
      <c r="RYL139" s="102"/>
      <c r="RYM139" s="102"/>
      <c r="RYN139" s="102"/>
      <c r="RYO139" s="102"/>
      <c r="RYP139" s="102"/>
      <c r="RYQ139" s="102"/>
      <c r="RYR139" s="102"/>
      <c r="RYS139" s="102"/>
      <c r="RYT139" s="102"/>
      <c r="RYU139" s="102"/>
      <c r="RYV139" s="102"/>
      <c r="RYW139" s="102"/>
      <c r="RYX139" s="102"/>
      <c r="RYY139" s="102"/>
      <c r="RYZ139" s="102"/>
      <c r="RZA139" s="102"/>
      <c r="RZB139" s="102"/>
      <c r="RZC139" s="102"/>
      <c r="RZD139" s="102"/>
      <c r="RZE139" s="102"/>
      <c r="RZF139" s="102"/>
      <c r="RZG139" s="102"/>
      <c r="RZH139" s="102"/>
      <c r="RZI139" s="102"/>
      <c r="RZJ139" s="102"/>
      <c r="RZK139" s="102"/>
      <c r="RZL139" s="102"/>
      <c r="RZM139" s="102"/>
      <c r="RZN139" s="102"/>
      <c r="RZO139" s="102"/>
      <c r="RZP139" s="102"/>
      <c r="RZQ139" s="102"/>
      <c r="RZR139" s="102"/>
      <c r="RZS139" s="102"/>
      <c r="RZT139" s="102"/>
      <c r="RZU139" s="102"/>
      <c r="RZV139" s="102"/>
      <c r="RZW139" s="102"/>
      <c r="RZX139" s="102"/>
      <c r="RZY139" s="102"/>
      <c r="RZZ139" s="102"/>
      <c r="SAA139" s="102"/>
      <c r="SAB139" s="102"/>
      <c r="SAC139" s="102"/>
      <c r="SAD139" s="102"/>
      <c r="SAE139" s="102"/>
      <c r="SAF139" s="102"/>
      <c r="SAG139" s="102"/>
      <c r="SAH139" s="102"/>
      <c r="SAI139" s="102"/>
      <c r="SAJ139" s="102"/>
      <c r="SAK139" s="102"/>
      <c r="SAL139" s="102"/>
      <c r="SAM139" s="102"/>
      <c r="SAN139" s="102"/>
      <c r="SAO139" s="102"/>
      <c r="SAP139" s="102"/>
      <c r="SAQ139" s="102"/>
      <c r="SAR139" s="102"/>
      <c r="SAS139" s="102"/>
      <c r="SAT139" s="102"/>
      <c r="SAU139" s="102"/>
      <c r="SAV139" s="102"/>
      <c r="SAW139" s="102"/>
      <c r="SAX139" s="102"/>
      <c r="SAY139" s="102"/>
      <c r="SAZ139" s="102"/>
      <c r="SBA139" s="102"/>
      <c r="SBB139" s="102"/>
      <c r="SBC139" s="102"/>
      <c r="SBD139" s="102"/>
      <c r="SBE139" s="102"/>
      <c r="SBF139" s="102"/>
      <c r="SBG139" s="102"/>
      <c r="SBH139" s="102"/>
      <c r="SBI139" s="102"/>
      <c r="SBJ139" s="102"/>
      <c r="SBK139" s="102"/>
      <c r="SBL139" s="102"/>
      <c r="SBM139" s="102"/>
      <c r="SBN139" s="102"/>
      <c r="SBO139" s="102"/>
      <c r="SBP139" s="102"/>
      <c r="SBQ139" s="102"/>
      <c r="SBR139" s="102"/>
      <c r="SBS139" s="102"/>
      <c r="SBT139" s="102"/>
      <c r="SBU139" s="102"/>
      <c r="SBV139" s="102"/>
      <c r="SBW139" s="102"/>
      <c r="SBX139" s="102"/>
      <c r="SBY139" s="102"/>
      <c r="SBZ139" s="102"/>
      <c r="SCA139" s="102"/>
      <c r="SCB139" s="102"/>
      <c r="SCC139" s="102"/>
      <c r="SCD139" s="102"/>
      <c r="SCE139" s="102"/>
      <c r="SCF139" s="102"/>
      <c r="SCG139" s="102"/>
      <c r="SCH139" s="102"/>
      <c r="SCI139" s="102"/>
      <c r="SCJ139" s="102"/>
      <c r="SCK139" s="102"/>
      <c r="SCL139" s="102"/>
      <c r="SCM139" s="102"/>
      <c r="SCN139" s="102"/>
      <c r="SCO139" s="102"/>
      <c r="SCP139" s="102"/>
      <c r="SCQ139" s="102"/>
      <c r="SCR139" s="102"/>
      <c r="SCS139" s="102"/>
      <c r="SCT139" s="102"/>
      <c r="SCU139" s="102"/>
      <c r="SCV139" s="102"/>
      <c r="SCW139" s="102"/>
      <c r="SCX139" s="102"/>
      <c r="SCY139" s="102"/>
      <c r="SCZ139" s="102"/>
      <c r="SDA139" s="102"/>
      <c r="SDB139" s="102"/>
      <c r="SDC139" s="102"/>
      <c r="SDD139" s="102"/>
      <c r="SDE139" s="102"/>
      <c r="SDF139" s="102"/>
      <c r="SDG139" s="102"/>
      <c r="SDH139" s="102"/>
      <c r="SDI139" s="102"/>
      <c r="SDJ139" s="102"/>
      <c r="SDK139" s="102"/>
      <c r="SDL139" s="102"/>
      <c r="SDM139" s="102"/>
      <c r="SDN139" s="102"/>
      <c r="SDO139" s="102"/>
      <c r="SDP139" s="102"/>
      <c r="SDQ139" s="102"/>
      <c r="SDR139" s="102"/>
      <c r="SDS139" s="102"/>
      <c r="SDT139" s="102"/>
      <c r="SDU139" s="102"/>
      <c r="SDV139" s="102"/>
      <c r="SDW139" s="102"/>
      <c r="SDX139" s="102"/>
      <c r="SDY139" s="102"/>
      <c r="SDZ139" s="102"/>
      <c r="SEA139" s="102"/>
      <c r="SEB139" s="102"/>
      <c r="SEC139" s="102"/>
      <c r="SED139" s="102"/>
      <c r="SEE139" s="102"/>
      <c r="SEF139" s="102"/>
      <c r="SEG139" s="102"/>
      <c r="SEH139" s="102"/>
      <c r="SEI139" s="102"/>
      <c r="SEJ139" s="102"/>
      <c r="SEK139" s="102"/>
      <c r="SEL139" s="102"/>
      <c r="SEM139" s="102"/>
      <c r="SEN139" s="102"/>
      <c r="SEO139" s="102"/>
      <c r="SEP139" s="102"/>
      <c r="SEQ139" s="102"/>
      <c r="SER139" s="102"/>
      <c r="SES139" s="102"/>
      <c r="SET139" s="102"/>
      <c r="SEU139" s="102"/>
      <c r="SEV139" s="102"/>
      <c r="SEW139" s="102"/>
      <c r="SEX139" s="102"/>
      <c r="SEY139" s="102"/>
      <c r="SEZ139" s="102"/>
      <c r="SFA139" s="102"/>
      <c r="SFB139" s="102"/>
      <c r="SFC139" s="102"/>
      <c r="SFD139" s="102"/>
      <c r="SFE139" s="102"/>
      <c r="SFF139" s="102"/>
      <c r="SFG139" s="102"/>
      <c r="SFH139" s="102"/>
      <c r="SFI139" s="102"/>
      <c r="SFJ139" s="102"/>
      <c r="SFK139" s="102"/>
      <c r="SFL139" s="102"/>
      <c r="SFM139" s="102"/>
      <c r="SFN139" s="102"/>
      <c r="SFO139" s="102"/>
      <c r="SFP139" s="102"/>
      <c r="SFQ139" s="102"/>
      <c r="SFR139" s="102"/>
      <c r="SFS139" s="102"/>
      <c r="SFT139" s="102"/>
      <c r="SFU139" s="102"/>
      <c r="SFV139" s="102"/>
      <c r="SFW139" s="102"/>
      <c r="SFX139" s="102"/>
      <c r="SFY139" s="102"/>
      <c r="SFZ139" s="102"/>
      <c r="SGA139" s="102"/>
      <c r="SGB139" s="102"/>
      <c r="SGC139" s="102"/>
      <c r="SGD139" s="102"/>
      <c r="SGE139" s="102"/>
      <c r="SGF139" s="102"/>
      <c r="SGG139" s="102"/>
      <c r="SGH139" s="102"/>
      <c r="SGI139" s="102"/>
      <c r="SGJ139" s="102"/>
      <c r="SGK139" s="102"/>
      <c r="SGL139" s="102"/>
      <c r="SGM139" s="102"/>
      <c r="SGN139" s="102"/>
      <c r="SGO139" s="102"/>
      <c r="SGP139" s="102"/>
      <c r="SGQ139" s="102"/>
      <c r="SGR139" s="102"/>
      <c r="SGS139" s="102"/>
      <c r="SGT139" s="102"/>
      <c r="SGU139" s="102"/>
      <c r="SGV139" s="102"/>
      <c r="SGW139" s="102"/>
      <c r="SGX139" s="102"/>
      <c r="SGY139" s="102"/>
      <c r="SGZ139" s="102"/>
      <c r="SHA139" s="102"/>
      <c r="SHB139" s="102"/>
      <c r="SHC139" s="102"/>
      <c r="SHD139" s="102"/>
      <c r="SHE139" s="102"/>
      <c r="SHF139" s="102"/>
      <c r="SHG139" s="102"/>
      <c r="SHH139" s="102"/>
      <c r="SHI139" s="102"/>
      <c r="SHJ139" s="102"/>
      <c r="SHK139" s="102"/>
      <c r="SHL139" s="102"/>
      <c r="SHM139" s="102"/>
      <c r="SHN139" s="102"/>
      <c r="SHO139" s="102"/>
      <c r="SHP139" s="102"/>
      <c r="SHQ139" s="102"/>
      <c r="SHR139" s="102"/>
      <c r="SHS139" s="102"/>
      <c r="SHT139" s="102"/>
      <c r="SHU139" s="102"/>
      <c r="SHV139" s="102"/>
      <c r="SHW139" s="102"/>
      <c r="SHX139" s="102"/>
      <c r="SHY139" s="102"/>
      <c r="SHZ139" s="102"/>
      <c r="SIA139" s="102"/>
      <c r="SIB139" s="102"/>
      <c r="SIC139" s="102"/>
      <c r="SID139" s="102"/>
      <c r="SIE139" s="102"/>
      <c r="SIF139" s="102"/>
      <c r="SIG139" s="102"/>
      <c r="SIH139" s="102"/>
      <c r="SII139" s="102"/>
      <c r="SIJ139" s="102"/>
      <c r="SIK139" s="102"/>
      <c r="SIL139" s="102"/>
      <c r="SIM139" s="102"/>
      <c r="SIN139" s="102"/>
      <c r="SIO139" s="102"/>
      <c r="SIP139" s="102"/>
      <c r="SIQ139" s="102"/>
      <c r="SIR139" s="102"/>
      <c r="SIS139" s="102"/>
      <c r="SIT139" s="102"/>
      <c r="SIU139" s="102"/>
      <c r="SIV139" s="102"/>
      <c r="SIW139" s="102"/>
      <c r="SIX139" s="102"/>
      <c r="SIY139" s="102"/>
      <c r="SIZ139" s="102"/>
      <c r="SJA139" s="102"/>
      <c r="SJB139" s="102"/>
      <c r="SJC139" s="102"/>
      <c r="SJD139" s="102"/>
      <c r="SJE139" s="102"/>
      <c r="SJF139" s="102"/>
      <c r="SJG139" s="102"/>
      <c r="SJH139" s="102"/>
      <c r="SJI139" s="102"/>
      <c r="SJJ139" s="102"/>
      <c r="SJK139" s="102"/>
      <c r="SJL139" s="102"/>
      <c r="SJM139" s="102"/>
      <c r="SJN139" s="102"/>
      <c r="SJO139" s="102"/>
      <c r="SJP139" s="102"/>
      <c r="SJQ139" s="102"/>
      <c r="SJR139" s="102"/>
      <c r="SJS139" s="102"/>
      <c r="SJT139" s="102"/>
      <c r="SJU139" s="102"/>
      <c r="SJV139" s="102"/>
      <c r="SJW139" s="102"/>
      <c r="SJX139" s="102"/>
      <c r="SJY139" s="102"/>
      <c r="SJZ139" s="102"/>
      <c r="SKA139" s="102"/>
      <c r="SKB139" s="102"/>
      <c r="SKC139" s="102"/>
      <c r="SKD139" s="102"/>
      <c r="SKE139" s="102"/>
      <c r="SKF139" s="102"/>
      <c r="SKG139" s="102"/>
      <c r="SKH139" s="102"/>
      <c r="SKI139" s="102"/>
      <c r="SKJ139" s="102"/>
      <c r="SKK139" s="102"/>
      <c r="SKL139" s="102"/>
      <c r="SKM139" s="102"/>
      <c r="SKN139" s="102"/>
      <c r="SKO139" s="102"/>
      <c r="SKP139" s="102"/>
      <c r="SKQ139" s="102"/>
      <c r="SKR139" s="102"/>
      <c r="SKS139" s="102"/>
      <c r="SKT139" s="102"/>
      <c r="SKU139" s="102"/>
      <c r="SKV139" s="102"/>
      <c r="SKW139" s="102"/>
      <c r="SKX139" s="102"/>
      <c r="SKY139" s="102"/>
      <c r="SKZ139" s="102"/>
      <c r="SLA139" s="102"/>
      <c r="SLB139" s="102"/>
      <c r="SLC139" s="102"/>
      <c r="SLD139" s="102"/>
      <c r="SLE139" s="102"/>
      <c r="SLF139" s="102"/>
      <c r="SLG139" s="102"/>
      <c r="SLH139" s="102"/>
      <c r="SLI139" s="102"/>
      <c r="SLJ139" s="102"/>
      <c r="SLK139" s="102"/>
      <c r="SLL139" s="102"/>
      <c r="SLM139" s="102"/>
      <c r="SLN139" s="102"/>
      <c r="SLO139" s="102"/>
      <c r="SLP139" s="102"/>
      <c r="SLQ139" s="102"/>
      <c r="SLR139" s="102"/>
      <c r="SLS139" s="102"/>
      <c r="SLT139" s="102"/>
      <c r="SLU139" s="102"/>
      <c r="SLV139" s="102"/>
      <c r="SLW139" s="102"/>
      <c r="SLX139" s="102"/>
      <c r="SLY139" s="102"/>
      <c r="SLZ139" s="102"/>
      <c r="SMA139" s="102"/>
      <c r="SMB139" s="102"/>
      <c r="SMC139" s="102"/>
      <c r="SMD139" s="102"/>
      <c r="SME139" s="102"/>
      <c r="SMF139" s="102"/>
      <c r="SMG139" s="102"/>
      <c r="SMH139" s="102"/>
      <c r="SMI139" s="102"/>
      <c r="SMJ139" s="102"/>
      <c r="SMK139" s="102"/>
      <c r="SML139" s="102"/>
      <c r="SMM139" s="102"/>
      <c r="SMN139" s="102"/>
      <c r="SMO139" s="102"/>
      <c r="SMP139" s="102"/>
      <c r="SMQ139" s="102"/>
      <c r="SMR139" s="102"/>
      <c r="SMS139" s="102"/>
      <c r="SMT139" s="102"/>
      <c r="SMU139" s="102"/>
      <c r="SMV139" s="102"/>
      <c r="SMW139" s="102"/>
      <c r="SMX139" s="102"/>
      <c r="SMY139" s="102"/>
      <c r="SMZ139" s="102"/>
      <c r="SNA139" s="102"/>
      <c r="SNB139" s="102"/>
      <c r="SNC139" s="102"/>
      <c r="SND139" s="102"/>
      <c r="SNE139" s="102"/>
      <c r="SNF139" s="102"/>
      <c r="SNG139" s="102"/>
      <c r="SNH139" s="102"/>
      <c r="SNI139" s="102"/>
      <c r="SNJ139" s="102"/>
      <c r="SNK139" s="102"/>
      <c r="SNL139" s="102"/>
      <c r="SNM139" s="102"/>
      <c r="SNN139" s="102"/>
      <c r="SNO139" s="102"/>
      <c r="SNP139" s="102"/>
      <c r="SNQ139" s="102"/>
      <c r="SNR139" s="102"/>
      <c r="SNS139" s="102"/>
      <c r="SNT139" s="102"/>
      <c r="SNU139" s="102"/>
      <c r="SNV139" s="102"/>
      <c r="SNW139" s="102"/>
      <c r="SNX139" s="102"/>
      <c r="SNY139" s="102"/>
      <c r="SNZ139" s="102"/>
      <c r="SOA139" s="102"/>
      <c r="SOB139" s="102"/>
      <c r="SOC139" s="102"/>
      <c r="SOD139" s="102"/>
      <c r="SOE139" s="102"/>
      <c r="SOF139" s="102"/>
      <c r="SOG139" s="102"/>
      <c r="SOH139" s="102"/>
      <c r="SOI139" s="102"/>
      <c r="SOJ139" s="102"/>
      <c r="SOK139" s="102"/>
      <c r="SOL139" s="102"/>
      <c r="SOM139" s="102"/>
      <c r="SON139" s="102"/>
      <c r="SOO139" s="102"/>
      <c r="SOP139" s="102"/>
      <c r="SOQ139" s="102"/>
      <c r="SOR139" s="102"/>
      <c r="SOS139" s="102"/>
      <c r="SOT139" s="102"/>
      <c r="SOU139" s="102"/>
      <c r="SOV139" s="102"/>
      <c r="SOW139" s="102"/>
      <c r="SOX139" s="102"/>
      <c r="SOY139" s="102"/>
      <c r="SOZ139" s="102"/>
      <c r="SPA139" s="102"/>
      <c r="SPB139" s="102"/>
      <c r="SPC139" s="102"/>
      <c r="SPD139" s="102"/>
      <c r="SPE139" s="102"/>
      <c r="SPF139" s="102"/>
      <c r="SPG139" s="102"/>
      <c r="SPH139" s="102"/>
      <c r="SPI139" s="102"/>
      <c r="SPJ139" s="102"/>
      <c r="SPK139" s="102"/>
      <c r="SPL139" s="102"/>
      <c r="SPM139" s="102"/>
      <c r="SPN139" s="102"/>
      <c r="SPO139" s="102"/>
      <c r="SPP139" s="102"/>
      <c r="SPQ139" s="102"/>
      <c r="SPR139" s="102"/>
      <c r="SPS139" s="102"/>
      <c r="SPT139" s="102"/>
      <c r="SPU139" s="102"/>
      <c r="SPV139" s="102"/>
      <c r="SPW139" s="102"/>
      <c r="SPX139" s="102"/>
      <c r="SPY139" s="102"/>
      <c r="SPZ139" s="102"/>
      <c r="SQA139" s="102"/>
      <c r="SQB139" s="102"/>
      <c r="SQC139" s="102"/>
      <c r="SQD139" s="102"/>
      <c r="SQE139" s="102"/>
      <c r="SQF139" s="102"/>
      <c r="SQG139" s="102"/>
      <c r="SQH139" s="102"/>
      <c r="SQI139" s="102"/>
      <c r="SQJ139" s="102"/>
      <c r="SQK139" s="102"/>
      <c r="SQL139" s="102"/>
      <c r="SQM139" s="102"/>
      <c r="SQN139" s="102"/>
      <c r="SQO139" s="102"/>
      <c r="SQP139" s="102"/>
      <c r="SQQ139" s="102"/>
      <c r="SQR139" s="102"/>
      <c r="SQS139" s="102"/>
      <c r="SQT139" s="102"/>
      <c r="SQU139" s="102"/>
      <c r="SQV139" s="102"/>
      <c r="SQW139" s="102"/>
      <c r="SQX139" s="102"/>
      <c r="SQY139" s="102"/>
      <c r="SQZ139" s="102"/>
      <c r="SRA139" s="102"/>
      <c r="SRB139" s="102"/>
      <c r="SRC139" s="102"/>
      <c r="SRD139" s="102"/>
      <c r="SRE139" s="102"/>
      <c r="SRF139" s="102"/>
      <c r="SRG139" s="102"/>
      <c r="SRH139" s="102"/>
      <c r="SRI139" s="102"/>
      <c r="SRJ139" s="102"/>
      <c r="SRK139" s="102"/>
      <c r="SRL139" s="102"/>
      <c r="SRM139" s="102"/>
      <c r="SRN139" s="102"/>
      <c r="SRO139" s="102"/>
      <c r="SRP139" s="102"/>
      <c r="SRQ139" s="102"/>
      <c r="SRR139" s="102"/>
      <c r="SRS139" s="102"/>
      <c r="SRT139" s="102"/>
      <c r="SRU139" s="102"/>
      <c r="SRV139" s="102"/>
      <c r="SRW139" s="102"/>
      <c r="SRX139" s="102"/>
      <c r="SRY139" s="102"/>
      <c r="SRZ139" s="102"/>
      <c r="SSA139" s="102"/>
      <c r="SSB139" s="102"/>
      <c r="SSC139" s="102"/>
      <c r="SSD139" s="102"/>
      <c r="SSE139" s="102"/>
      <c r="SSF139" s="102"/>
      <c r="SSG139" s="102"/>
      <c r="SSH139" s="102"/>
      <c r="SSI139" s="102"/>
      <c r="SSJ139" s="102"/>
      <c r="SSK139" s="102"/>
      <c r="SSL139" s="102"/>
      <c r="SSM139" s="102"/>
      <c r="SSN139" s="102"/>
      <c r="SSO139" s="102"/>
      <c r="SSP139" s="102"/>
      <c r="SSQ139" s="102"/>
      <c r="SSR139" s="102"/>
      <c r="SSS139" s="102"/>
      <c r="SST139" s="102"/>
      <c r="SSU139" s="102"/>
      <c r="SSV139" s="102"/>
      <c r="SSW139" s="102"/>
      <c r="SSX139" s="102"/>
      <c r="SSY139" s="102"/>
      <c r="SSZ139" s="102"/>
      <c r="STA139" s="102"/>
      <c r="STB139" s="102"/>
      <c r="STC139" s="102"/>
      <c r="STD139" s="102"/>
      <c r="STE139" s="102"/>
      <c r="STF139" s="102"/>
      <c r="STG139" s="102"/>
      <c r="STH139" s="102"/>
      <c r="STI139" s="102"/>
      <c r="STJ139" s="102"/>
      <c r="STK139" s="102"/>
      <c r="STL139" s="102"/>
      <c r="STM139" s="102"/>
      <c r="STN139" s="102"/>
      <c r="STO139" s="102"/>
      <c r="STP139" s="102"/>
      <c r="STQ139" s="102"/>
      <c r="STR139" s="102"/>
      <c r="STS139" s="102"/>
      <c r="STT139" s="102"/>
      <c r="STU139" s="102"/>
      <c r="STV139" s="102"/>
      <c r="STW139" s="102"/>
      <c r="STX139" s="102"/>
      <c r="STY139" s="102"/>
      <c r="STZ139" s="102"/>
      <c r="SUA139" s="102"/>
      <c r="SUB139" s="102"/>
      <c r="SUC139" s="102"/>
      <c r="SUD139" s="102"/>
      <c r="SUE139" s="102"/>
      <c r="SUF139" s="102"/>
      <c r="SUG139" s="102"/>
      <c r="SUH139" s="102"/>
      <c r="SUI139" s="102"/>
      <c r="SUJ139" s="102"/>
      <c r="SUK139" s="102"/>
      <c r="SUL139" s="102"/>
      <c r="SUM139" s="102"/>
      <c r="SUN139" s="102"/>
      <c r="SUO139" s="102"/>
      <c r="SUP139" s="102"/>
      <c r="SUQ139" s="102"/>
      <c r="SUR139" s="102"/>
      <c r="SUS139" s="102"/>
      <c r="SUT139" s="102"/>
      <c r="SUU139" s="102"/>
      <c r="SUV139" s="102"/>
      <c r="SUW139" s="102"/>
      <c r="SUX139" s="102"/>
      <c r="SUY139" s="102"/>
      <c r="SUZ139" s="102"/>
      <c r="SVA139" s="102"/>
      <c r="SVB139" s="102"/>
      <c r="SVC139" s="102"/>
      <c r="SVD139" s="102"/>
      <c r="SVE139" s="102"/>
      <c r="SVF139" s="102"/>
      <c r="SVG139" s="102"/>
      <c r="SVH139" s="102"/>
      <c r="SVI139" s="102"/>
      <c r="SVJ139" s="102"/>
      <c r="SVK139" s="102"/>
      <c r="SVL139" s="102"/>
      <c r="SVM139" s="102"/>
      <c r="SVN139" s="102"/>
      <c r="SVO139" s="102"/>
      <c r="SVP139" s="102"/>
      <c r="SVQ139" s="102"/>
      <c r="SVR139" s="102"/>
      <c r="SVS139" s="102"/>
      <c r="SVT139" s="102"/>
      <c r="SVU139" s="102"/>
      <c r="SVV139" s="102"/>
      <c r="SVW139" s="102"/>
      <c r="SVX139" s="102"/>
      <c r="SVY139" s="102"/>
      <c r="SVZ139" s="102"/>
      <c r="SWA139" s="102"/>
      <c r="SWB139" s="102"/>
      <c r="SWC139" s="102"/>
      <c r="SWD139" s="102"/>
      <c r="SWE139" s="102"/>
      <c r="SWF139" s="102"/>
      <c r="SWG139" s="102"/>
      <c r="SWH139" s="102"/>
      <c r="SWI139" s="102"/>
      <c r="SWJ139" s="102"/>
      <c r="SWK139" s="102"/>
      <c r="SWL139" s="102"/>
      <c r="SWM139" s="102"/>
      <c r="SWN139" s="102"/>
      <c r="SWO139" s="102"/>
      <c r="SWP139" s="102"/>
      <c r="SWQ139" s="102"/>
      <c r="SWR139" s="102"/>
      <c r="SWS139" s="102"/>
      <c r="SWT139" s="102"/>
      <c r="SWU139" s="102"/>
      <c r="SWV139" s="102"/>
      <c r="SWW139" s="102"/>
      <c r="SWX139" s="102"/>
      <c r="SWY139" s="102"/>
      <c r="SWZ139" s="102"/>
      <c r="SXA139" s="102"/>
      <c r="SXB139" s="102"/>
      <c r="SXC139" s="102"/>
      <c r="SXD139" s="102"/>
      <c r="SXE139" s="102"/>
      <c r="SXF139" s="102"/>
      <c r="SXG139" s="102"/>
      <c r="SXH139" s="102"/>
      <c r="SXI139" s="102"/>
      <c r="SXJ139" s="102"/>
      <c r="SXK139" s="102"/>
      <c r="SXL139" s="102"/>
      <c r="SXM139" s="102"/>
      <c r="SXN139" s="102"/>
      <c r="SXO139" s="102"/>
      <c r="SXP139" s="102"/>
      <c r="SXQ139" s="102"/>
      <c r="SXR139" s="102"/>
      <c r="SXS139" s="102"/>
      <c r="SXT139" s="102"/>
      <c r="SXU139" s="102"/>
      <c r="SXV139" s="102"/>
      <c r="SXW139" s="102"/>
      <c r="SXX139" s="102"/>
      <c r="SXY139" s="102"/>
      <c r="SXZ139" s="102"/>
      <c r="SYA139" s="102"/>
      <c r="SYB139" s="102"/>
      <c r="SYC139" s="102"/>
      <c r="SYD139" s="102"/>
      <c r="SYE139" s="102"/>
      <c r="SYF139" s="102"/>
      <c r="SYG139" s="102"/>
      <c r="SYH139" s="102"/>
      <c r="SYI139" s="102"/>
      <c r="SYJ139" s="102"/>
      <c r="SYK139" s="102"/>
      <c r="SYL139" s="102"/>
      <c r="SYM139" s="102"/>
      <c r="SYN139" s="102"/>
      <c r="SYO139" s="102"/>
      <c r="SYP139" s="102"/>
      <c r="SYQ139" s="102"/>
      <c r="SYR139" s="102"/>
      <c r="SYS139" s="102"/>
      <c r="SYT139" s="102"/>
      <c r="SYU139" s="102"/>
      <c r="SYV139" s="102"/>
      <c r="SYW139" s="102"/>
      <c r="SYX139" s="102"/>
      <c r="SYY139" s="102"/>
      <c r="SYZ139" s="102"/>
      <c r="SZA139" s="102"/>
      <c r="SZB139" s="102"/>
      <c r="SZC139" s="102"/>
      <c r="SZD139" s="102"/>
      <c r="SZE139" s="102"/>
      <c r="SZF139" s="102"/>
      <c r="SZG139" s="102"/>
      <c r="SZH139" s="102"/>
      <c r="SZI139" s="102"/>
      <c r="SZJ139" s="102"/>
      <c r="SZK139" s="102"/>
      <c r="SZL139" s="102"/>
      <c r="SZM139" s="102"/>
      <c r="SZN139" s="102"/>
      <c r="SZO139" s="102"/>
      <c r="SZP139" s="102"/>
      <c r="SZQ139" s="102"/>
      <c r="SZR139" s="102"/>
      <c r="SZS139" s="102"/>
      <c r="SZT139" s="102"/>
      <c r="SZU139" s="102"/>
      <c r="SZV139" s="102"/>
      <c r="SZW139" s="102"/>
      <c r="SZX139" s="102"/>
      <c r="SZY139" s="102"/>
      <c r="SZZ139" s="102"/>
      <c r="TAA139" s="102"/>
      <c r="TAB139" s="102"/>
      <c r="TAC139" s="102"/>
      <c r="TAD139" s="102"/>
      <c r="TAE139" s="102"/>
      <c r="TAF139" s="102"/>
      <c r="TAG139" s="102"/>
      <c r="TAH139" s="102"/>
      <c r="TAI139" s="102"/>
      <c r="TAJ139" s="102"/>
      <c r="TAK139" s="102"/>
      <c r="TAL139" s="102"/>
      <c r="TAM139" s="102"/>
      <c r="TAN139" s="102"/>
      <c r="TAO139" s="102"/>
      <c r="TAP139" s="102"/>
      <c r="TAQ139" s="102"/>
      <c r="TAR139" s="102"/>
      <c r="TAS139" s="102"/>
      <c r="TAT139" s="102"/>
      <c r="TAU139" s="102"/>
      <c r="TAV139" s="102"/>
      <c r="TAW139" s="102"/>
      <c r="TAX139" s="102"/>
      <c r="TAY139" s="102"/>
      <c r="TAZ139" s="102"/>
      <c r="TBA139" s="102"/>
      <c r="TBB139" s="102"/>
      <c r="TBC139" s="102"/>
      <c r="TBD139" s="102"/>
      <c r="TBE139" s="102"/>
      <c r="TBF139" s="102"/>
      <c r="TBG139" s="102"/>
      <c r="TBH139" s="102"/>
      <c r="TBI139" s="102"/>
      <c r="TBJ139" s="102"/>
      <c r="TBK139" s="102"/>
      <c r="TBL139" s="102"/>
      <c r="TBM139" s="102"/>
      <c r="TBN139" s="102"/>
      <c r="TBO139" s="102"/>
      <c r="TBP139" s="102"/>
      <c r="TBQ139" s="102"/>
      <c r="TBR139" s="102"/>
      <c r="TBS139" s="102"/>
      <c r="TBT139" s="102"/>
      <c r="TBU139" s="102"/>
      <c r="TBV139" s="102"/>
      <c r="TBW139" s="102"/>
      <c r="TBX139" s="102"/>
      <c r="TBY139" s="102"/>
      <c r="TBZ139" s="102"/>
      <c r="TCA139" s="102"/>
      <c r="TCB139" s="102"/>
      <c r="TCC139" s="102"/>
      <c r="TCD139" s="102"/>
      <c r="TCE139" s="102"/>
      <c r="TCF139" s="102"/>
      <c r="TCG139" s="102"/>
      <c r="TCH139" s="102"/>
      <c r="TCI139" s="102"/>
      <c r="TCJ139" s="102"/>
      <c r="TCK139" s="102"/>
      <c r="TCL139" s="102"/>
      <c r="TCM139" s="102"/>
      <c r="TCN139" s="102"/>
      <c r="TCO139" s="102"/>
      <c r="TCP139" s="102"/>
      <c r="TCQ139" s="102"/>
      <c r="TCR139" s="102"/>
      <c r="TCS139" s="102"/>
      <c r="TCT139" s="102"/>
      <c r="TCU139" s="102"/>
      <c r="TCV139" s="102"/>
      <c r="TCW139" s="102"/>
      <c r="TCX139" s="102"/>
      <c r="TCY139" s="102"/>
      <c r="TCZ139" s="102"/>
      <c r="TDA139" s="102"/>
      <c r="TDB139" s="102"/>
      <c r="TDC139" s="102"/>
      <c r="TDD139" s="102"/>
      <c r="TDE139" s="102"/>
      <c r="TDF139" s="102"/>
      <c r="TDG139" s="102"/>
      <c r="TDH139" s="102"/>
      <c r="TDI139" s="102"/>
      <c r="TDJ139" s="102"/>
      <c r="TDK139" s="102"/>
      <c r="TDL139" s="102"/>
      <c r="TDM139" s="102"/>
      <c r="TDN139" s="102"/>
      <c r="TDO139" s="102"/>
      <c r="TDP139" s="102"/>
      <c r="TDQ139" s="102"/>
      <c r="TDR139" s="102"/>
      <c r="TDS139" s="102"/>
      <c r="TDT139" s="102"/>
      <c r="TDU139" s="102"/>
      <c r="TDV139" s="102"/>
      <c r="TDW139" s="102"/>
      <c r="TDX139" s="102"/>
      <c r="TDY139" s="102"/>
      <c r="TDZ139" s="102"/>
      <c r="TEA139" s="102"/>
      <c r="TEB139" s="102"/>
      <c r="TEC139" s="102"/>
      <c r="TED139" s="102"/>
      <c r="TEE139" s="102"/>
      <c r="TEF139" s="102"/>
      <c r="TEG139" s="102"/>
      <c r="TEH139" s="102"/>
      <c r="TEI139" s="102"/>
      <c r="TEJ139" s="102"/>
      <c r="TEK139" s="102"/>
      <c r="TEL139" s="102"/>
      <c r="TEM139" s="102"/>
      <c r="TEN139" s="102"/>
      <c r="TEO139" s="102"/>
      <c r="TEP139" s="102"/>
      <c r="TEQ139" s="102"/>
      <c r="TER139" s="102"/>
      <c r="TES139" s="102"/>
      <c r="TET139" s="102"/>
      <c r="TEU139" s="102"/>
      <c r="TEV139" s="102"/>
      <c r="TEW139" s="102"/>
      <c r="TEX139" s="102"/>
      <c r="TEY139" s="102"/>
      <c r="TEZ139" s="102"/>
      <c r="TFA139" s="102"/>
      <c r="TFB139" s="102"/>
      <c r="TFC139" s="102"/>
      <c r="TFD139" s="102"/>
      <c r="TFE139" s="102"/>
      <c r="TFF139" s="102"/>
      <c r="TFG139" s="102"/>
      <c r="TFH139" s="102"/>
      <c r="TFI139" s="102"/>
      <c r="TFJ139" s="102"/>
      <c r="TFK139" s="102"/>
      <c r="TFL139" s="102"/>
      <c r="TFM139" s="102"/>
      <c r="TFN139" s="102"/>
      <c r="TFO139" s="102"/>
      <c r="TFP139" s="102"/>
      <c r="TFQ139" s="102"/>
      <c r="TFR139" s="102"/>
      <c r="TFS139" s="102"/>
      <c r="TFT139" s="102"/>
      <c r="TFU139" s="102"/>
      <c r="TFV139" s="102"/>
      <c r="TFW139" s="102"/>
      <c r="TFX139" s="102"/>
      <c r="TFY139" s="102"/>
      <c r="TFZ139" s="102"/>
      <c r="TGA139" s="102"/>
      <c r="TGB139" s="102"/>
      <c r="TGC139" s="102"/>
      <c r="TGD139" s="102"/>
      <c r="TGE139" s="102"/>
      <c r="TGF139" s="102"/>
      <c r="TGG139" s="102"/>
      <c r="TGH139" s="102"/>
      <c r="TGI139" s="102"/>
      <c r="TGJ139" s="102"/>
      <c r="TGK139" s="102"/>
      <c r="TGL139" s="102"/>
      <c r="TGM139" s="102"/>
      <c r="TGN139" s="102"/>
      <c r="TGO139" s="102"/>
      <c r="TGP139" s="102"/>
      <c r="TGQ139" s="102"/>
      <c r="TGR139" s="102"/>
      <c r="TGS139" s="102"/>
      <c r="TGT139" s="102"/>
      <c r="TGU139" s="102"/>
      <c r="TGV139" s="102"/>
      <c r="TGW139" s="102"/>
      <c r="TGX139" s="102"/>
      <c r="TGY139" s="102"/>
      <c r="TGZ139" s="102"/>
      <c r="THA139" s="102"/>
      <c r="THB139" s="102"/>
      <c r="THC139" s="102"/>
      <c r="THD139" s="102"/>
      <c r="THE139" s="102"/>
      <c r="THF139" s="102"/>
      <c r="THG139" s="102"/>
      <c r="THH139" s="102"/>
      <c r="THI139" s="102"/>
      <c r="THJ139" s="102"/>
      <c r="THK139" s="102"/>
      <c r="THL139" s="102"/>
      <c r="THM139" s="102"/>
      <c r="THN139" s="102"/>
      <c r="THO139" s="102"/>
      <c r="THP139" s="102"/>
      <c r="THQ139" s="102"/>
      <c r="THR139" s="102"/>
      <c r="THS139" s="102"/>
      <c r="THT139" s="102"/>
      <c r="THU139" s="102"/>
      <c r="THV139" s="102"/>
      <c r="THW139" s="102"/>
      <c r="THX139" s="102"/>
      <c r="THY139" s="102"/>
      <c r="THZ139" s="102"/>
      <c r="TIA139" s="102"/>
      <c r="TIB139" s="102"/>
      <c r="TIC139" s="102"/>
      <c r="TID139" s="102"/>
      <c r="TIE139" s="102"/>
      <c r="TIF139" s="102"/>
      <c r="TIG139" s="102"/>
      <c r="TIH139" s="102"/>
      <c r="TII139" s="102"/>
      <c r="TIJ139" s="102"/>
      <c r="TIK139" s="102"/>
      <c r="TIL139" s="102"/>
      <c r="TIM139" s="102"/>
      <c r="TIN139" s="102"/>
      <c r="TIO139" s="102"/>
      <c r="TIP139" s="102"/>
      <c r="TIQ139" s="102"/>
      <c r="TIR139" s="102"/>
      <c r="TIS139" s="102"/>
      <c r="TIT139" s="102"/>
      <c r="TIU139" s="102"/>
      <c r="TIV139" s="102"/>
      <c r="TIW139" s="102"/>
      <c r="TIX139" s="102"/>
      <c r="TIY139" s="102"/>
      <c r="TIZ139" s="102"/>
      <c r="TJA139" s="102"/>
      <c r="TJB139" s="102"/>
      <c r="TJC139" s="102"/>
      <c r="TJD139" s="102"/>
      <c r="TJE139" s="102"/>
      <c r="TJF139" s="102"/>
      <c r="TJG139" s="102"/>
      <c r="TJH139" s="102"/>
      <c r="TJI139" s="102"/>
      <c r="TJJ139" s="102"/>
      <c r="TJK139" s="102"/>
      <c r="TJL139" s="102"/>
      <c r="TJM139" s="102"/>
      <c r="TJN139" s="102"/>
      <c r="TJO139" s="102"/>
      <c r="TJP139" s="102"/>
      <c r="TJQ139" s="102"/>
      <c r="TJR139" s="102"/>
      <c r="TJS139" s="102"/>
      <c r="TJT139" s="102"/>
      <c r="TJU139" s="102"/>
      <c r="TJV139" s="102"/>
      <c r="TJW139" s="102"/>
      <c r="TJX139" s="102"/>
      <c r="TJY139" s="102"/>
      <c r="TJZ139" s="102"/>
      <c r="TKA139" s="102"/>
      <c r="TKB139" s="102"/>
      <c r="TKC139" s="102"/>
      <c r="TKD139" s="102"/>
      <c r="TKE139" s="102"/>
      <c r="TKF139" s="102"/>
      <c r="TKG139" s="102"/>
      <c r="TKH139" s="102"/>
      <c r="TKI139" s="102"/>
      <c r="TKJ139" s="102"/>
      <c r="TKK139" s="102"/>
      <c r="TKL139" s="102"/>
      <c r="TKM139" s="102"/>
      <c r="TKN139" s="102"/>
      <c r="TKO139" s="102"/>
      <c r="TKP139" s="102"/>
      <c r="TKQ139" s="102"/>
      <c r="TKR139" s="102"/>
      <c r="TKS139" s="102"/>
      <c r="TKT139" s="102"/>
      <c r="TKU139" s="102"/>
      <c r="TKV139" s="102"/>
      <c r="TKW139" s="102"/>
      <c r="TKX139" s="102"/>
      <c r="TKY139" s="102"/>
      <c r="TKZ139" s="102"/>
      <c r="TLA139" s="102"/>
      <c r="TLB139" s="102"/>
      <c r="TLC139" s="102"/>
      <c r="TLD139" s="102"/>
      <c r="TLE139" s="102"/>
      <c r="TLF139" s="102"/>
      <c r="TLG139" s="102"/>
      <c r="TLH139" s="102"/>
      <c r="TLI139" s="102"/>
      <c r="TLJ139" s="102"/>
      <c r="TLK139" s="102"/>
      <c r="TLL139" s="102"/>
      <c r="TLM139" s="102"/>
      <c r="TLN139" s="102"/>
      <c r="TLO139" s="102"/>
      <c r="TLP139" s="102"/>
      <c r="TLQ139" s="102"/>
      <c r="TLR139" s="102"/>
      <c r="TLS139" s="102"/>
      <c r="TLT139" s="102"/>
      <c r="TLU139" s="102"/>
      <c r="TLV139" s="102"/>
      <c r="TLW139" s="102"/>
      <c r="TLX139" s="102"/>
      <c r="TLY139" s="102"/>
      <c r="TLZ139" s="102"/>
      <c r="TMA139" s="102"/>
      <c r="TMB139" s="102"/>
      <c r="TMC139" s="102"/>
      <c r="TMD139" s="102"/>
      <c r="TME139" s="102"/>
      <c r="TMF139" s="102"/>
      <c r="TMG139" s="102"/>
      <c r="TMH139" s="102"/>
      <c r="TMI139" s="102"/>
      <c r="TMJ139" s="102"/>
      <c r="TMK139" s="102"/>
      <c r="TML139" s="102"/>
      <c r="TMM139" s="102"/>
      <c r="TMN139" s="102"/>
      <c r="TMO139" s="102"/>
      <c r="TMP139" s="102"/>
      <c r="TMQ139" s="102"/>
      <c r="TMR139" s="102"/>
      <c r="TMS139" s="102"/>
      <c r="TMT139" s="102"/>
      <c r="TMU139" s="102"/>
      <c r="TMV139" s="102"/>
      <c r="TMW139" s="102"/>
      <c r="TMX139" s="102"/>
      <c r="TMY139" s="102"/>
      <c r="TMZ139" s="102"/>
      <c r="TNA139" s="102"/>
      <c r="TNB139" s="102"/>
      <c r="TNC139" s="102"/>
      <c r="TND139" s="102"/>
      <c r="TNE139" s="102"/>
      <c r="TNF139" s="102"/>
      <c r="TNG139" s="102"/>
      <c r="TNH139" s="102"/>
      <c r="TNI139" s="102"/>
      <c r="TNJ139" s="102"/>
      <c r="TNK139" s="102"/>
      <c r="TNL139" s="102"/>
      <c r="TNM139" s="102"/>
      <c r="TNN139" s="102"/>
      <c r="TNO139" s="102"/>
      <c r="TNP139" s="102"/>
      <c r="TNQ139" s="102"/>
      <c r="TNR139" s="102"/>
      <c r="TNS139" s="102"/>
      <c r="TNT139" s="102"/>
      <c r="TNU139" s="102"/>
      <c r="TNV139" s="102"/>
      <c r="TNW139" s="102"/>
      <c r="TNX139" s="102"/>
      <c r="TNY139" s="102"/>
      <c r="TNZ139" s="102"/>
      <c r="TOA139" s="102"/>
      <c r="TOB139" s="102"/>
      <c r="TOC139" s="102"/>
      <c r="TOD139" s="102"/>
      <c r="TOE139" s="102"/>
      <c r="TOF139" s="102"/>
      <c r="TOG139" s="102"/>
      <c r="TOH139" s="102"/>
      <c r="TOI139" s="102"/>
      <c r="TOJ139" s="102"/>
      <c r="TOK139" s="102"/>
      <c r="TOL139" s="102"/>
      <c r="TOM139" s="102"/>
      <c r="TON139" s="102"/>
      <c r="TOO139" s="102"/>
      <c r="TOP139" s="102"/>
      <c r="TOQ139" s="102"/>
      <c r="TOR139" s="102"/>
      <c r="TOS139" s="102"/>
      <c r="TOT139" s="102"/>
      <c r="TOU139" s="102"/>
      <c r="TOV139" s="102"/>
      <c r="TOW139" s="102"/>
      <c r="TOX139" s="102"/>
      <c r="TOY139" s="102"/>
      <c r="TOZ139" s="102"/>
      <c r="TPA139" s="102"/>
      <c r="TPB139" s="102"/>
      <c r="TPC139" s="102"/>
      <c r="TPD139" s="102"/>
      <c r="TPE139" s="102"/>
      <c r="TPF139" s="102"/>
      <c r="TPG139" s="102"/>
      <c r="TPH139" s="102"/>
      <c r="TPI139" s="102"/>
      <c r="TPJ139" s="102"/>
      <c r="TPK139" s="102"/>
      <c r="TPL139" s="102"/>
      <c r="TPM139" s="102"/>
      <c r="TPN139" s="102"/>
      <c r="TPO139" s="102"/>
      <c r="TPP139" s="102"/>
      <c r="TPQ139" s="102"/>
      <c r="TPR139" s="102"/>
      <c r="TPS139" s="102"/>
      <c r="TPT139" s="102"/>
      <c r="TPU139" s="102"/>
      <c r="TPV139" s="102"/>
      <c r="TPW139" s="102"/>
      <c r="TPX139" s="102"/>
      <c r="TPY139" s="102"/>
      <c r="TPZ139" s="102"/>
      <c r="TQA139" s="102"/>
      <c r="TQB139" s="102"/>
      <c r="TQC139" s="102"/>
      <c r="TQD139" s="102"/>
      <c r="TQE139" s="102"/>
      <c r="TQF139" s="102"/>
      <c r="TQG139" s="102"/>
      <c r="TQH139" s="102"/>
      <c r="TQI139" s="102"/>
      <c r="TQJ139" s="102"/>
      <c r="TQK139" s="102"/>
      <c r="TQL139" s="102"/>
      <c r="TQM139" s="102"/>
      <c r="TQN139" s="102"/>
      <c r="TQO139" s="102"/>
      <c r="TQP139" s="102"/>
      <c r="TQQ139" s="102"/>
      <c r="TQR139" s="102"/>
      <c r="TQS139" s="102"/>
      <c r="TQT139" s="102"/>
      <c r="TQU139" s="102"/>
      <c r="TQV139" s="102"/>
      <c r="TQW139" s="102"/>
      <c r="TQX139" s="102"/>
      <c r="TQY139" s="102"/>
      <c r="TQZ139" s="102"/>
      <c r="TRA139" s="102"/>
      <c r="TRB139" s="102"/>
      <c r="TRC139" s="102"/>
      <c r="TRD139" s="102"/>
      <c r="TRE139" s="102"/>
      <c r="TRF139" s="102"/>
      <c r="TRG139" s="102"/>
      <c r="TRH139" s="102"/>
      <c r="TRI139" s="102"/>
      <c r="TRJ139" s="102"/>
      <c r="TRK139" s="102"/>
      <c r="TRL139" s="102"/>
      <c r="TRM139" s="102"/>
      <c r="TRN139" s="102"/>
      <c r="TRO139" s="102"/>
      <c r="TRP139" s="102"/>
      <c r="TRQ139" s="102"/>
      <c r="TRR139" s="102"/>
      <c r="TRS139" s="102"/>
      <c r="TRT139" s="102"/>
      <c r="TRU139" s="102"/>
      <c r="TRV139" s="102"/>
      <c r="TRW139" s="102"/>
      <c r="TRX139" s="102"/>
      <c r="TRY139" s="102"/>
      <c r="TRZ139" s="102"/>
      <c r="TSA139" s="102"/>
      <c r="TSB139" s="102"/>
      <c r="TSC139" s="102"/>
      <c r="TSD139" s="102"/>
      <c r="TSE139" s="102"/>
      <c r="TSF139" s="102"/>
      <c r="TSG139" s="102"/>
      <c r="TSH139" s="102"/>
      <c r="TSI139" s="102"/>
      <c r="TSJ139" s="102"/>
      <c r="TSK139" s="102"/>
      <c r="TSL139" s="102"/>
      <c r="TSM139" s="102"/>
      <c r="TSN139" s="102"/>
      <c r="TSO139" s="102"/>
      <c r="TSP139" s="102"/>
      <c r="TSQ139" s="102"/>
      <c r="TSR139" s="102"/>
      <c r="TSS139" s="102"/>
      <c r="TST139" s="102"/>
      <c r="TSU139" s="102"/>
      <c r="TSV139" s="102"/>
      <c r="TSW139" s="102"/>
      <c r="TSX139" s="102"/>
      <c r="TSY139" s="102"/>
      <c r="TSZ139" s="102"/>
      <c r="TTA139" s="102"/>
      <c r="TTB139" s="102"/>
      <c r="TTC139" s="102"/>
      <c r="TTD139" s="102"/>
      <c r="TTE139" s="102"/>
      <c r="TTF139" s="102"/>
      <c r="TTG139" s="102"/>
      <c r="TTH139" s="102"/>
      <c r="TTI139" s="102"/>
      <c r="TTJ139" s="102"/>
      <c r="TTK139" s="102"/>
      <c r="TTL139" s="102"/>
      <c r="TTM139" s="102"/>
      <c r="TTN139" s="102"/>
      <c r="TTO139" s="102"/>
      <c r="TTP139" s="102"/>
      <c r="TTQ139" s="102"/>
      <c r="TTR139" s="102"/>
      <c r="TTS139" s="102"/>
      <c r="TTT139" s="102"/>
      <c r="TTU139" s="102"/>
      <c r="TTV139" s="102"/>
      <c r="TTW139" s="102"/>
      <c r="TTX139" s="102"/>
      <c r="TTY139" s="102"/>
      <c r="TTZ139" s="102"/>
      <c r="TUA139" s="102"/>
      <c r="TUB139" s="102"/>
      <c r="TUC139" s="102"/>
      <c r="TUD139" s="102"/>
      <c r="TUE139" s="102"/>
      <c r="TUF139" s="102"/>
      <c r="TUG139" s="102"/>
      <c r="TUH139" s="102"/>
      <c r="TUI139" s="102"/>
      <c r="TUJ139" s="102"/>
      <c r="TUK139" s="102"/>
      <c r="TUL139" s="102"/>
      <c r="TUM139" s="102"/>
      <c r="TUN139" s="102"/>
      <c r="TUO139" s="102"/>
      <c r="TUP139" s="102"/>
      <c r="TUQ139" s="102"/>
      <c r="TUR139" s="102"/>
      <c r="TUS139" s="102"/>
      <c r="TUT139" s="102"/>
      <c r="TUU139" s="102"/>
      <c r="TUV139" s="102"/>
      <c r="TUW139" s="102"/>
      <c r="TUX139" s="102"/>
      <c r="TUY139" s="102"/>
      <c r="TUZ139" s="102"/>
      <c r="TVA139" s="102"/>
      <c r="TVB139" s="102"/>
      <c r="TVC139" s="102"/>
      <c r="TVD139" s="102"/>
      <c r="TVE139" s="102"/>
      <c r="TVF139" s="102"/>
      <c r="TVG139" s="102"/>
      <c r="TVH139" s="102"/>
      <c r="TVI139" s="102"/>
      <c r="TVJ139" s="102"/>
      <c r="TVK139" s="102"/>
      <c r="TVL139" s="102"/>
      <c r="TVM139" s="102"/>
      <c r="TVN139" s="102"/>
      <c r="TVO139" s="102"/>
      <c r="TVP139" s="102"/>
      <c r="TVQ139" s="102"/>
      <c r="TVR139" s="102"/>
      <c r="TVS139" s="102"/>
      <c r="TVT139" s="102"/>
      <c r="TVU139" s="102"/>
      <c r="TVV139" s="102"/>
      <c r="TVW139" s="102"/>
      <c r="TVX139" s="102"/>
      <c r="TVY139" s="102"/>
      <c r="TVZ139" s="102"/>
      <c r="TWA139" s="102"/>
      <c r="TWB139" s="102"/>
      <c r="TWC139" s="102"/>
      <c r="TWD139" s="102"/>
      <c r="TWE139" s="102"/>
      <c r="TWF139" s="102"/>
      <c r="TWG139" s="102"/>
      <c r="TWH139" s="102"/>
      <c r="TWI139" s="102"/>
      <c r="TWJ139" s="102"/>
      <c r="TWK139" s="102"/>
      <c r="TWL139" s="102"/>
      <c r="TWM139" s="102"/>
      <c r="TWN139" s="102"/>
      <c r="TWO139" s="102"/>
      <c r="TWP139" s="102"/>
      <c r="TWQ139" s="102"/>
      <c r="TWR139" s="102"/>
      <c r="TWS139" s="102"/>
      <c r="TWT139" s="102"/>
      <c r="TWU139" s="102"/>
      <c r="TWV139" s="102"/>
      <c r="TWW139" s="102"/>
      <c r="TWX139" s="102"/>
      <c r="TWY139" s="102"/>
      <c r="TWZ139" s="102"/>
      <c r="TXA139" s="102"/>
      <c r="TXB139" s="102"/>
      <c r="TXC139" s="102"/>
      <c r="TXD139" s="102"/>
      <c r="TXE139" s="102"/>
      <c r="TXF139" s="102"/>
      <c r="TXG139" s="102"/>
      <c r="TXH139" s="102"/>
      <c r="TXI139" s="102"/>
      <c r="TXJ139" s="102"/>
      <c r="TXK139" s="102"/>
      <c r="TXL139" s="102"/>
      <c r="TXM139" s="102"/>
      <c r="TXN139" s="102"/>
      <c r="TXO139" s="102"/>
      <c r="TXP139" s="102"/>
      <c r="TXQ139" s="102"/>
      <c r="TXR139" s="102"/>
      <c r="TXS139" s="102"/>
      <c r="TXT139" s="102"/>
      <c r="TXU139" s="102"/>
      <c r="TXV139" s="102"/>
      <c r="TXW139" s="102"/>
      <c r="TXX139" s="102"/>
      <c r="TXY139" s="102"/>
      <c r="TXZ139" s="102"/>
      <c r="TYA139" s="102"/>
      <c r="TYB139" s="102"/>
      <c r="TYC139" s="102"/>
      <c r="TYD139" s="102"/>
      <c r="TYE139" s="102"/>
      <c r="TYF139" s="102"/>
      <c r="TYG139" s="102"/>
      <c r="TYH139" s="102"/>
      <c r="TYI139" s="102"/>
      <c r="TYJ139" s="102"/>
      <c r="TYK139" s="102"/>
      <c r="TYL139" s="102"/>
      <c r="TYM139" s="102"/>
      <c r="TYN139" s="102"/>
      <c r="TYO139" s="102"/>
      <c r="TYP139" s="102"/>
      <c r="TYQ139" s="102"/>
      <c r="TYR139" s="102"/>
      <c r="TYS139" s="102"/>
      <c r="TYT139" s="102"/>
      <c r="TYU139" s="102"/>
      <c r="TYV139" s="102"/>
      <c r="TYW139" s="102"/>
      <c r="TYX139" s="102"/>
      <c r="TYY139" s="102"/>
      <c r="TYZ139" s="102"/>
      <c r="TZA139" s="102"/>
      <c r="TZB139" s="102"/>
      <c r="TZC139" s="102"/>
      <c r="TZD139" s="102"/>
      <c r="TZE139" s="102"/>
      <c r="TZF139" s="102"/>
      <c r="TZG139" s="102"/>
      <c r="TZH139" s="102"/>
      <c r="TZI139" s="102"/>
      <c r="TZJ139" s="102"/>
      <c r="TZK139" s="102"/>
      <c r="TZL139" s="102"/>
      <c r="TZM139" s="102"/>
      <c r="TZN139" s="102"/>
      <c r="TZO139" s="102"/>
      <c r="TZP139" s="102"/>
      <c r="TZQ139" s="102"/>
      <c r="TZR139" s="102"/>
      <c r="TZS139" s="102"/>
      <c r="TZT139" s="102"/>
      <c r="TZU139" s="102"/>
      <c r="TZV139" s="102"/>
      <c r="TZW139" s="102"/>
      <c r="TZX139" s="102"/>
      <c r="TZY139" s="102"/>
      <c r="TZZ139" s="102"/>
      <c r="UAA139" s="102"/>
      <c r="UAB139" s="102"/>
      <c r="UAC139" s="102"/>
      <c r="UAD139" s="102"/>
      <c r="UAE139" s="102"/>
      <c r="UAF139" s="102"/>
      <c r="UAG139" s="102"/>
      <c r="UAH139" s="102"/>
      <c r="UAI139" s="102"/>
      <c r="UAJ139" s="102"/>
      <c r="UAK139" s="102"/>
      <c r="UAL139" s="102"/>
      <c r="UAM139" s="102"/>
      <c r="UAN139" s="102"/>
      <c r="UAO139" s="102"/>
      <c r="UAP139" s="102"/>
      <c r="UAQ139" s="102"/>
      <c r="UAR139" s="102"/>
      <c r="UAS139" s="102"/>
      <c r="UAT139" s="102"/>
      <c r="UAU139" s="102"/>
      <c r="UAV139" s="102"/>
      <c r="UAW139" s="102"/>
      <c r="UAX139" s="102"/>
      <c r="UAY139" s="102"/>
      <c r="UAZ139" s="102"/>
      <c r="UBA139" s="102"/>
      <c r="UBB139" s="102"/>
      <c r="UBC139" s="102"/>
      <c r="UBD139" s="102"/>
      <c r="UBE139" s="102"/>
      <c r="UBF139" s="102"/>
      <c r="UBG139" s="102"/>
      <c r="UBH139" s="102"/>
      <c r="UBI139" s="102"/>
      <c r="UBJ139" s="102"/>
      <c r="UBK139" s="102"/>
      <c r="UBL139" s="102"/>
      <c r="UBM139" s="102"/>
      <c r="UBN139" s="102"/>
      <c r="UBO139" s="102"/>
      <c r="UBP139" s="102"/>
      <c r="UBQ139" s="102"/>
      <c r="UBR139" s="102"/>
      <c r="UBS139" s="102"/>
      <c r="UBT139" s="102"/>
      <c r="UBU139" s="102"/>
      <c r="UBV139" s="102"/>
      <c r="UBW139" s="102"/>
      <c r="UBX139" s="102"/>
      <c r="UBY139" s="102"/>
      <c r="UBZ139" s="102"/>
      <c r="UCA139" s="102"/>
      <c r="UCB139" s="102"/>
      <c r="UCC139" s="102"/>
      <c r="UCD139" s="102"/>
      <c r="UCE139" s="102"/>
      <c r="UCF139" s="102"/>
      <c r="UCG139" s="102"/>
      <c r="UCH139" s="102"/>
      <c r="UCI139" s="102"/>
      <c r="UCJ139" s="102"/>
      <c r="UCK139" s="102"/>
      <c r="UCL139" s="102"/>
      <c r="UCM139" s="102"/>
      <c r="UCN139" s="102"/>
      <c r="UCO139" s="102"/>
      <c r="UCP139" s="102"/>
      <c r="UCQ139" s="102"/>
      <c r="UCR139" s="102"/>
      <c r="UCS139" s="102"/>
      <c r="UCT139" s="102"/>
      <c r="UCU139" s="102"/>
      <c r="UCV139" s="102"/>
      <c r="UCW139" s="102"/>
      <c r="UCX139" s="102"/>
      <c r="UCY139" s="102"/>
      <c r="UCZ139" s="102"/>
      <c r="UDA139" s="102"/>
      <c r="UDB139" s="102"/>
      <c r="UDC139" s="102"/>
      <c r="UDD139" s="102"/>
      <c r="UDE139" s="102"/>
      <c r="UDF139" s="102"/>
      <c r="UDG139" s="102"/>
      <c r="UDH139" s="102"/>
      <c r="UDI139" s="102"/>
      <c r="UDJ139" s="102"/>
      <c r="UDK139" s="102"/>
      <c r="UDL139" s="102"/>
      <c r="UDM139" s="102"/>
      <c r="UDN139" s="102"/>
      <c r="UDO139" s="102"/>
      <c r="UDP139" s="102"/>
      <c r="UDQ139" s="102"/>
      <c r="UDR139" s="102"/>
      <c r="UDS139" s="102"/>
      <c r="UDT139" s="102"/>
      <c r="UDU139" s="102"/>
      <c r="UDV139" s="102"/>
      <c r="UDW139" s="102"/>
      <c r="UDX139" s="102"/>
      <c r="UDY139" s="102"/>
      <c r="UDZ139" s="102"/>
      <c r="UEA139" s="102"/>
      <c r="UEB139" s="102"/>
      <c r="UEC139" s="102"/>
      <c r="UED139" s="102"/>
      <c r="UEE139" s="102"/>
      <c r="UEF139" s="102"/>
      <c r="UEG139" s="102"/>
      <c r="UEH139" s="102"/>
      <c r="UEI139" s="102"/>
      <c r="UEJ139" s="102"/>
      <c r="UEK139" s="102"/>
      <c r="UEL139" s="102"/>
      <c r="UEM139" s="102"/>
      <c r="UEN139" s="102"/>
      <c r="UEO139" s="102"/>
      <c r="UEP139" s="102"/>
      <c r="UEQ139" s="102"/>
      <c r="UER139" s="102"/>
      <c r="UES139" s="102"/>
      <c r="UET139" s="102"/>
      <c r="UEU139" s="102"/>
      <c r="UEV139" s="102"/>
      <c r="UEW139" s="102"/>
      <c r="UEX139" s="102"/>
      <c r="UEY139" s="102"/>
      <c r="UEZ139" s="102"/>
      <c r="UFA139" s="102"/>
      <c r="UFB139" s="102"/>
      <c r="UFC139" s="102"/>
      <c r="UFD139" s="102"/>
      <c r="UFE139" s="102"/>
      <c r="UFF139" s="102"/>
      <c r="UFG139" s="102"/>
      <c r="UFH139" s="102"/>
      <c r="UFI139" s="102"/>
      <c r="UFJ139" s="102"/>
      <c r="UFK139" s="102"/>
      <c r="UFL139" s="102"/>
      <c r="UFM139" s="102"/>
      <c r="UFN139" s="102"/>
      <c r="UFO139" s="102"/>
      <c r="UFP139" s="102"/>
      <c r="UFQ139" s="102"/>
      <c r="UFR139" s="102"/>
      <c r="UFS139" s="102"/>
      <c r="UFT139" s="102"/>
      <c r="UFU139" s="102"/>
      <c r="UFV139" s="102"/>
      <c r="UFW139" s="102"/>
      <c r="UFX139" s="102"/>
      <c r="UFY139" s="102"/>
      <c r="UFZ139" s="102"/>
      <c r="UGA139" s="102"/>
      <c r="UGB139" s="102"/>
      <c r="UGC139" s="102"/>
      <c r="UGD139" s="102"/>
      <c r="UGE139" s="102"/>
      <c r="UGF139" s="102"/>
      <c r="UGG139" s="102"/>
      <c r="UGH139" s="102"/>
      <c r="UGI139" s="102"/>
      <c r="UGJ139" s="102"/>
      <c r="UGK139" s="102"/>
      <c r="UGL139" s="102"/>
      <c r="UGM139" s="102"/>
      <c r="UGN139" s="102"/>
      <c r="UGO139" s="102"/>
      <c r="UGP139" s="102"/>
      <c r="UGQ139" s="102"/>
      <c r="UGR139" s="102"/>
      <c r="UGS139" s="102"/>
      <c r="UGT139" s="102"/>
      <c r="UGU139" s="102"/>
      <c r="UGV139" s="102"/>
      <c r="UGW139" s="102"/>
      <c r="UGX139" s="102"/>
      <c r="UGY139" s="102"/>
      <c r="UGZ139" s="102"/>
      <c r="UHA139" s="102"/>
      <c r="UHB139" s="102"/>
      <c r="UHC139" s="102"/>
      <c r="UHD139" s="102"/>
      <c r="UHE139" s="102"/>
      <c r="UHF139" s="102"/>
      <c r="UHG139" s="102"/>
      <c r="UHH139" s="102"/>
      <c r="UHI139" s="102"/>
      <c r="UHJ139" s="102"/>
      <c r="UHK139" s="102"/>
      <c r="UHL139" s="102"/>
      <c r="UHM139" s="102"/>
      <c r="UHN139" s="102"/>
      <c r="UHO139" s="102"/>
      <c r="UHP139" s="102"/>
      <c r="UHQ139" s="102"/>
      <c r="UHR139" s="102"/>
      <c r="UHS139" s="102"/>
      <c r="UHT139" s="102"/>
      <c r="UHU139" s="102"/>
      <c r="UHV139" s="102"/>
      <c r="UHW139" s="102"/>
      <c r="UHX139" s="102"/>
      <c r="UHY139" s="102"/>
      <c r="UHZ139" s="102"/>
      <c r="UIA139" s="102"/>
      <c r="UIB139" s="102"/>
      <c r="UIC139" s="102"/>
      <c r="UID139" s="102"/>
      <c r="UIE139" s="102"/>
      <c r="UIF139" s="102"/>
      <c r="UIG139" s="102"/>
      <c r="UIH139" s="102"/>
      <c r="UII139" s="102"/>
      <c r="UIJ139" s="102"/>
      <c r="UIK139" s="102"/>
      <c r="UIL139" s="102"/>
      <c r="UIM139" s="102"/>
      <c r="UIN139" s="102"/>
      <c r="UIO139" s="102"/>
      <c r="UIP139" s="102"/>
      <c r="UIQ139" s="102"/>
      <c r="UIR139" s="102"/>
      <c r="UIS139" s="102"/>
      <c r="UIT139" s="102"/>
      <c r="UIU139" s="102"/>
      <c r="UIV139" s="102"/>
      <c r="UIW139" s="102"/>
      <c r="UIX139" s="102"/>
      <c r="UIY139" s="102"/>
      <c r="UIZ139" s="102"/>
      <c r="UJA139" s="102"/>
      <c r="UJB139" s="102"/>
      <c r="UJC139" s="102"/>
      <c r="UJD139" s="102"/>
      <c r="UJE139" s="102"/>
      <c r="UJF139" s="102"/>
      <c r="UJG139" s="102"/>
      <c r="UJH139" s="102"/>
      <c r="UJI139" s="102"/>
      <c r="UJJ139" s="102"/>
      <c r="UJK139" s="102"/>
      <c r="UJL139" s="102"/>
      <c r="UJM139" s="102"/>
      <c r="UJN139" s="102"/>
      <c r="UJO139" s="102"/>
      <c r="UJP139" s="102"/>
      <c r="UJQ139" s="102"/>
      <c r="UJR139" s="102"/>
      <c r="UJS139" s="102"/>
      <c r="UJT139" s="102"/>
      <c r="UJU139" s="102"/>
      <c r="UJV139" s="102"/>
      <c r="UJW139" s="102"/>
      <c r="UJX139" s="102"/>
      <c r="UJY139" s="102"/>
      <c r="UJZ139" s="102"/>
      <c r="UKA139" s="102"/>
      <c r="UKB139" s="102"/>
      <c r="UKC139" s="102"/>
      <c r="UKD139" s="102"/>
      <c r="UKE139" s="102"/>
      <c r="UKF139" s="102"/>
      <c r="UKG139" s="102"/>
      <c r="UKH139" s="102"/>
      <c r="UKI139" s="102"/>
      <c r="UKJ139" s="102"/>
      <c r="UKK139" s="102"/>
      <c r="UKL139" s="102"/>
      <c r="UKM139" s="102"/>
      <c r="UKN139" s="102"/>
      <c r="UKO139" s="102"/>
      <c r="UKP139" s="102"/>
      <c r="UKQ139" s="102"/>
      <c r="UKR139" s="102"/>
      <c r="UKS139" s="102"/>
      <c r="UKT139" s="102"/>
      <c r="UKU139" s="102"/>
      <c r="UKV139" s="102"/>
      <c r="UKW139" s="102"/>
      <c r="UKX139" s="102"/>
      <c r="UKY139" s="102"/>
      <c r="UKZ139" s="102"/>
      <c r="ULA139" s="102"/>
      <c r="ULB139" s="102"/>
      <c r="ULC139" s="102"/>
      <c r="ULD139" s="102"/>
      <c r="ULE139" s="102"/>
      <c r="ULF139" s="102"/>
      <c r="ULG139" s="102"/>
      <c r="ULH139" s="102"/>
      <c r="ULI139" s="102"/>
      <c r="ULJ139" s="102"/>
      <c r="ULK139" s="102"/>
      <c r="ULL139" s="102"/>
      <c r="ULM139" s="102"/>
      <c r="ULN139" s="102"/>
      <c r="ULO139" s="102"/>
      <c r="ULP139" s="102"/>
      <c r="ULQ139" s="102"/>
      <c r="ULR139" s="102"/>
      <c r="ULS139" s="102"/>
      <c r="ULT139" s="102"/>
      <c r="ULU139" s="102"/>
      <c r="ULV139" s="102"/>
      <c r="ULW139" s="102"/>
      <c r="ULX139" s="102"/>
      <c r="ULY139" s="102"/>
      <c r="ULZ139" s="102"/>
      <c r="UMA139" s="102"/>
      <c r="UMB139" s="102"/>
      <c r="UMC139" s="102"/>
      <c r="UMD139" s="102"/>
      <c r="UME139" s="102"/>
      <c r="UMF139" s="102"/>
      <c r="UMG139" s="102"/>
      <c r="UMH139" s="102"/>
      <c r="UMI139" s="102"/>
      <c r="UMJ139" s="102"/>
      <c r="UMK139" s="102"/>
      <c r="UML139" s="102"/>
      <c r="UMM139" s="102"/>
      <c r="UMN139" s="102"/>
      <c r="UMO139" s="102"/>
      <c r="UMP139" s="102"/>
      <c r="UMQ139" s="102"/>
      <c r="UMR139" s="102"/>
      <c r="UMS139" s="102"/>
      <c r="UMT139" s="102"/>
      <c r="UMU139" s="102"/>
      <c r="UMV139" s="102"/>
      <c r="UMW139" s="102"/>
      <c r="UMX139" s="102"/>
      <c r="UMY139" s="102"/>
      <c r="UMZ139" s="102"/>
      <c r="UNA139" s="102"/>
      <c r="UNB139" s="102"/>
      <c r="UNC139" s="102"/>
      <c r="UND139" s="102"/>
      <c r="UNE139" s="102"/>
      <c r="UNF139" s="102"/>
      <c r="UNG139" s="102"/>
      <c r="UNH139" s="102"/>
      <c r="UNI139" s="102"/>
      <c r="UNJ139" s="102"/>
      <c r="UNK139" s="102"/>
      <c r="UNL139" s="102"/>
      <c r="UNM139" s="102"/>
      <c r="UNN139" s="102"/>
      <c r="UNO139" s="102"/>
      <c r="UNP139" s="102"/>
      <c r="UNQ139" s="102"/>
      <c r="UNR139" s="102"/>
      <c r="UNS139" s="102"/>
      <c r="UNT139" s="102"/>
      <c r="UNU139" s="102"/>
      <c r="UNV139" s="102"/>
      <c r="UNW139" s="102"/>
      <c r="UNX139" s="102"/>
      <c r="UNY139" s="102"/>
      <c r="UNZ139" s="102"/>
      <c r="UOA139" s="102"/>
      <c r="UOB139" s="102"/>
      <c r="UOC139" s="102"/>
      <c r="UOD139" s="102"/>
      <c r="UOE139" s="102"/>
      <c r="UOF139" s="102"/>
      <c r="UOG139" s="102"/>
      <c r="UOH139" s="102"/>
      <c r="UOI139" s="102"/>
      <c r="UOJ139" s="102"/>
      <c r="UOK139" s="102"/>
      <c r="UOL139" s="102"/>
      <c r="UOM139" s="102"/>
      <c r="UON139" s="102"/>
      <c r="UOO139" s="102"/>
      <c r="UOP139" s="102"/>
      <c r="UOQ139" s="102"/>
      <c r="UOR139" s="102"/>
      <c r="UOS139" s="102"/>
      <c r="UOT139" s="102"/>
      <c r="UOU139" s="102"/>
      <c r="UOV139" s="102"/>
      <c r="UOW139" s="102"/>
      <c r="UOX139" s="102"/>
      <c r="UOY139" s="102"/>
      <c r="UOZ139" s="102"/>
      <c r="UPA139" s="102"/>
      <c r="UPB139" s="102"/>
      <c r="UPC139" s="102"/>
      <c r="UPD139" s="102"/>
      <c r="UPE139" s="102"/>
      <c r="UPF139" s="102"/>
      <c r="UPG139" s="102"/>
      <c r="UPH139" s="102"/>
      <c r="UPI139" s="102"/>
      <c r="UPJ139" s="102"/>
      <c r="UPK139" s="102"/>
      <c r="UPL139" s="102"/>
      <c r="UPM139" s="102"/>
      <c r="UPN139" s="102"/>
      <c r="UPO139" s="102"/>
      <c r="UPP139" s="102"/>
      <c r="UPQ139" s="102"/>
      <c r="UPR139" s="102"/>
      <c r="UPS139" s="102"/>
      <c r="UPT139" s="102"/>
      <c r="UPU139" s="102"/>
      <c r="UPV139" s="102"/>
      <c r="UPW139" s="102"/>
      <c r="UPX139" s="102"/>
      <c r="UPY139" s="102"/>
      <c r="UPZ139" s="102"/>
      <c r="UQA139" s="102"/>
      <c r="UQB139" s="102"/>
      <c r="UQC139" s="102"/>
      <c r="UQD139" s="102"/>
      <c r="UQE139" s="102"/>
      <c r="UQF139" s="102"/>
      <c r="UQG139" s="102"/>
      <c r="UQH139" s="102"/>
      <c r="UQI139" s="102"/>
      <c r="UQJ139" s="102"/>
      <c r="UQK139" s="102"/>
      <c r="UQL139" s="102"/>
      <c r="UQM139" s="102"/>
      <c r="UQN139" s="102"/>
      <c r="UQO139" s="102"/>
      <c r="UQP139" s="102"/>
      <c r="UQQ139" s="102"/>
      <c r="UQR139" s="102"/>
      <c r="UQS139" s="102"/>
      <c r="UQT139" s="102"/>
      <c r="UQU139" s="102"/>
      <c r="UQV139" s="102"/>
      <c r="UQW139" s="102"/>
      <c r="UQX139" s="102"/>
      <c r="UQY139" s="102"/>
      <c r="UQZ139" s="102"/>
      <c r="URA139" s="102"/>
      <c r="URB139" s="102"/>
      <c r="URC139" s="102"/>
      <c r="URD139" s="102"/>
      <c r="URE139" s="102"/>
      <c r="URF139" s="102"/>
      <c r="URG139" s="102"/>
      <c r="URH139" s="102"/>
      <c r="URI139" s="102"/>
      <c r="URJ139" s="102"/>
      <c r="URK139" s="102"/>
      <c r="URL139" s="102"/>
      <c r="URM139" s="102"/>
      <c r="URN139" s="102"/>
      <c r="URO139" s="102"/>
      <c r="URP139" s="102"/>
      <c r="URQ139" s="102"/>
      <c r="URR139" s="102"/>
      <c r="URS139" s="102"/>
      <c r="URT139" s="102"/>
      <c r="URU139" s="102"/>
      <c r="URV139" s="102"/>
      <c r="URW139" s="102"/>
      <c r="URX139" s="102"/>
      <c r="URY139" s="102"/>
      <c r="URZ139" s="102"/>
      <c r="USA139" s="102"/>
      <c r="USB139" s="102"/>
      <c r="USC139" s="102"/>
      <c r="USD139" s="102"/>
      <c r="USE139" s="102"/>
      <c r="USF139" s="102"/>
      <c r="USG139" s="102"/>
      <c r="USH139" s="102"/>
      <c r="USI139" s="102"/>
      <c r="USJ139" s="102"/>
      <c r="USK139" s="102"/>
      <c r="USL139" s="102"/>
      <c r="USM139" s="102"/>
      <c r="USN139" s="102"/>
      <c r="USO139" s="102"/>
      <c r="USP139" s="102"/>
      <c r="USQ139" s="102"/>
      <c r="USR139" s="102"/>
      <c r="USS139" s="102"/>
      <c r="UST139" s="102"/>
      <c r="USU139" s="102"/>
      <c r="USV139" s="102"/>
      <c r="USW139" s="102"/>
      <c r="USX139" s="102"/>
      <c r="USY139" s="102"/>
      <c r="USZ139" s="102"/>
      <c r="UTA139" s="102"/>
      <c r="UTB139" s="102"/>
      <c r="UTC139" s="102"/>
      <c r="UTD139" s="102"/>
      <c r="UTE139" s="102"/>
      <c r="UTF139" s="102"/>
      <c r="UTG139" s="102"/>
      <c r="UTH139" s="102"/>
      <c r="UTI139" s="102"/>
      <c r="UTJ139" s="102"/>
      <c r="UTK139" s="102"/>
      <c r="UTL139" s="102"/>
      <c r="UTM139" s="102"/>
      <c r="UTN139" s="102"/>
      <c r="UTO139" s="102"/>
      <c r="UTP139" s="102"/>
      <c r="UTQ139" s="102"/>
      <c r="UTR139" s="102"/>
      <c r="UTS139" s="102"/>
      <c r="UTT139" s="102"/>
      <c r="UTU139" s="102"/>
      <c r="UTV139" s="102"/>
      <c r="UTW139" s="102"/>
      <c r="UTX139" s="102"/>
      <c r="UTY139" s="102"/>
      <c r="UTZ139" s="102"/>
      <c r="UUA139" s="102"/>
      <c r="UUB139" s="102"/>
      <c r="UUC139" s="102"/>
      <c r="UUD139" s="102"/>
      <c r="UUE139" s="102"/>
      <c r="UUF139" s="102"/>
      <c r="UUG139" s="102"/>
      <c r="UUH139" s="102"/>
      <c r="UUI139" s="102"/>
      <c r="UUJ139" s="102"/>
      <c r="UUK139" s="102"/>
      <c r="UUL139" s="102"/>
      <c r="UUM139" s="102"/>
      <c r="UUN139" s="102"/>
      <c r="UUO139" s="102"/>
      <c r="UUP139" s="102"/>
      <c r="UUQ139" s="102"/>
      <c r="UUR139" s="102"/>
      <c r="UUS139" s="102"/>
      <c r="UUT139" s="102"/>
      <c r="UUU139" s="102"/>
      <c r="UUV139" s="102"/>
      <c r="UUW139" s="102"/>
      <c r="UUX139" s="102"/>
      <c r="UUY139" s="102"/>
      <c r="UUZ139" s="102"/>
      <c r="UVA139" s="102"/>
      <c r="UVB139" s="102"/>
      <c r="UVC139" s="102"/>
      <c r="UVD139" s="102"/>
      <c r="UVE139" s="102"/>
      <c r="UVF139" s="102"/>
      <c r="UVG139" s="102"/>
      <c r="UVH139" s="102"/>
      <c r="UVI139" s="102"/>
      <c r="UVJ139" s="102"/>
      <c r="UVK139" s="102"/>
      <c r="UVL139" s="102"/>
      <c r="UVM139" s="102"/>
      <c r="UVN139" s="102"/>
      <c r="UVO139" s="102"/>
      <c r="UVP139" s="102"/>
      <c r="UVQ139" s="102"/>
      <c r="UVR139" s="102"/>
      <c r="UVS139" s="102"/>
      <c r="UVT139" s="102"/>
      <c r="UVU139" s="102"/>
      <c r="UVV139" s="102"/>
      <c r="UVW139" s="102"/>
      <c r="UVX139" s="102"/>
      <c r="UVY139" s="102"/>
      <c r="UVZ139" s="102"/>
      <c r="UWA139" s="102"/>
      <c r="UWB139" s="102"/>
      <c r="UWC139" s="102"/>
      <c r="UWD139" s="102"/>
      <c r="UWE139" s="102"/>
      <c r="UWF139" s="102"/>
      <c r="UWG139" s="102"/>
      <c r="UWH139" s="102"/>
      <c r="UWI139" s="102"/>
      <c r="UWJ139" s="102"/>
      <c r="UWK139" s="102"/>
      <c r="UWL139" s="102"/>
      <c r="UWM139" s="102"/>
      <c r="UWN139" s="102"/>
      <c r="UWO139" s="102"/>
      <c r="UWP139" s="102"/>
      <c r="UWQ139" s="102"/>
      <c r="UWR139" s="102"/>
      <c r="UWS139" s="102"/>
      <c r="UWT139" s="102"/>
      <c r="UWU139" s="102"/>
      <c r="UWV139" s="102"/>
      <c r="UWW139" s="102"/>
      <c r="UWX139" s="102"/>
      <c r="UWY139" s="102"/>
      <c r="UWZ139" s="102"/>
      <c r="UXA139" s="102"/>
      <c r="UXB139" s="102"/>
      <c r="UXC139" s="102"/>
      <c r="UXD139" s="102"/>
      <c r="UXE139" s="102"/>
      <c r="UXF139" s="102"/>
      <c r="UXG139" s="102"/>
      <c r="UXH139" s="102"/>
      <c r="UXI139" s="102"/>
      <c r="UXJ139" s="102"/>
      <c r="UXK139" s="102"/>
      <c r="UXL139" s="102"/>
      <c r="UXM139" s="102"/>
      <c r="UXN139" s="102"/>
      <c r="UXO139" s="102"/>
      <c r="UXP139" s="102"/>
      <c r="UXQ139" s="102"/>
      <c r="UXR139" s="102"/>
      <c r="UXS139" s="102"/>
      <c r="UXT139" s="102"/>
      <c r="UXU139" s="102"/>
      <c r="UXV139" s="102"/>
      <c r="UXW139" s="102"/>
      <c r="UXX139" s="102"/>
      <c r="UXY139" s="102"/>
      <c r="UXZ139" s="102"/>
      <c r="UYA139" s="102"/>
      <c r="UYB139" s="102"/>
      <c r="UYC139" s="102"/>
      <c r="UYD139" s="102"/>
      <c r="UYE139" s="102"/>
      <c r="UYF139" s="102"/>
      <c r="UYG139" s="102"/>
      <c r="UYH139" s="102"/>
      <c r="UYI139" s="102"/>
      <c r="UYJ139" s="102"/>
      <c r="UYK139" s="102"/>
      <c r="UYL139" s="102"/>
      <c r="UYM139" s="102"/>
      <c r="UYN139" s="102"/>
      <c r="UYO139" s="102"/>
      <c r="UYP139" s="102"/>
      <c r="UYQ139" s="102"/>
      <c r="UYR139" s="102"/>
      <c r="UYS139" s="102"/>
      <c r="UYT139" s="102"/>
      <c r="UYU139" s="102"/>
      <c r="UYV139" s="102"/>
      <c r="UYW139" s="102"/>
      <c r="UYX139" s="102"/>
      <c r="UYY139" s="102"/>
      <c r="UYZ139" s="102"/>
      <c r="UZA139" s="102"/>
      <c r="UZB139" s="102"/>
      <c r="UZC139" s="102"/>
      <c r="UZD139" s="102"/>
      <c r="UZE139" s="102"/>
      <c r="UZF139" s="102"/>
      <c r="UZG139" s="102"/>
      <c r="UZH139" s="102"/>
      <c r="UZI139" s="102"/>
      <c r="UZJ139" s="102"/>
      <c r="UZK139" s="102"/>
      <c r="UZL139" s="102"/>
      <c r="UZM139" s="102"/>
      <c r="UZN139" s="102"/>
      <c r="UZO139" s="102"/>
      <c r="UZP139" s="102"/>
      <c r="UZQ139" s="102"/>
      <c r="UZR139" s="102"/>
      <c r="UZS139" s="102"/>
      <c r="UZT139" s="102"/>
      <c r="UZU139" s="102"/>
      <c r="UZV139" s="102"/>
      <c r="UZW139" s="102"/>
      <c r="UZX139" s="102"/>
      <c r="UZY139" s="102"/>
      <c r="UZZ139" s="102"/>
      <c r="VAA139" s="102"/>
      <c r="VAB139" s="102"/>
      <c r="VAC139" s="102"/>
      <c r="VAD139" s="102"/>
      <c r="VAE139" s="102"/>
      <c r="VAF139" s="102"/>
      <c r="VAG139" s="102"/>
      <c r="VAH139" s="102"/>
      <c r="VAI139" s="102"/>
      <c r="VAJ139" s="102"/>
      <c r="VAK139" s="102"/>
      <c r="VAL139" s="102"/>
      <c r="VAM139" s="102"/>
      <c r="VAN139" s="102"/>
      <c r="VAO139" s="102"/>
      <c r="VAP139" s="102"/>
      <c r="VAQ139" s="102"/>
      <c r="VAR139" s="102"/>
      <c r="VAS139" s="102"/>
      <c r="VAT139" s="102"/>
      <c r="VAU139" s="102"/>
      <c r="VAV139" s="102"/>
      <c r="VAW139" s="102"/>
      <c r="VAX139" s="102"/>
      <c r="VAY139" s="102"/>
      <c r="VAZ139" s="102"/>
      <c r="VBA139" s="102"/>
      <c r="VBB139" s="102"/>
      <c r="VBC139" s="102"/>
      <c r="VBD139" s="102"/>
      <c r="VBE139" s="102"/>
      <c r="VBF139" s="102"/>
      <c r="VBG139" s="102"/>
      <c r="VBH139" s="102"/>
      <c r="VBI139" s="102"/>
      <c r="VBJ139" s="102"/>
      <c r="VBK139" s="102"/>
      <c r="VBL139" s="102"/>
      <c r="VBM139" s="102"/>
      <c r="VBN139" s="102"/>
      <c r="VBO139" s="102"/>
      <c r="VBP139" s="102"/>
      <c r="VBQ139" s="102"/>
      <c r="VBR139" s="102"/>
      <c r="VBS139" s="102"/>
      <c r="VBT139" s="102"/>
      <c r="VBU139" s="102"/>
      <c r="VBV139" s="102"/>
      <c r="VBW139" s="102"/>
      <c r="VBX139" s="102"/>
      <c r="VBY139" s="102"/>
      <c r="VBZ139" s="102"/>
      <c r="VCA139" s="102"/>
      <c r="VCB139" s="102"/>
      <c r="VCC139" s="102"/>
      <c r="VCD139" s="102"/>
      <c r="VCE139" s="102"/>
      <c r="VCF139" s="102"/>
      <c r="VCG139" s="102"/>
      <c r="VCH139" s="102"/>
      <c r="VCI139" s="102"/>
      <c r="VCJ139" s="102"/>
      <c r="VCK139" s="102"/>
      <c r="VCL139" s="102"/>
      <c r="VCM139" s="102"/>
      <c r="VCN139" s="102"/>
      <c r="VCO139" s="102"/>
      <c r="VCP139" s="102"/>
      <c r="VCQ139" s="102"/>
      <c r="VCR139" s="102"/>
      <c r="VCS139" s="102"/>
      <c r="VCT139" s="102"/>
      <c r="VCU139" s="102"/>
      <c r="VCV139" s="102"/>
      <c r="VCW139" s="102"/>
      <c r="VCX139" s="102"/>
      <c r="VCY139" s="102"/>
      <c r="VCZ139" s="102"/>
      <c r="VDA139" s="102"/>
      <c r="VDB139" s="102"/>
      <c r="VDC139" s="102"/>
      <c r="VDD139" s="102"/>
      <c r="VDE139" s="102"/>
      <c r="VDF139" s="102"/>
      <c r="VDG139" s="102"/>
      <c r="VDH139" s="102"/>
      <c r="VDI139" s="102"/>
      <c r="VDJ139" s="102"/>
      <c r="VDK139" s="102"/>
      <c r="VDL139" s="102"/>
      <c r="VDM139" s="102"/>
      <c r="VDN139" s="102"/>
      <c r="VDO139" s="102"/>
      <c r="VDP139" s="102"/>
      <c r="VDQ139" s="102"/>
      <c r="VDR139" s="102"/>
      <c r="VDS139" s="102"/>
      <c r="VDT139" s="102"/>
      <c r="VDU139" s="102"/>
      <c r="VDV139" s="102"/>
      <c r="VDW139" s="102"/>
      <c r="VDX139" s="102"/>
      <c r="VDY139" s="102"/>
      <c r="VDZ139" s="102"/>
      <c r="VEA139" s="102"/>
      <c r="VEB139" s="102"/>
      <c r="VEC139" s="102"/>
      <c r="VED139" s="102"/>
      <c r="VEE139" s="102"/>
      <c r="VEF139" s="102"/>
      <c r="VEG139" s="102"/>
      <c r="VEH139" s="102"/>
      <c r="VEI139" s="102"/>
      <c r="VEJ139" s="102"/>
      <c r="VEK139" s="102"/>
      <c r="VEL139" s="102"/>
      <c r="VEM139" s="102"/>
      <c r="VEN139" s="102"/>
      <c r="VEO139" s="102"/>
      <c r="VEP139" s="102"/>
      <c r="VEQ139" s="102"/>
      <c r="VER139" s="102"/>
      <c r="VES139" s="102"/>
      <c r="VET139" s="102"/>
      <c r="VEU139" s="102"/>
      <c r="VEV139" s="102"/>
      <c r="VEW139" s="102"/>
      <c r="VEX139" s="102"/>
      <c r="VEY139" s="102"/>
      <c r="VEZ139" s="102"/>
      <c r="VFA139" s="102"/>
      <c r="VFB139" s="102"/>
      <c r="VFC139" s="102"/>
      <c r="VFD139" s="102"/>
      <c r="VFE139" s="102"/>
      <c r="VFF139" s="102"/>
      <c r="VFG139" s="102"/>
      <c r="VFH139" s="102"/>
      <c r="VFI139" s="102"/>
      <c r="VFJ139" s="102"/>
      <c r="VFK139" s="102"/>
      <c r="VFL139" s="102"/>
      <c r="VFM139" s="102"/>
      <c r="VFN139" s="102"/>
      <c r="VFO139" s="102"/>
      <c r="VFP139" s="102"/>
      <c r="VFQ139" s="102"/>
      <c r="VFR139" s="102"/>
      <c r="VFS139" s="102"/>
      <c r="VFT139" s="102"/>
      <c r="VFU139" s="102"/>
      <c r="VFV139" s="102"/>
      <c r="VFW139" s="102"/>
      <c r="VFX139" s="102"/>
      <c r="VFY139" s="102"/>
      <c r="VFZ139" s="102"/>
      <c r="VGA139" s="102"/>
      <c r="VGB139" s="102"/>
      <c r="VGC139" s="102"/>
      <c r="VGD139" s="102"/>
      <c r="VGE139" s="102"/>
      <c r="VGF139" s="102"/>
      <c r="VGG139" s="102"/>
      <c r="VGH139" s="102"/>
      <c r="VGI139" s="102"/>
      <c r="VGJ139" s="102"/>
      <c r="VGK139" s="102"/>
      <c r="VGL139" s="102"/>
      <c r="VGM139" s="102"/>
      <c r="VGN139" s="102"/>
      <c r="VGO139" s="102"/>
      <c r="VGP139" s="102"/>
      <c r="VGQ139" s="102"/>
      <c r="VGR139" s="102"/>
      <c r="VGS139" s="102"/>
      <c r="VGT139" s="102"/>
      <c r="VGU139" s="102"/>
      <c r="VGV139" s="102"/>
      <c r="VGW139" s="102"/>
      <c r="VGX139" s="102"/>
      <c r="VGY139" s="102"/>
      <c r="VGZ139" s="102"/>
      <c r="VHA139" s="102"/>
      <c r="VHB139" s="102"/>
      <c r="VHC139" s="102"/>
      <c r="VHD139" s="102"/>
      <c r="VHE139" s="102"/>
      <c r="VHF139" s="102"/>
      <c r="VHG139" s="102"/>
      <c r="VHH139" s="102"/>
      <c r="VHI139" s="102"/>
      <c r="VHJ139" s="102"/>
      <c r="VHK139" s="102"/>
      <c r="VHL139" s="102"/>
      <c r="VHM139" s="102"/>
      <c r="VHN139" s="102"/>
      <c r="VHO139" s="102"/>
      <c r="VHP139" s="102"/>
      <c r="VHQ139" s="102"/>
      <c r="VHR139" s="102"/>
      <c r="VHS139" s="102"/>
      <c r="VHT139" s="102"/>
      <c r="VHU139" s="102"/>
      <c r="VHV139" s="102"/>
      <c r="VHW139" s="102"/>
      <c r="VHX139" s="102"/>
      <c r="VHY139" s="102"/>
      <c r="VHZ139" s="102"/>
      <c r="VIA139" s="102"/>
      <c r="VIB139" s="102"/>
      <c r="VIC139" s="102"/>
      <c r="VID139" s="102"/>
      <c r="VIE139" s="102"/>
      <c r="VIF139" s="102"/>
      <c r="VIG139" s="102"/>
      <c r="VIH139" s="102"/>
      <c r="VII139" s="102"/>
      <c r="VIJ139" s="102"/>
      <c r="VIK139" s="102"/>
      <c r="VIL139" s="102"/>
      <c r="VIM139" s="102"/>
      <c r="VIN139" s="102"/>
      <c r="VIO139" s="102"/>
      <c r="VIP139" s="102"/>
      <c r="VIQ139" s="102"/>
      <c r="VIR139" s="102"/>
      <c r="VIS139" s="102"/>
      <c r="VIT139" s="102"/>
      <c r="VIU139" s="102"/>
      <c r="VIV139" s="102"/>
      <c r="VIW139" s="102"/>
      <c r="VIX139" s="102"/>
      <c r="VIY139" s="102"/>
      <c r="VIZ139" s="102"/>
      <c r="VJA139" s="102"/>
      <c r="VJB139" s="102"/>
      <c r="VJC139" s="102"/>
      <c r="VJD139" s="102"/>
      <c r="VJE139" s="102"/>
      <c r="VJF139" s="102"/>
      <c r="VJG139" s="102"/>
      <c r="VJH139" s="102"/>
      <c r="VJI139" s="102"/>
      <c r="VJJ139" s="102"/>
      <c r="VJK139" s="102"/>
      <c r="VJL139" s="102"/>
      <c r="VJM139" s="102"/>
      <c r="VJN139" s="102"/>
      <c r="VJO139" s="102"/>
      <c r="VJP139" s="102"/>
      <c r="VJQ139" s="102"/>
      <c r="VJR139" s="102"/>
      <c r="VJS139" s="102"/>
      <c r="VJT139" s="102"/>
      <c r="VJU139" s="102"/>
      <c r="VJV139" s="102"/>
      <c r="VJW139" s="102"/>
      <c r="VJX139" s="102"/>
      <c r="VJY139" s="102"/>
      <c r="VJZ139" s="102"/>
      <c r="VKA139" s="102"/>
      <c r="VKB139" s="102"/>
      <c r="VKC139" s="102"/>
      <c r="VKD139" s="102"/>
      <c r="VKE139" s="102"/>
      <c r="VKF139" s="102"/>
      <c r="VKG139" s="102"/>
      <c r="VKH139" s="102"/>
      <c r="VKI139" s="102"/>
      <c r="VKJ139" s="102"/>
      <c r="VKK139" s="102"/>
      <c r="VKL139" s="102"/>
      <c r="VKM139" s="102"/>
      <c r="VKN139" s="102"/>
      <c r="VKO139" s="102"/>
      <c r="VKP139" s="102"/>
      <c r="VKQ139" s="102"/>
      <c r="VKR139" s="102"/>
      <c r="VKS139" s="102"/>
      <c r="VKT139" s="102"/>
      <c r="VKU139" s="102"/>
      <c r="VKV139" s="102"/>
      <c r="VKW139" s="102"/>
      <c r="VKX139" s="102"/>
      <c r="VKY139" s="102"/>
      <c r="VKZ139" s="102"/>
      <c r="VLA139" s="102"/>
      <c r="VLB139" s="102"/>
      <c r="VLC139" s="102"/>
      <c r="VLD139" s="102"/>
      <c r="VLE139" s="102"/>
      <c r="VLF139" s="102"/>
      <c r="VLG139" s="102"/>
      <c r="VLH139" s="102"/>
      <c r="VLI139" s="102"/>
      <c r="VLJ139" s="102"/>
      <c r="VLK139" s="102"/>
      <c r="VLL139" s="102"/>
      <c r="VLM139" s="102"/>
      <c r="VLN139" s="102"/>
      <c r="VLO139" s="102"/>
      <c r="VLP139" s="102"/>
      <c r="VLQ139" s="102"/>
      <c r="VLR139" s="102"/>
      <c r="VLS139" s="102"/>
      <c r="VLT139" s="102"/>
      <c r="VLU139" s="102"/>
      <c r="VLV139" s="102"/>
      <c r="VLW139" s="102"/>
      <c r="VLX139" s="102"/>
      <c r="VLY139" s="102"/>
      <c r="VLZ139" s="102"/>
      <c r="VMA139" s="102"/>
      <c r="VMB139" s="102"/>
      <c r="VMC139" s="102"/>
      <c r="VMD139" s="102"/>
      <c r="VME139" s="102"/>
      <c r="VMF139" s="102"/>
      <c r="VMG139" s="102"/>
      <c r="VMH139" s="102"/>
      <c r="VMI139" s="102"/>
      <c r="VMJ139" s="102"/>
      <c r="VMK139" s="102"/>
      <c r="VML139" s="102"/>
      <c r="VMM139" s="102"/>
      <c r="VMN139" s="102"/>
      <c r="VMO139" s="102"/>
      <c r="VMP139" s="102"/>
      <c r="VMQ139" s="102"/>
      <c r="VMR139" s="102"/>
      <c r="VMS139" s="102"/>
      <c r="VMT139" s="102"/>
      <c r="VMU139" s="102"/>
      <c r="VMV139" s="102"/>
      <c r="VMW139" s="102"/>
      <c r="VMX139" s="102"/>
      <c r="VMY139" s="102"/>
      <c r="VMZ139" s="102"/>
      <c r="VNA139" s="102"/>
      <c r="VNB139" s="102"/>
      <c r="VNC139" s="102"/>
      <c r="VND139" s="102"/>
      <c r="VNE139" s="102"/>
      <c r="VNF139" s="102"/>
      <c r="VNG139" s="102"/>
      <c r="VNH139" s="102"/>
      <c r="VNI139" s="102"/>
      <c r="VNJ139" s="102"/>
      <c r="VNK139" s="102"/>
      <c r="VNL139" s="102"/>
      <c r="VNM139" s="102"/>
      <c r="VNN139" s="102"/>
      <c r="VNO139" s="102"/>
      <c r="VNP139" s="102"/>
      <c r="VNQ139" s="102"/>
      <c r="VNR139" s="102"/>
      <c r="VNS139" s="102"/>
      <c r="VNT139" s="102"/>
      <c r="VNU139" s="102"/>
      <c r="VNV139" s="102"/>
      <c r="VNW139" s="102"/>
      <c r="VNX139" s="102"/>
      <c r="VNY139" s="102"/>
      <c r="VNZ139" s="102"/>
      <c r="VOA139" s="102"/>
      <c r="VOB139" s="102"/>
      <c r="VOC139" s="102"/>
      <c r="VOD139" s="102"/>
      <c r="VOE139" s="102"/>
      <c r="VOF139" s="102"/>
      <c r="VOG139" s="102"/>
      <c r="VOH139" s="102"/>
      <c r="VOI139" s="102"/>
      <c r="VOJ139" s="102"/>
      <c r="VOK139" s="102"/>
      <c r="VOL139" s="102"/>
      <c r="VOM139" s="102"/>
      <c r="VON139" s="102"/>
      <c r="VOO139" s="102"/>
      <c r="VOP139" s="102"/>
      <c r="VOQ139" s="102"/>
      <c r="VOR139" s="102"/>
      <c r="VOS139" s="102"/>
      <c r="VOT139" s="102"/>
      <c r="VOU139" s="102"/>
      <c r="VOV139" s="102"/>
      <c r="VOW139" s="102"/>
      <c r="VOX139" s="102"/>
      <c r="VOY139" s="102"/>
      <c r="VOZ139" s="102"/>
      <c r="VPA139" s="102"/>
      <c r="VPB139" s="102"/>
      <c r="VPC139" s="102"/>
      <c r="VPD139" s="102"/>
      <c r="VPE139" s="102"/>
      <c r="VPF139" s="102"/>
      <c r="VPG139" s="102"/>
      <c r="VPH139" s="102"/>
      <c r="VPI139" s="102"/>
      <c r="VPJ139" s="102"/>
      <c r="VPK139" s="102"/>
      <c r="VPL139" s="102"/>
      <c r="VPM139" s="102"/>
      <c r="VPN139" s="102"/>
      <c r="VPO139" s="102"/>
      <c r="VPP139" s="102"/>
      <c r="VPQ139" s="102"/>
      <c r="VPR139" s="102"/>
      <c r="VPS139" s="102"/>
      <c r="VPT139" s="102"/>
      <c r="VPU139" s="102"/>
      <c r="VPV139" s="102"/>
      <c r="VPW139" s="102"/>
      <c r="VPX139" s="102"/>
      <c r="VPY139" s="102"/>
      <c r="VPZ139" s="102"/>
      <c r="VQA139" s="102"/>
      <c r="VQB139" s="102"/>
      <c r="VQC139" s="102"/>
      <c r="VQD139" s="102"/>
      <c r="VQE139" s="102"/>
      <c r="VQF139" s="102"/>
      <c r="VQG139" s="102"/>
      <c r="VQH139" s="102"/>
      <c r="VQI139" s="102"/>
      <c r="VQJ139" s="102"/>
      <c r="VQK139" s="102"/>
      <c r="VQL139" s="102"/>
      <c r="VQM139" s="102"/>
      <c r="VQN139" s="102"/>
      <c r="VQO139" s="102"/>
      <c r="VQP139" s="102"/>
      <c r="VQQ139" s="102"/>
      <c r="VQR139" s="102"/>
      <c r="VQS139" s="102"/>
      <c r="VQT139" s="102"/>
      <c r="VQU139" s="102"/>
      <c r="VQV139" s="102"/>
      <c r="VQW139" s="102"/>
      <c r="VQX139" s="102"/>
      <c r="VQY139" s="102"/>
      <c r="VQZ139" s="102"/>
      <c r="VRA139" s="102"/>
      <c r="VRB139" s="102"/>
      <c r="VRC139" s="102"/>
      <c r="VRD139" s="102"/>
      <c r="VRE139" s="102"/>
      <c r="VRF139" s="102"/>
      <c r="VRG139" s="102"/>
      <c r="VRH139" s="102"/>
      <c r="VRI139" s="102"/>
      <c r="VRJ139" s="102"/>
      <c r="VRK139" s="102"/>
      <c r="VRL139" s="102"/>
      <c r="VRM139" s="102"/>
      <c r="VRN139" s="102"/>
      <c r="VRO139" s="102"/>
      <c r="VRP139" s="102"/>
      <c r="VRQ139" s="102"/>
      <c r="VRR139" s="102"/>
      <c r="VRS139" s="102"/>
      <c r="VRT139" s="102"/>
      <c r="VRU139" s="102"/>
      <c r="VRV139" s="102"/>
      <c r="VRW139" s="102"/>
      <c r="VRX139" s="102"/>
      <c r="VRY139" s="102"/>
      <c r="VRZ139" s="102"/>
      <c r="VSA139" s="102"/>
      <c r="VSB139" s="102"/>
      <c r="VSC139" s="102"/>
      <c r="VSD139" s="102"/>
      <c r="VSE139" s="102"/>
      <c r="VSF139" s="102"/>
      <c r="VSG139" s="102"/>
      <c r="VSH139" s="102"/>
      <c r="VSI139" s="102"/>
      <c r="VSJ139" s="102"/>
      <c r="VSK139" s="102"/>
      <c r="VSL139" s="102"/>
      <c r="VSM139" s="102"/>
      <c r="VSN139" s="102"/>
      <c r="VSO139" s="102"/>
      <c r="VSP139" s="102"/>
      <c r="VSQ139" s="102"/>
      <c r="VSR139" s="102"/>
      <c r="VSS139" s="102"/>
      <c r="VST139" s="102"/>
      <c r="VSU139" s="102"/>
      <c r="VSV139" s="102"/>
      <c r="VSW139" s="102"/>
      <c r="VSX139" s="102"/>
      <c r="VSY139" s="102"/>
      <c r="VSZ139" s="102"/>
      <c r="VTA139" s="102"/>
      <c r="VTB139" s="102"/>
      <c r="VTC139" s="102"/>
      <c r="VTD139" s="102"/>
      <c r="VTE139" s="102"/>
      <c r="VTF139" s="102"/>
      <c r="VTG139" s="102"/>
      <c r="VTH139" s="102"/>
      <c r="VTI139" s="102"/>
      <c r="VTJ139" s="102"/>
      <c r="VTK139" s="102"/>
      <c r="VTL139" s="102"/>
      <c r="VTM139" s="102"/>
      <c r="VTN139" s="102"/>
      <c r="VTO139" s="102"/>
      <c r="VTP139" s="102"/>
      <c r="VTQ139" s="102"/>
      <c r="VTR139" s="102"/>
      <c r="VTS139" s="102"/>
      <c r="VTT139" s="102"/>
      <c r="VTU139" s="102"/>
      <c r="VTV139" s="102"/>
      <c r="VTW139" s="102"/>
      <c r="VTX139" s="102"/>
      <c r="VTY139" s="102"/>
      <c r="VTZ139" s="102"/>
      <c r="VUA139" s="102"/>
      <c r="VUB139" s="102"/>
      <c r="VUC139" s="102"/>
      <c r="VUD139" s="102"/>
      <c r="VUE139" s="102"/>
      <c r="VUF139" s="102"/>
      <c r="VUG139" s="102"/>
      <c r="VUH139" s="102"/>
      <c r="VUI139" s="102"/>
      <c r="VUJ139" s="102"/>
      <c r="VUK139" s="102"/>
      <c r="VUL139" s="102"/>
      <c r="VUM139" s="102"/>
      <c r="VUN139" s="102"/>
      <c r="VUO139" s="102"/>
      <c r="VUP139" s="102"/>
      <c r="VUQ139" s="102"/>
      <c r="VUR139" s="102"/>
      <c r="VUS139" s="102"/>
      <c r="VUT139" s="102"/>
      <c r="VUU139" s="102"/>
      <c r="VUV139" s="102"/>
      <c r="VUW139" s="102"/>
      <c r="VUX139" s="102"/>
      <c r="VUY139" s="102"/>
      <c r="VUZ139" s="102"/>
      <c r="VVA139" s="102"/>
      <c r="VVB139" s="102"/>
      <c r="VVC139" s="102"/>
      <c r="VVD139" s="102"/>
      <c r="VVE139" s="102"/>
      <c r="VVF139" s="102"/>
      <c r="VVG139" s="102"/>
      <c r="VVH139" s="102"/>
      <c r="VVI139" s="102"/>
      <c r="VVJ139" s="102"/>
      <c r="VVK139" s="102"/>
      <c r="VVL139" s="102"/>
      <c r="VVM139" s="102"/>
      <c r="VVN139" s="102"/>
      <c r="VVO139" s="102"/>
      <c r="VVP139" s="102"/>
      <c r="VVQ139" s="102"/>
      <c r="VVR139" s="102"/>
      <c r="VVS139" s="102"/>
      <c r="VVT139" s="102"/>
      <c r="VVU139" s="102"/>
      <c r="VVV139" s="102"/>
      <c r="VVW139" s="102"/>
      <c r="VVX139" s="102"/>
      <c r="VVY139" s="102"/>
      <c r="VVZ139" s="102"/>
      <c r="VWA139" s="102"/>
      <c r="VWB139" s="102"/>
      <c r="VWC139" s="102"/>
      <c r="VWD139" s="102"/>
      <c r="VWE139" s="102"/>
      <c r="VWF139" s="102"/>
      <c r="VWG139" s="102"/>
      <c r="VWH139" s="102"/>
      <c r="VWI139" s="102"/>
      <c r="VWJ139" s="102"/>
      <c r="VWK139" s="102"/>
      <c r="VWL139" s="102"/>
      <c r="VWM139" s="102"/>
      <c r="VWN139" s="102"/>
      <c r="VWO139" s="102"/>
      <c r="VWP139" s="102"/>
      <c r="VWQ139" s="102"/>
      <c r="VWR139" s="102"/>
      <c r="VWS139" s="102"/>
      <c r="VWT139" s="102"/>
      <c r="VWU139" s="102"/>
      <c r="VWV139" s="102"/>
      <c r="VWW139" s="102"/>
      <c r="VWX139" s="102"/>
      <c r="VWY139" s="102"/>
      <c r="VWZ139" s="102"/>
      <c r="VXA139" s="102"/>
      <c r="VXB139" s="102"/>
      <c r="VXC139" s="102"/>
      <c r="VXD139" s="102"/>
      <c r="VXE139" s="102"/>
      <c r="VXF139" s="102"/>
      <c r="VXG139" s="102"/>
      <c r="VXH139" s="102"/>
      <c r="VXI139" s="102"/>
      <c r="VXJ139" s="102"/>
      <c r="VXK139" s="102"/>
      <c r="VXL139" s="102"/>
      <c r="VXM139" s="102"/>
      <c r="VXN139" s="102"/>
      <c r="VXO139" s="102"/>
      <c r="VXP139" s="102"/>
      <c r="VXQ139" s="102"/>
      <c r="VXR139" s="102"/>
      <c r="VXS139" s="102"/>
      <c r="VXT139" s="102"/>
      <c r="VXU139" s="102"/>
      <c r="VXV139" s="102"/>
      <c r="VXW139" s="102"/>
      <c r="VXX139" s="102"/>
      <c r="VXY139" s="102"/>
      <c r="VXZ139" s="102"/>
      <c r="VYA139" s="102"/>
      <c r="VYB139" s="102"/>
      <c r="VYC139" s="102"/>
      <c r="VYD139" s="102"/>
      <c r="VYE139" s="102"/>
      <c r="VYF139" s="102"/>
      <c r="VYG139" s="102"/>
      <c r="VYH139" s="102"/>
      <c r="VYI139" s="102"/>
      <c r="VYJ139" s="102"/>
      <c r="VYK139" s="102"/>
      <c r="VYL139" s="102"/>
      <c r="VYM139" s="102"/>
      <c r="VYN139" s="102"/>
      <c r="VYO139" s="102"/>
      <c r="VYP139" s="102"/>
      <c r="VYQ139" s="102"/>
      <c r="VYR139" s="102"/>
      <c r="VYS139" s="102"/>
      <c r="VYT139" s="102"/>
      <c r="VYU139" s="102"/>
      <c r="VYV139" s="102"/>
      <c r="VYW139" s="102"/>
      <c r="VYX139" s="102"/>
      <c r="VYY139" s="102"/>
      <c r="VYZ139" s="102"/>
      <c r="VZA139" s="102"/>
      <c r="VZB139" s="102"/>
      <c r="VZC139" s="102"/>
      <c r="VZD139" s="102"/>
      <c r="VZE139" s="102"/>
      <c r="VZF139" s="102"/>
      <c r="VZG139" s="102"/>
      <c r="VZH139" s="102"/>
      <c r="VZI139" s="102"/>
      <c r="VZJ139" s="102"/>
      <c r="VZK139" s="102"/>
      <c r="VZL139" s="102"/>
      <c r="VZM139" s="102"/>
      <c r="VZN139" s="102"/>
      <c r="VZO139" s="102"/>
      <c r="VZP139" s="102"/>
      <c r="VZQ139" s="102"/>
      <c r="VZR139" s="102"/>
      <c r="VZS139" s="102"/>
      <c r="VZT139" s="102"/>
      <c r="VZU139" s="102"/>
      <c r="VZV139" s="102"/>
      <c r="VZW139" s="102"/>
      <c r="VZX139" s="102"/>
      <c r="VZY139" s="102"/>
      <c r="VZZ139" s="102"/>
      <c r="WAA139" s="102"/>
      <c r="WAB139" s="102"/>
      <c r="WAC139" s="102"/>
      <c r="WAD139" s="102"/>
      <c r="WAE139" s="102"/>
      <c r="WAF139" s="102"/>
      <c r="WAG139" s="102"/>
      <c r="WAH139" s="102"/>
      <c r="WAI139" s="102"/>
      <c r="WAJ139" s="102"/>
      <c r="WAK139" s="102"/>
      <c r="WAL139" s="102"/>
      <c r="WAM139" s="102"/>
      <c r="WAN139" s="102"/>
      <c r="WAO139" s="102"/>
      <c r="WAP139" s="102"/>
      <c r="WAQ139" s="102"/>
      <c r="WAR139" s="102"/>
      <c r="WAS139" s="102"/>
      <c r="WAT139" s="102"/>
      <c r="WAU139" s="102"/>
      <c r="WAV139" s="102"/>
      <c r="WAW139" s="102"/>
      <c r="WAX139" s="102"/>
      <c r="WAY139" s="102"/>
      <c r="WAZ139" s="102"/>
      <c r="WBA139" s="102"/>
      <c r="WBB139" s="102"/>
      <c r="WBC139" s="102"/>
      <c r="WBD139" s="102"/>
      <c r="WBE139" s="102"/>
      <c r="WBF139" s="102"/>
      <c r="WBG139" s="102"/>
      <c r="WBH139" s="102"/>
      <c r="WBI139" s="102"/>
      <c r="WBJ139" s="102"/>
      <c r="WBK139" s="102"/>
      <c r="WBL139" s="102"/>
      <c r="WBM139" s="102"/>
      <c r="WBN139" s="102"/>
      <c r="WBO139" s="102"/>
      <c r="WBP139" s="102"/>
      <c r="WBQ139" s="102"/>
      <c r="WBR139" s="102"/>
      <c r="WBS139" s="102"/>
      <c r="WBT139" s="102"/>
      <c r="WBU139" s="102"/>
      <c r="WBV139" s="102"/>
      <c r="WBW139" s="102"/>
      <c r="WBX139" s="102"/>
      <c r="WBY139" s="102"/>
      <c r="WBZ139" s="102"/>
      <c r="WCA139" s="102"/>
      <c r="WCB139" s="102"/>
      <c r="WCC139" s="102"/>
      <c r="WCD139" s="102"/>
      <c r="WCE139" s="102"/>
      <c r="WCF139" s="102"/>
      <c r="WCG139" s="102"/>
      <c r="WCH139" s="102"/>
      <c r="WCI139" s="102"/>
      <c r="WCJ139" s="102"/>
      <c r="WCK139" s="102"/>
      <c r="WCL139" s="102"/>
      <c r="WCM139" s="102"/>
      <c r="WCN139" s="102"/>
      <c r="WCO139" s="102"/>
      <c r="WCP139" s="102"/>
      <c r="WCQ139" s="102"/>
      <c r="WCR139" s="102"/>
      <c r="WCS139" s="102"/>
      <c r="WCT139" s="102"/>
      <c r="WCU139" s="102"/>
      <c r="WCV139" s="102"/>
      <c r="WCW139" s="102"/>
      <c r="WCX139" s="102"/>
      <c r="WCY139" s="102"/>
      <c r="WCZ139" s="102"/>
      <c r="WDA139" s="102"/>
      <c r="WDB139" s="102"/>
      <c r="WDC139" s="102"/>
      <c r="WDD139" s="102"/>
      <c r="WDE139" s="102"/>
      <c r="WDF139" s="102"/>
      <c r="WDG139" s="102"/>
      <c r="WDH139" s="102"/>
      <c r="WDI139" s="102"/>
      <c r="WDJ139" s="102"/>
      <c r="WDK139" s="102"/>
      <c r="WDL139" s="102"/>
      <c r="WDM139" s="102"/>
      <c r="WDN139" s="102"/>
      <c r="WDO139" s="102"/>
      <c r="WDP139" s="102"/>
      <c r="WDQ139" s="102"/>
      <c r="WDR139" s="102"/>
      <c r="WDS139" s="102"/>
      <c r="WDT139" s="102"/>
      <c r="WDU139" s="102"/>
      <c r="WDV139" s="102"/>
      <c r="WDW139" s="102"/>
      <c r="WDX139" s="102"/>
      <c r="WDY139" s="102"/>
      <c r="WDZ139" s="102"/>
      <c r="WEA139" s="102"/>
      <c r="WEB139" s="102"/>
      <c r="WEC139" s="102"/>
      <c r="WED139" s="102"/>
      <c r="WEE139" s="102"/>
      <c r="WEF139" s="102"/>
      <c r="WEG139" s="102"/>
      <c r="WEH139" s="102"/>
      <c r="WEI139" s="102"/>
      <c r="WEJ139" s="102"/>
      <c r="WEK139" s="102"/>
      <c r="WEL139" s="102"/>
      <c r="WEM139" s="102"/>
      <c r="WEN139" s="102"/>
      <c r="WEO139" s="102"/>
      <c r="WEP139" s="102"/>
      <c r="WEQ139" s="102"/>
      <c r="WER139" s="102"/>
      <c r="WES139" s="102"/>
      <c r="WET139" s="102"/>
      <c r="WEU139" s="102"/>
      <c r="WEV139" s="102"/>
      <c r="WEW139" s="102"/>
      <c r="WEX139" s="102"/>
      <c r="WEY139" s="102"/>
      <c r="WEZ139" s="102"/>
      <c r="WFA139" s="102"/>
      <c r="WFB139" s="102"/>
      <c r="WFC139" s="102"/>
      <c r="WFD139" s="102"/>
      <c r="WFE139" s="102"/>
      <c r="WFF139" s="102"/>
      <c r="WFG139" s="102"/>
      <c r="WFH139" s="102"/>
      <c r="WFI139" s="102"/>
      <c r="WFJ139" s="102"/>
      <c r="WFK139" s="102"/>
      <c r="WFL139" s="102"/>
      <c r="WFM139" s="102"/>
      <c r="WFN139" s="102"/>
      <c r="WFO139" s="102"/>
      <c r="WFP139" s="102"/>
      <c r="WFQ139" s="102"/>
      <c r="WFR139" s="102"/>
      <c r="WFS139" s="102"/>
      <c r="WFT139" s="102"/>
      <c r="WFU139" s="102"/>
      <c r="WFV139" s="102"/>
      <c r="WFW139" s="102"/>
      <c r="WFX139" s="102"/>
      <c r="WFY139" s="102"/>
      <c r="WFZ139" s="102"/>
      <c r="WGA139" s="102"/>
      <c r="WGB139" s="102"/>
      <c r="WGC139" s="102"/>
      <c r="WGD139" s="102"/>
      <c r="WGE139" s="102"/>
      <c r="WGF139" s="102"/>
      <c r="WGG139" s="102"/>
      <c r="WGH139" s="102"/>
      <c r="WGI139" s="102"/>
      <c r="WGJ139" s="102"/>
      <c r="WGK139" s="102"/>
      <c r="WGL139" s="102"/>
      <c r="WGM139" s="102"/>
      <c r="WGN139" s="102"/>
      <c r="WGO139" s="102"/>
      <c r="WGP139" s="102"/>
      <c r="WGQ139" s="102"/>
      <c r="WGR139" s="102"/>
      <c r="WGS139" s="102"/>
      <c r="WGT139" s="102"/>
      <c r="WGU139" s="102"/>
      <c r="WGV139" s="102"/>
      <c r="WGW139" s="102"/>
      <c r="WGX139" s="102"/>
      <c r="WGY139" s="102"/>
      <c r="WGZ139" s="102"/>
      <c r="WHA139" s="102"/>
      <c r="WHB139" s="102"/>
      <c r="WHC139" s="102"/>
      <c r="WHD139" s="102"/>
      <c r="WHE139" s="102"/>
      <c r="WHF139" s="102"/>
      <c r="WHG139" s="102"/>
      <c r="WHH139" s="102"/>
      <c r="WHI139" s="102"/>
      <c r="WHJ139" s="102"/>
      <c r="WHK139" s="102"/>
      <c r="WHL139" s="102"/>
      <c r="WHM139" s="102"/>
      <c r="WHN139" s="102"/>
      <c r="WHO139" s="102"/>
      <c r="WHP139" s="102"/>
      <c r="WHQ139" s="102"/>
      <c r="WHR139" s="102"/>
      <c r="WHS139" s="102"/>
      <c r="WHT139" s="102"/>
      <c r="WHU139" s="102"/>
      <c r="WHV139" s="102"/>
      <c r="WHW139" s="102"/>
      <c r="WHX139" s="102"/>
      <c r="WHY139" s="102"/>
      <c r="WHZ139" s="102"/>
      <c r="WIA139" s="102"/>
      <c r="WIB139" s="102"/>
      <c r="WIC139" s="102"/>
      <c r="WID139" s="102"/>
      <c r="WIE139" s="102"/>
      <c r="WIF139" s="102"/>
      <c r="WIG139" s="102"/>
      <c r="WIH139" s="102"/>
      <c r="WII139" s="102"/>
      <c r="WIJ139" s="102"/>
      <c r="WIK139" s="102"/>
      <c r="WIL139" s="102"/>
      <c r="WIM139" s="102"/>
      <c r="WIN139" s="102"/>
      <c r="WIO139" s="102"/>
      <c r="WIP139" s="102"/>
      <c r="WIQ139" s="102"/>
      <c r="WIR139" s="102"/>
      <c r="WIS139" s="102"/>
      <c r="WIT139" s="102"/>
      <c r="WIU139" s="102"/>
      <c r="WIV139" s="102"/>
      <c r="WIW139" s="102"/>
      <c r="WIX139" s="102"/>
      <c r="WIY139" s="102"/>
      <c r="WIZ139" s="102"/>
      <c r="WJA139" s="102"/>
      <c r="WJB139" s="102"/>
      <c r="WJC139" s="102"/>
      <c r="WJD139" s="102"/>
      <c r="WJE139" s="102"/>
      <c r="WJF139" s="102"/>
      <c r="WJG139" s="102"/>
      <c r="WJH139" s="102"/>
      <c r="WJI139" s="102"/>
      <c r="WJJ139" s="102"/>
      <c r="WJK139" s="102"/>
      <c r="WJL139" s="102"/>
      <c r="WJM139" s="102"/>
      <c r="WJN139" s="102"/>
      <c r="WJO139" s="102"/>
      <c r="WJP139" s="102"/>
      <c r="WJQ139" s="102"/>
      <c r="WJR139" s="102"/>
      <c r="WJS139" s="102"/>
      <c r="WJT139" s="102"/>
      <c r="WJU139" s="102"/>
      <c r="WJV139" s="102"/>
      <c r="WJW139" s="102"/>
      <c r="WJX139" s="102"/>
      <c r="WJY139" s="102"/>
      <c r="WJZ139" s="102"/>
      <c r="WKA139" s="102"/>
      <c r="WKB139" s="102"/>
      <c r="WKC139" s="102"/>
      <c r="WKD139" s="102"/>
      <c r="WKE139" s="102"/>
      <c r="WKF139" s="102"/>
      <c r="WKG139" s="102"/>
      <c r="WKH139" s="102"/>
      <c r="WKI139" s="102"/>
      <c r="WKJ139" s="102"/>
      <c r="WKK139" s="102"/>
      <c r="WKL139" s="102"/>
      <c r="WKM139" s="102"/>
      <c r="WKN139" s="102"/>
      <c r="WKO139" s="102"/>
      <c r="WKP139" s="102"/>
      <c r="WKQ139" s="102"/>
      <c r="WKR139" s="102"/>
      <c r="WKS139" s="102"/>
      <c r="WKT139" s="102"/>
      <c r="WKU139" s="102"/>
      <c r="WKV139" s="102"/>
      <c r="WKW139" s="102"/>
      <c r="WKX139" s="102"/>
      <c r="WKY139" s="102"/>
      <c r="WKZ139" s="102"/>
      <c r="WLA139" s="102"/>
      <c r="WLB139" s="102"/>
      <c r="WLC139" s="102"/>
      <c r="WLD139" s="102"/>
      <c r="WLE139" s="102"/>
      <c r="WLF139" s="102"/>
      <c r="WLG139" s="102"/>
      <c r="WLH139" s="102"/>
      <c r="WLI139" s="102"/>
      <c r="WLJ139" s="102"/>
      <c r="WLK139" s="102"/>
      <c r="WLL139" s="102"/>
      <c r="WLM139" s="102"/>
      <c r="WLN139" s="102"/>
      <c r="WLO139" s="102"/>
      <c r="WLP139" s="102"/>
      <c r="WLQ139" s="102"/>
      <c r="WLR139" s="102"/>
      <c r="WLS139" s="102"/>
      <c r="WLT139" s="102"/>
      <c r="WLU139" s="102"/>
      <c r="WLV139" s="102"/>
      <c r="WLW139" s="102"/>
      <c r="WLX139" s="102"/>
      <c r="WLY139" s="102"/>
      <c r="WLZ139" s="102"/>
      <c r="WMA139" s="102"/>
      <c r="WMB139" s="102"/>
      <c r="WMC139" s="102"/>
      <c r="WMD139" s="102"/>
      <c r="WME139" s="102"/>
      <c r="WMF139" s="102"/>
      <c r="WMG139" s="102"/>
      <c r="WMH139" s="102"/>
      <c r="WMI139" s="102"/>
      <c r="WMJ139" s="102"/>
      <c r="WMK139" s="102"/>
      <c r="WML139" s="102"/>
      <c r="WMM139" s="102"/>
      <c r="WMN139" s="102"/>
      <c r="WMO139" s="102"/>
      <c r="WMP139" s="102"/>
      <c r="WMQ139" s="102"/>
      <c r="WMR139" s="102"/>
      <c r="WMS139" s="102"/>
      <c r="WMT139" s="102"/>
      <c r="WMU139" s="102"/>
      <c r="WMV139" s="102"/>
      <c r="WMW139" s="102"/>
      <c r="WMX139" s="102"/>
      <c r="WMY139" s="102"/>
      <c r="WMZ139" s="102"/>
      <c r="WNA139" s="102"/>
      <c r="WNB139" s="102"/>
      <c r="WNC139" s="102"/>
      <c r="WND139" s="102"/>
      <c r="WNE139" s="102"/>
      <c r="WNF139" s="102"/>
      <c r="WNG139" s="102"/>
      <c r="WNH139" s="102"/>
      <c r="WNI139" s="102"/>
      <c r="WNJ139" s="102"/>
      <c r="WNK139" s="102"/>
      <c r="WNL139" s="102"/>
      <c r="WNM139" s="102"/>
      <c r="WNN139" s="102"/>
      <c r="WNO139" s="102"/>
      <c r="WNP139" s="102"/>
      <c r="WNQ139" s="102"/>
      <c r="WNR139" s="102"/>
      <c r="WNS139" s="102"/>
      <c r="WNT139" s="102"/>
      <c r="WNU139" s="102"/>
      <c r="WNV139" s="102"/>
      <c r="WNW139" s="102"/>
      <c r="WNX139" s="102"/>
      <c r="WNY139" s="102"/>
      <c r="WNZ139" s="102"/>
      <c r="WOA139" s="102"/>
      <c r="WOB139" s="102"/>
      <c r="WOC139" s="102"/>
      <c r="WOD139" s="102"/>
      <c r="WOE139" s="102"/>
      <c r="WOF139" s="102"/>
      <c r="WOG139" s="102"/>
      <c r="WOH139" s="102"/>
      <c r="WOI139" s="102"/>
      <c r="WOJ139" s="102"/>
      <c r="WOK139" s="102"/>
      <c r="WOL139" s="102"/>
      <c r="WOM139" s="102"/>
      <c r="WON139" s="102"/>
      <c r="WOO139" s="102"/>
      <c r="WOP139" s="102"/>
      <c r="WOQ139" s="102"/>
      <c r="WOR139" s="102"/>
      <c r="WOS139" s="102"/>
      <c r="WOT139" s="102"/>
      <c r="WOU139" s="102"/>
      <c r="WOV139" s="102"/>
      <c r="WOW139" s="102"/>
      <c r="WOX139" s="102"/>
      <c r="WOY139" s="102"/>
      <c r="WOZ139" s="102"/>
      <c r="WPA139" s="102"/>
      <c r="WPB139" s="102"/>
      <c r="WPC139" s="102"/>
      <c r="WPD139" s="102"/>
      <c r="WPE139" s="102"/>
      <c r="WPF139" s="102"/>
      <c r="WPG139" s="102"/>
      <c r="WPH139" s="102"/>
      <c r="WPI139" s="102"/>
      <c r="WPJ139" s="102"/>
      <c r="WPK139" s="102"/>
      <c r="WPL139" s="102"/>
      <c r="WPM139" s="102"/>
      <c r="WPN139" s="102"/>
      <c r="WPO139" s="102"/>
      <c r="WPP139" s="102"/>
      <c r="WPQ139" s="102"/>
      <c r="WPR139" s="102"/>
      <c r="WPS139" s="102"/>
      <c r="WPT139" s="102"/>
      <c r="WPU139" s="102"/>
      <c r="WPV139" s="102"/>
      <c r="WPW139" s="102"/>
      <c r="WPX139" s="102"/>
      <c r="WPY139" s="102"/>
      <c r="WPZ139" s="102"/>
      <c r="WQA139" s="102"/>
      <c r="WQB139" s="102"/>
      <c r="WQC139" s="102"/>
      <c r="WQD139" s="102"/>
      <c r="WQE139" s="102"/>
      <c r="WQF139" s="102"/>
      <c r="WQG139" s="102"/>
      <c r="WQH139" s="102"/>
      <c r="WQI139" s="102"/>
      <c r="WQJ139" s="102"/>
      <c r="WQK139" s="102"/>
      <c r="WQL139" s="102"/>
      <c r="WQM139" s="102"/>
      <c r="WQN139" s="102"/>
      <c r="WQO139" s="102"/>
      <c r="WQP139" s="102"/>
      <c r="WQQ139" s="102"/>
      <c r="WQR139" s="102"/>
      <c r="WQS139" s="102"/>
      <c r="WQT139" s="102"/>
      <c r="WQU139" s="102"/>
      <c r="WQV139" s="102"/>
      <c r="WQW139" s="102"/>
      <c r="WQX139" s="102"/>
      <c r="WQY139" s="102"/>
      <c r="WQZ139" s="102"/>
      <c r="WRA139" s="102"/>
      <c r="WRB139" s="102"/>
      <c r="WRC139" s="102"/>
      <c r="WRD139" s="102"/>
      <c r="WRE139" s="102"/>
      <c r="WRF139" s="102"/>
      <c r="WRG139" s="102"/>
      <c r="WRH139" s="102"/>
      <c r="WRI139" s="102"/>
      <c r="WRJ139" s="102"/>
      <c r="WRK139" s="102"/>
      <c r="WRL139" s="102"/>
      <c r="WRM139" s="102"/>
      <c r="WRN139" s="102"/>
      <c r="WRO139" s="102"/>
      <c r="WRP139" s="102"/>
      <c r="WRQ139" s="102"/>
      <c r="WRR139" s="102"/>
      <c r="WRS139" s="102"/>
      <c r="WRT139" s="102"/>
      <c r="WRU139" s="102"/>
      <c r="WRV139" s="102"/>
      <c r="WRW139" s="102"/>
      <c r="WRX139" s="102"/>
      <c r="WRY139" s="102"/>
      <c r="WRZ139" s="102"/>
      <c r="WSA139" s="102"/>
      <c r="WSB139" s="102"/>
      <c r="WSC139" s="102"/>
      <c r="WSD139" s="102"/>
      <c r="WSE139" s="102"/>
      <c r="WSF139" s="102"/>
      <c r="WSG139" s="102"/>
      <c r="WSH139" s="102"/>
      <c r="WSI139" s="102"/>
      <c r="WSJ139" s="102"/>
      <c r="WSK139" s="102"/>
      <c r="WSL139" s="102"/>
      <c r="WSM139" s="102"/>
      <c r="WSN139" s="102"/>
      <c r="WSO139" s="102"/>
      <c r="WSP139" s="102"/>
      <c r="WSQ139" s="102"/>
      <c r="WSR139" s="102"/>
      <c r="WSS139" s="102"/>
      <c r="WST139" s="102"/>
      <c r="WSU139" s="102"/>
      <c r="WSV139" s="102"/>
      <c r="WSW139" s="102"/>
      <c r="WSX139" s="102"/>
      <c r="WSY139" s="102"/>
      <c r="WSZ139" s="102"/>
      <c r="WTA139" s="102"/>
      <c r="WTB139" s="102"/>
      <c r="WTC139" s="102"/>
      <c r="WTD139" s="102"/>
      <c r="WTE139" s="102"/>
      <c r="WTF139" s="102"/>
      <c r="WTG139" s="102"/>
      <c r="WTH139" s="102"/>
      <c r="WTI139" s="102"/>
      <c r="WTJ139" s="102"/>
      <c r="WTK139" s="102"/>
      <c r="WTL139" s="102"/>
      <c r="WTM139" s="102"/>
      <c r="WTN139" s="102"/>
      <c r="WTO139" s="102"/>
      <c r="WTP139" s="102"/>
      <c r="WTQ139" s="102"/>
      <c r="WTR139" s="102"/>
      <c r="WTS139" s="102"/>
      <c r="WTT139" s="102"/>
      <c r="WTU139" s="102"/>
      <c r="WTV139" s="102"/>
      <c r="WTW139" s="102"/>
      <c r="WTX139" s="102"/>
      <c r="WTY139" s="102"/>
      <c r="WTZ139" s="102"/>
      <c r="WUA139" s="102"/>
      <c r="WUB139" s="102"/>
      <c r="WUC139" s="102"/>
      <c r="WUD139" s="102"/>
      <c r="WUE139" s="102"/>
      <c r="WUF139" s="102"/>
      <c r="WUG139" s="102"/>
      <c r="WUH139" s="102"/>
      <c r="WUI139" s="102"/>
      <c r="WUJ139" s="102"/>
      <c r="WUK139" s="102"/>
      <c r="WUL139" s="102"/>
      <c r="WUM139" s="102"/>
      <c r="WUN139" s="102"/>
      <c r="WUO139" s="102"/>
      <c r="WUP139" s="102"/>
      <c r="WUQ139" s="102"/>
      <c r="WUR139" s="102"/>
      <c r="WUS139" s="102"/>
      <c r="WUT139" s="102"/>
      <c r="WUU139" s="102"/>
      <c r="WUV139" s="102"/>
      <c r="WUW139" s="102"/>
      <c r="WUX139" s="102"/>
      <c r="WUY139" s="102"/>
      <c r="WUZ139" s="102"/>
      <c r="WVA139" s="102"/>
      <c r="WVB139" s="102"/>
      <c r="WVC139" s="102"/>
      <c r="WVD139" s="102"/>
      <c r="WVE139" s="102"/>
      <c r="WVF139" s="102"/>
      <c r="WVG139" s="102"/>
      <c r="WVH139" s="102"/>
      <c r="WVI139" s="102"/>
      <c r="WVJ139" s="102"/>
      <c r="WVK139" s="102"/>
      <c r="WVL139" s="102"/>
      <c r="WVM139" s="102"/>
      <c r="WVN139" s="102"/>
      <c r="WVO139" s="102"/>
      <c r="WVP139" s="102"/>
      <c r="WVQ139" s="102"/>
      <c r="WVR139" s="102"/>
      <c r="WVS139" s="102"/>
      <c r="WVT139" s="102"/>
      <c r="WVU139" s="102"/>
      <c r="WVV139" s="102"/>
      <c r="WVW139" s="102"/>
      <c r="WVX139" s="102"/>
      <c r="WVY139" s="102"/>
      <c r="WVZ139" s="102"/>
      <c r="WWA139" s="102"/>
      <c r="WWB139" s="102"/>
      <c r="WWC139" s="102"/>
      <c r="WWD139" s="102"/>
      <c r="WWE139" s="102"/>
      <c r="WWF139" s="102"/>
      <c r="WWG139" s="102"/>
      <c r="WWH139" s="102"/>
      <c r="WWI139" s="102"/>
      <c r="WWJ139" s="102"/>
      <c r="WWK139" s="102"/>
      <c r="WWL139" s="102"/>
      <c r="WWM139" s="102"/>
      <c r="WWN139" s="102"/>
      <c r="WWO139" s="102"/>
      <c r="WWP139" s="102"/>
      <c r="WWQ139" s="102"/>
      <c r="WWR139" s="102"/>
      <c r="WWS139" s="102"/>
      <c r="WWT139" s="102"/>
      <c r="WWU139" s="102"/>
      <c r="WWV139" s="102"/>
      <c r="WWW139" s="102"/>
      <c r="WWX139" s="102"/>
      <c r="WWY139" s="102"/>
      <c r="WWZ139" s="102"/>
      <c r="WXA139" s="102"/>
      <c r="WXB139" s="102"/>
      <c r="WXC139" s="102"/>
      <c r="WXD139" s="102"/>
      <c r="WXE139" s="102"/>
      <c r="WXF139" s="102"/>
      <c r="WXG139" s="102"/>
      <c r="WXH139" s="102"/>
      <c r="WXI139" s="102"/>
      <c r="WXJ139" s="102"/>
      <c r="WXK139" s="102"/>
      <c r="WXL139" s="102"/>
      <c r="WXM139" s="102"/>
      <c r="WXN139" s="102"/>
      <c r="WXO139" s="102"/>
      <c r="WXP139" s="102"/>
      <c r="WXQ139" s="102"/>
      <c r="WXR139" s="102"/>
      <c r="WXS139" s="102"/>
      <c r="WXT139" s="102"/>
      <c r="WXU139" s="102"/>
      <c r="WXV139" s="102"/>
      <c r="WXW139" s="102"/>
      <c r="WXX139" s="102"/>
      <c r="WXY139" s="102"/>
      <c r="WXZ139" s="102"/>
      <c r="WYA139" s="102"/>
      <c r="WYB139" s="102"/>
      <c r="WYC139" s="102"/>
      <c r="WYD139" s="102"/>
      <c r="WYE139" s="102"/>
      <c r="WYF139" s="102"/>
      <c r="WYG139" s="102"/>
      <c r="WYH139" s="102"/>
      <c r="WYI139" s="102"/>
      <c r="WYJ139" s="102"/>
      <c r="WYK139" s="102"/>
      <c r="WYL139" s="102"/>
      <c r="WYM139" s="102"/>
      <c r="WYN139" s="102"/>
      <c r="WYO139" s="102"/>
      <c r="WYP139" s="102"/>
      <c r="WYQ139" s="102"/>
      <c r="WYR139" s="102"/>
      <c r="WYS139" s="102"/>
      <c r="WYT139" s="102"/>
      <c r="WYU139" s="102"/>
      <c r="WYV139" s="102"/>
      <c r="WYW139" s="102"/>
      <c r="WYX139" s="102"/>
      <c r="WYY139" s="102"/>
      <c r="WYZ139" s="102"/>
      <c r="WZA139" s="102"/>
      <c r="WZB139" s="102"/>
      <c r="WZC139" s="102"/>
      <c r="WZD139" s="102"/>
      <c r="WZE139" s="102"/>
      <c r="WZF139" s="102"/>
      <c r="WZG139" s="102"/>
      <c r="WZH139" s="102"/>
      <c r="WZI139" s="102"/>
      <c r="WZJ139" s="102"/>
      <c r="WZK139" s="102"/>
      <c r="WZL139" s="102"/>
      <c r="WZM139" s="102"/>
      <c r="WZN139" s="102"/>
      <c r="WZO139" s="102"/>
      <c r="WZP139" s="102"/>
      <c r="WZQ139" s="102"/>
      <c r="WZR139" s="102"/>
      <c r="WZS139" s="102"/>
      <c r="WZT139" s="102"/>
      <c r="WZU139" s="102"/>
      <c r="WZV139" s="102"/>
      <c r="WZW139" s="102"/>
      <c r="WZX139" s="102"/>
      <c r="WZY139" s="102"/>
      <c r="WZZ139" s="102"/>
      <c r="XAA139" s="102"/>
      <c r="XAB139" s="102"/>
      <c r="XAC139" s="102"/>
      <c r="XAD139" s="102"/>
      <c r="XAE139" s="102"/>
      <c r="XAF139" s="102"/>
      <c r="XAG139" s="102"/>
      <c r="XAH139" s="102"/>
      <c r="XAI139" s="102"/>
      <c r="XAJ139" s="102"/>
      <c r="XAK139" s="102"/>
      <c r="XAL139" s="102"/>
      <c r="XAM139" s="102"/>
      <c r="XAN139" s="102"/>
      <c r="XAO139" s="102"/>
      <c r="XAP139" s="102"/>
      <c r="XAQ139" s="102"/>
      <c r="XAR139" s="102"/>
      <c r="XAS139" s="102"/>
      <c r="XAT139" s="102"/>
      <c r="XAU139" s="102"/>
      <c r="XAV139" s="102"/>
      <c r="XAW139" s="102"/>
      <c r="XAX139" s="102"/>
      <c r="XAY139" s="102"/>
      <c r="XAZ139" s="102"/>
      <c r="XBA139" s="102"/>
      <c r="XBB139" s="102"/>
      <c r="XBC139" s="102"/>
      <c r="XBD139" s="102"/>
      <c r="XBE139" s="102"/>
      <c r="XBF139" s="102"/>
      <c r="XBG139" s="102"/>
      <c r="XBH139" s="102"/>
      <c r="XBI139" s="102"/>
      <c r="XBJ139" s="102"/>
      <c r="XBK139" s="102"/>
      <c r="XBL139" s="102"/>
      <c r="XBM139" s="102"/>
      <c r="XBN139" s="102"/>
      <c r="XBO139" s="102"/>
      <c r="XBP139" s="102"/>
      <c r="XBQ139" s="102"/>
      <c r="XBR139" s="102"/>
      <c r="XBS139" s="102"/>
      <c r="XBT139" s="102"/>
      <c r="XBU139" s="102"/>
      <c r="XBV139" s="102"/>
      <c r="XBW139" s="102"/>
      <c r="XBX139" s="102"/>
      <c r="XBY139" s="102"/>
      <c r="XBZ139" s="102"/>
      <c r="XCA139" s="102"/>
      <c r="XCB139" s="102"/>
      <c r="XCC139" s="102"/>
      <c r="XCD139" s="102"/>
      <c r="XCE139" s="102"/>
      <c r="XCF139" s="102"/>
      <c r="XCG139" s="102"/>
      <c r="XCH139" s="102"/>
      <c r="XCI139" s="102"/>
      <c r="XCJ139" s="102"/>
      <c r="XCK139" s="102"/>
      <c r="XCL139" s="102"/>
      <c r="XCM139" s="102"/>
      <c r="XCN139" s="102"/>
      <c r="XCO139" s="102"/>
      <c r="XCP139" s="102"/>
      <c r="XCQ139" s="102"/>
      <c r="XCR139" s="102"/>
      <c r="XCS139" s="102"/>
      <c r="XCT139" s="102"/>
      <c r="XCU139" s="102"/>
      <c r="XCV139" s="102"/>
      <c r="XCW139" s="102"/>
      <c r="XCX139" s="102"/>
      <c r="XCY139" s="102"/>
      <c r="XCZ139" s="102"/>
      <c r="XDA139" s="102"/>
      <c r="XDB139" s="102"/>
      <c r="XDC139" s="102"/>
      <c r="XDD139" s="102"/>
      <c r="XDE139" s="102"/>
      <c r="XDF139" s="102"/>
      <c r="XDG139" s="102"/>
      <c r="XDH139" s="102"/>
      <c r="XDI139" s="102"/>
      <c r="XDJ139" s="102"/>
      <c r="XDK139" s="102"/>
      <c r="XDL139" s="102"/>
      <c r="XDM139" s="102"/>
      <c r="XDN139" s="102"/>
      <c r="XDO139" s="102"/>
      <c r="XDP139" s="102"/>
      <c r="XDQ139" s="102"/>
      <c r="XDR139" s="102"/>
      <c r="XDS139" s="102"/>
      <c r="XDT139" s="102"/>
      <c r="XDU139" s="102"/>
      <c r="XDV139" s="102"/>
      <c r="XDW139" s="102"/>
      <c r="XDX139" s="102"/>
      <c r="XDY139" s="102"/>
      <c r="XDZ139" s="102"/>
      <c r="XEA139" s="102"/>
      <c r="XEB139" s="102"/>
      <c r="XEC139" s="102"/>
      <c r="XED139" s="102"/>
      <c r="XEE139" s="102"/>
      <c r="XEF139" s="102"/>
      <c r="XEG139" s="102"/>
      <c r="XEH139" s="102"/>
      <c r="XEI139" s="102"/>
      <c r="XEJ139" s="102"/>
      <c r="XEK139" s="102"/>
      <c r="XEL139" s="102"/>
      <c r="XEM139" s="102"/>
      <c r="XEN139" s="102"/>
      <c r="XEO139" s="102"/>
      <c r="XEP139" s="102"/>
      <c r="XEQ139" s="102"/>
      <c r="XER139" s="102"/>
      <c r="XES139" s="102"/>
      <c r="XET139" s="102"/>
      <c r="XEU139" s="102"/>
      <c r="XEV139" s="102"/>
      <c r="XEW139" s="102"/>
      <c r="XEX139" s="102"/>
      <c r="XEY139" s="102"/>
      <c r="XEZ139" s="102"/>
      <c r="XFA139" s="102"/>
      <c r="XFB139" s="102"/>
      <c r="XFC139" s="102"/>
    </row>
    <row r="140" spans="1:16383" x14ac:dyDescent="0.25">
      <c r="A140" s="13" t="s">
        <v>1049</v>
      </c>
      <c r="B140" s="36" t="s">
        <v>1050</v>
      </c>
      <c r="C140" s="36" t="s">
        <v>640</v>
      </c>
      <c r="D140" s="15">
        <v>1552715</v>
      </c>
      <c r="E140" s="16">
        <v>1878.63</v>
      </c>
      <c r="F140" s="17">
        <v>4.7999999999999996E-3</v>
      </c>
      <c r="G140" s="17"/>
    </row>
    <row r="141" spans="1:16383" x14ac:dyDescent="0.25">
      <c r="A141" s="13" t="s">
        <v>1051</v>
      </c>
      <c r="B141" s="36" t="s">
        <v>1052</v>
      </c>
      <c r="C141" s="36" t="s">
        <v>640</v>
      </c>
      <c r="D141" s="15">
        <v>347506</v>
      </c>
      <c r="E141" s="16">
        <v>538.98</v>
      </c>
      <c r="F141" s="17">
        <v>1.4E-3</v>
      </c>
      <c r="G141" s="17"/>
    </row>
    <row r="142" spans="1:16383" x14ac:dyDescent="0.25">
      <c r="A142" s="96" t="s">
        <v>325</v>
      </c>
      <c r="B142" s="103"/>
      <c r="C142" s="103"/>
      <c r="D142" s="104"/>
      <c r="E142" s="109">
        <f>SUM(E140:E141)</f>
        <v>2417.61</v>
      </c>
      <c r="F142" s="110">
        <f>SUM(F140:F141)</f>
        <v>6.1999999999999998E-3</v>
      </c>
      <c r="G142" s="107"/>
      <c r="H142" s="102"/>
      <c r="I142" s="108"/>
      <c r="J142" s="108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  <c r="DH142" s="102"/>
      <c r="DI142" s="102"/>
      <c r="DJ142" s="102"/>
      <c r="DK142" s="102"/>
      <c r="DL142" s="102"/>
      <c r="DM142" s="102"/>
      <c r="DN142" s="102"/>
      <c r="DO142" s="102"/>
      <c r="DP142" s="102"/>
      <c r="DQ142" s="102"/>
      <c r="DR142" s="102"/>
      <c r="DS142" s="102"/>
      <c r="DT142" s="102"/>
      <c r="DU142" s="102"/>
      <c r="DV142" s="102"/>
      <c r="DW142" s="102"/>
      <c r="DX142" s="102"/>
      <c r="DY142" s="102"/>
      <c r="DZ142" s="102"/>
      <c r="EA142" s="102"/>
      <c r="EB142" s="102"/>
      <c r="EC142" s="102"/>
      <c r="ED142" s="102"/>
      <c r="EE142" s="102"/>
      <c r="EF142" s="102"/>
      <c r="EG142" s="102"/>
      <c r="EH142" s="102"/>
      <c r="EI142" s="102"/>
      <c r="EJ142" s="102"/>
      <c r="EK142" s="102"/>
      <c r="EL142" s="102"/>
      <c r="EM142" s="102"/>
      <c r="EN142" s="102"/>
      <c r="EO142" s="102"/>
      <c r="EP142" s="102"/>
      <c r="EQ142" s="102"/>
      <c r="ER142" s="102"/>
      <c r="ES142" s="102"/>
      <c r="ET142" s="102"/>
      <c r="EU142" s="102"/>
      <c r="EV142" s="102"/>
      <c r="EW142" s="102"/>
      <c r="EX142" s="102"/>
      <c r="EY142" s="102"/>
      <c r="EZ142" s="102"/>
      <c r="FA142" s="102"/>
      <c r="FB142" s="102"/>
      <c r="FC142" s="102"/>
      <c r="FD142" s="102"/>
      <c r="FE142" s="102"/>
      <c r="FF142" s="102"/>
      <c r="FG142" s="102"/>
      <c r="FH142" s="102"/>
      <c r="FI142" s="102"/>
      <c r="FJ142" s="102"/>
      <c r="FK142" s="102"/>
      <c r="FL142" s="102"/>
      <c r="FM142" s="102"/>
      <c r="FN142" s="102"/>
      <c r="FO142" s="102"/>
      <c r="FP142" s="102"/>
      <c r="FQ142" s="102"/>
      <c r="FR142" s="102"/>
      <c r="FS142" s="102"/>
      <c r="FT142" s="102"/>
      <c r="FU142" s="102"/>
      <c r="FV142" s="102"/>
      <c r="FW142" s="102"/>
      <c r="FX142" s="102"/>
      <c r="FY142" s="102"/>
      <c r="FZ142" s="102"/>
      <c r="GA142" s="102"/>
      <c r="GB142" s="102"/>
      <c r="GC142" s="102"/>
      <c r="GD142" s="102"/>
      <c r="GE142" s="102"/>
      <c r="GF142" s="102"/>
      <c r="GG142" s="102"/>
      <c r="GH142" s="102"/>
      <c r="GI142" s="102"/>
      <c r="GJ142" s="102"/>
      <c r="GK142" s="102"/>
      <c r="GL142" s="102"/>
      <c r="GM142" s="102"/>
      <c r="GN142" s="102"/>
      <c r="GO142" s="102"/>
      <c r="GP142" s="102"/>
      <c r="GQ142" s="102"/>
      <c r="GR142" s="102"/>
      <c r="GS142" s="102"/>
      <c r="GT142" s="102"/>
      <c r="GU142" s="102"/>
      <c r="GV142" s="102"/>
      <c r="GW142" s="102"/>
      <c r="GX142" s="102"/>
      <c r="GY142" s="102"/>
      <c r="GZ142" s="102"/>
      <c r="HA142" s="102"/>
      <c r="HB142" s="102"/>
      <c r="HC142" s="102"/>
      <c r="HD142" s="102"/>
      <c r="HE142" s="102"/>
      <c r="HF142" s="102"/>
      <c r="HG142" s="102"/>
      <c r="HH142" s="102"/>
      <c r="HI142" s="102"/>
      <c r="HJ142" s="102"/>
      <c r="HK142" s="102"/>
      <c r="HL142" s="102"/>
      <c r="HM142" s="102"/>
      <c r="HN142" s="102"/>
      <c r="HO142" s="102"/>
      <c r="HP142" s="102"/>
      <c r="HQ142" s="102"/>
      <c r="HR142" s="102"/>
      <c r="HS142" s="102"/>
      <c r="HT142" s="102"/>
      <c r="HU142" s="102"/>
      <c r="HV142" s="102"/>
      <c r="HW142" s="102"/>
      <c r="HX142" s="102"/>
      <c r="HY142" s="102"/>
      <c r="HZ142" s="102"/>
      <c r="IA142" s="102"/>
      <c r="IB142" s="102"/>
      <c r="IC142" s="102"/>
      <c r="ID142" s="102"/>
      <c r="IE142" s="102"/>
      <c r="IF142" s="102"/>
      <c r="IG142" s="102"/>
      <c r="IH142" s="102"/>
      <c r="II142" s="102"/>
      <c r="IJ142" s="102"/>
      <c r="IK142" s="102"/>
      <c r="IL142" s="102"/>
      <c r="IM142" s="102"/>
      <c r="IN142" s="102"/>
      <c r="IO142" s="102"/>
      <c r="IP142" s="102"/>
      <c r="IQ142" s="102"/>
      <c r="IR142" s="102"/>
      <c r="IS142" s="102"/>
      <c r="IT142" s="102"/>
      <c r="IU142" s="102"/>
      <c r="IV142" s="102"/>
      <c r="IW142" s="102"/>
      <c r="IX142" s="102"/>
      <c r="IY142" s="102"/>
      <c r="IZ142" s="102"/>
      <c r="JA142" s="102"/>
      <c r="JB142" s="102"/>
      <c r="JC142" s="102"/>
      <c r="JD142" s="102"/>
      <c r="JE142" s="102"/>
      <c r="JF142" s="102"/>
      <c r="JG142" s="102"/>
      <c r="JH142" s="102"/>
      <c r="JI142" s="102"/>
      <c r="JJ142" s="102"/>
      <c r="JK142" s="102"/>
      <c r="JL142" s="102"/>
      <c r="JM142" s="102"/>
      <c r="JN142" s="102"/>
      <c r="JO142" s="102"/>
      <c r="JP142" s="102"/>
      <c r="JQ142" s="102"/>
      <c r="JR142" s="102"/>
      <c r="JS142" s="102"/>
      <c r="JT142" s="102"/>
      <c r="JU142" s="102"/>
      <c r="JV142" s="102"/>
      <c r="JW142" s="102"/>
      <c r="JX142" s="102"/>
      <c r="JY142" s="102"/>
      <c r="JZ142" s="102"/>
      <c r="KA142" s="102"/>
      <c r="KB142" s="102"/>
      <c r="KC142" s="102"/>
      <c r="KD142" s="102"/>
      <c r="KE142" s="102"/>
      <c r="KF142" s="102"/>
      <c r="KG142" s="102"/>
      <c r="KH142" s="102"/>
      <c r="KI142" s="102"/>
      <c r="KJ142" s="102"/>
      <c r="KK142" s="102"/>
      <c r="KL142" s="102"/>
      <c r="KM142" s="102"/>
      <c r="KN142" s="102"/>
      <c r="KO142" s="102"/>
      <c r="KP142" s="102"/>
      <c r="KQ142" s="102"/>
      <c r="KR142" s="102"/>
      <c r="KS142" s="102"/>
      <c r="KT142" s="102"/>
      <c r="KU142" s="102"/>
      <c r="KV142" s="102"/>
      <c r="KW142" s="102"/>
      <c r="KX142" s="102"/>
      <c r="KY142" s="102"/>
      <c r="KZ142" s="102"/>
      <c r="LA142" s="102"/>
      <c r="LB142" s="102"/>
      <c r="LC142" s="102"/>
      <c r="LD142" s="102"/>
      <c r="LE142" s="102"/>
      <c r="LF142" s="102"/>
      <c r="LG142" s="102"/>
      <c r="LH142" s="102"/>
      <c r="LI142" s="102"/>
      <c r="LJ142" s="102"/>
      <c r="LK142" s="102"/>
      <c r="LL142" s="102"/>
      <c r="LM142" s="102"/>
      <c r="LN142" s="102"/>
      <c r="LO142" s="102"/>
      <c r="LP142" s="102"/>
      <c r="LQ142" s="102"/>
      <c r="LR142" s="102"/>
      <c r="LS142" s="102"/>
      <c r="LT142" s="102"/>
      <c r="LU142" s="102"/>
      <c r="LV142" s="102"/>
      <c r="LW142" s="102"/>
      <c r="LX142" s="102"/>
      <c r="LY142" s="102"/>
      <c r="LZ142" s="102"/>
      <c r="MA142" s="102"/>
      <c r="MB142" s="102"/>
      <c r="MC142" s="102"/>
      <c r="MD142" s="102"/>
      <c r="ME142" s="102"/>
      <c r="MF142" s="102"/>
      <c r="MG142" s="102"/>
      <c r="MH142" s="102"/>
      <c r="MI142" s="102"/>
      <c r="MJ142" s="102"/>
      <c r="MK142" s="102"/>
      <c r="ML142" s="102"/>
      <c r="MM142" s="102"/>
      <c r="MN142" s="102"/>
      <c r="MO142" s="102"/>
      <c r="MP142" s="102"/>
      <c r="MQ142" s="102"/>
      <c r="MR142" s="102"/>
      <c r="MS142" s="102"/>
      <c r="MT142" s="102"/>
      <c r="MU142" s="102"/>
      <c r="MV142" s="102"/>
      <c r="MW142" s="102"/>
      <c r="MX142" s="102"/>
      <c r="MY142" s="102"/>
      <c r="MZ142" s="102"/>
      <c r="NA142" s="102"/>
      <c r="NB142" s="102"/>
      <c r="NC142" s="102"/>
      <c r="ND142" s="102"/>
      <c r="NE142" s="102"/>
      <c r="NF142" s="102"/>
      <c r="NG142" s="102"/>
      <c r="NH142" s="102"/>
      <c r="NI142" s="102"/>
      <c r="NJ142" s="102"/>
      <c r="NK142" s="102"/>
      <c r="NL142" s="102"/>
      <c r="NM142" s="102"/>
      <c r="NN142" s="102"/>
      <c r="NO142" s="102"/>
      <c r="NP142" s="102"/>
      <c r="NQ142" s="102"/>
      <c r="NR142" s="102"/>
      <c r="NS142" s="102"/>
      <c r="NT142" s="102"/>
      <c r="NU142" s="102"/>
      <c r="NV142" s="102"/>
      <c r="NW142" s="102"/>
      <c r="NX142" s="102"/>
      <c r="NY142" s="102"/>
      <c r="NZ142" s="102"/>
      <c r="OA142" s="102"/>
      <c r="OB142" s="102"/>
      <c r="OC142" s="102"/>
      <c r="OD142" s="102"/>
      <c r="OE142" s="102"/>
      <c r="OF142" s="102"/>
      <c r="OG142" s="102"/>
      <c r="OH142" s="102"/>
      <c r="OI142" s="102"/>
      <c r="OJ142" s="102"/>
      <c r="OK142" s="102"/>
      <c r="OL142" s="102"/>
      <c r="OM142" s="102"/>
      <c r="ON142" s="102"/>
      <c r="OO142" s="102"/>
      <c r="OP142" s="102"/>
      <c r="OQ142" s="102"/>
      <c r="OR142" s="102"/>
      <c r="OS142" s="102"/>
      <c r="OT142" s="102"/>
      <c r="OU142" s="102"/>
      <c r="OV142" s="102"/>
      <c r="OW142" s="102"/>
      <c r="OX142" s="102"/>
      <c r="OY142" s="102"/>
      <c r="OZ142" s="102"/>
      <c r="PA142" s="102"/>
      <c r="PB142" s="102"/>
      <c r="PC142" s="102"/>
      <c r="PD142" s="102"/>
      <c r="PE142" s="102"/>
      <c r="PF142" s="102"/>
      <c r="PG142" s="102"/>
      <c r="PH142" s="102"/>
      <c r="PI142" s="102"/>
      <c r="PJ142" s="102"/>
      <c r="PK142" s="102"/>
      <c r="PL142" s="102"/>
      <c r="PM142" s="102"/>
      <c r="PN142" s="102"/>
      <c r="PO142" s="102"/>
      <c r="PP142" s="102"/>
      <c r="PQ142" s="102"/>
      <c r="PR142" s="102"/>
      <c r="PS142" s="102"/>
      <c r="PT142" s="102"/>
      <c r="PU142" s="102"/>
      <c r="PV142" s="102"/>
      <c r="PW142" s="102"/>
      <c r="PX142" s="102"/>
      <c r="PY142" s="102"/>
      <c r="PZ142" s="102"/>
      <c r="QA142" s="102"/>
      <c r="QB142" s="102"/>
      <c r="QC142" s="102"/>
      <c r="QD142" s="102"/>
      <c r="QE142" s="102"/>
      <c r="QF142" s="102"/>
      <c r="QG142" s="102"/>
      <c r="QH142" s="102"/>
      <c r="QI142" s="102"/>
      <c r="QJ142" s="102"/>
      <c r="QK142" s="102"/>
      <c r="QL142" s="102"/>
      <c r="QM142" s="102"/>
      <c r="QN142" s="102"/>
      <c r="QO142" s="102"/>
      <c r="QP142" s="102"/>
      <c r="QQ142" s="102"/>
      <c r="QR142" s="102"/>
      <c r="QS142" s="102"/>
      <c r="QT142" s="102"/>
      <c r="QU142" s="102"/>
      <c r="QV142" s="102"/>
      <c r="QW142" s="102"/>
      <c r="QX142" s="102"/>
      <c r="QY142" s="102"/>
      <c r="QZ142" s="102"/>
      <c r="RA142" s="102"/>
      <c r="RB142" s="102"/>
      <c r="RC142" s="102"/>
      <c r="RD142" s="102"/>
      <c r="RE142" s="102"/>
      <c r="RF142" s="102"/>
      <c r="RG142" s="102"/>
      <c r="RH142" s="102"/>
      <c r="RI142" s="102"/>
      <c r="RJ142" s="102"/>
      <c r="RK142" s="102"/>
      <c r="RL142" s="102"/>
      <c r="RM142" s="102"/>
      <c r="RN142" s="102"/>
      <c r="RO142" s="102"/>
      <c r="RP142" s="102"/>
      <c r="RQ142" s="102"/>
      <c r="RR142" s="102"/>
      <c r="RS142" s="102"/>
      <c r="RT142" s="102"/>
      <c r="RU142" s="102"/>
      <c r="RV142" s="102"/>
      <c r="RW142" s="102"/>
      <c r="RX142" s="102"/>
      <c r="RY142" s="102"/>
      <c r="RZ142" s="102"/>
      <c r="SA142" s="102"/>
      <c r="SB142" s="102"/>
      <c r="SC142" s="102"/>
      <c r="SD142" s="102"/>
      <c r="SE142" s="102"/>
      <c r="SF142" s="102"/>
      <c r="SG142" s="102"/>
      <c r="SH142" s="102"/>
      <c r="SI142" s="102"/>
      <c r="SJ142" s="102"/>
      <c r="SK142" s="102"/>
      <c r="SL142" s="102"/>
      <c r="SM142" s="102"/>
      <c r="SN142" s="102"/>
      <c r="SO142" s="102"/>
      <c r="SP142" s="102"/>
      <c r="SQ142" s="102"/>
      <c r="SR142" s="102"/>
      <c r="SS142" s="102"/>
      <c r="ST142" s="102"/>
      <c r="SU142" s="102"/>
      <c r="SV142" s="102"/>
      <c r="SW142" s="102"/>
      <c r="SX142" s="102"/>
      <c r="SY142" s="102"/>
      <c r="SZ142" s="102"/>
      <c r="TA142" s="102"/>
      <c r="TB142" s="102"/>
      <c r="TC142" s="102"/>
      <c r="TD142" s="102"/>
      <c r="TE142" s="102"/>
      <c r="TF142" s="102"/>
      <c r="TG142" s="102"/>
      <c r="TH142" s="102"/>
      <c r="TI142" s="102"/>
      <c r="TJ142" s="102"/>
      <c r="TK142" s="102"/>
      <c r="TL142" s="102"/>
      <c r="TM142" s="102"/>
      <c r="TN142" s="102"/>
      <c r="TO142" s="102"/>
      <c r="TP142" s="102"/>
      <c r="TQ142" s="102"/>
      <c r="TR142" s="102"/>
      <c r="TS142" s="102"/>
      <c r="TT142" s="102"/>
      <c r="TU142" s="102"/>
      <c r="TV142" s="102"/>
      <c r="TW142" s="102"/>
      <c r="TX142" s="102"/>
      <c r="TY142" s="102"/>
      <c r="TZ142" s="102"/>
      <c r="UA142" s="102"/>
      <c r="UB142" s="102"/>
      <c r="UC142" s="102"/>
      <c r="UD142" s="102"/>
      <c r="UE142" s="102"/>
      <c r="UF142" s="102"/>
      <c r="UG142" s="102"/>
      <c r="UH142" s="102"/>
      <c r="UI142" s="102"/>
      <c r="UJ142" s="102"/>
      <c r="UK142" s="102"/>
      <c r="UL142" s="102"/>
      <c r="UM142" s="102"/>
      <c r="UN142" s="102"/>
      <c r="UO142" s="102"/>
      <c r="UP142" s="102"/>
      <c r="UQ142" s="102"/>
      <c r="UR142" s="102"/>
      <c r="US142" s="102"/>
      <c r="UT142" s="102"/>
      <c r="UU142" s="102"/>
      <c r="UV142" s="102"/>
      <c r="UW142" s="102"/>
      <c r="UX142" s="102"/>
      <c r="UY142" s="102"/>
      <c r="UZ142" s="102"/>
      <c r="VA142" s="102"/>
      <c r="VB142" s="102"/>
      <c r="VC142" s="102"/>
      <c r="VD142" s="102"/>
      <c r="VE142" s="102"/>
      <c r="VF142" s="102"/>
      <c r="VG142" s="102"/>
      <c r="VH142" s="102"/>
      <c r="VI142" s="102"/>
      <c r="VJ142" s="102"/>
      <c r="VK142" s="102"/>
      <c r="VL142" s="102"/>
      <c r="VM142" s="102"/>
      <c r="VN142" s="102"/>
      <c r="VO142" s="102"/>
      <c r="VP142" s="102"/>
      <c r="VQ142" s="102"/>
      <c r="VR142" s="102"/>
      <c r="VS142" s="102"/>
      <c r="VT142" s="102"/>
      <c r="VU142" s="102"/>
      <c r="VV142" s="102"/>
      <c r="VW142" s="102"/>
      <c r="VX142" s="102"/>
      <c r="VY142" s="102"/>
      <c r="VZ142" s="102"/>
      <c r="WA142" s="102"/>
      <c r="WB142" s="102"/>
      <c r="WC142" s="102"/>
      <c r="WD142" s="102"/>
      <c r="WE142" s="102"/>
      <c r="WF142" s="102"/>
      <c r="WG142" s="102"/>
      <c r="WH142" s="102"/>
      <c r="WI142" s="102"/>
      <c r="WJ142" s="102"/>
      <c r="WK142" s="102"/>
      <c r="WL142" s="102"/>
      <c r="WM142" s="102"/>
      <c r="WN142" s="102"/>
      <c r="WO142" s="102"/>
      <c r="WP142" s="102"/>
      <c r="WQ142" s="102"/>
      <c r="WR142" s="102"/>
      <c r="WS142" s="102"/>
      <c r="WT142" s="102"/>
      <c r="WU142" s="102"/>
      <c r="WV142" s="102"/>
      <c r="WW142" s="102"/>
      <c r="WX142" s="102"/>
      <c r="WY142" s="102"/>
      <c r="WZ142" s="102"/>
      <c r="XA142" s="102"/>
      <c r="XB142" s="102"/>
      <c r="XC142" s="102"/>
      <c r="XD142" s="102"/>
      <c r="XE142" s="102"/>
      <c r="XF142" s="102"/>
      <c r="XG142" s="102"/>
      <c r="XH142" s="102"/>
      <c r="XI142" s="102"/>
      <c r="XJ142" s="102"/>
      <c r="XK142" s="102"/>
      <c r="XL142" s="102"/>
      <c r="XM142" s="102"/>
      <c r="XN142" s="102"/>
      <c r="XO142" s="102"/>
      <c r="XP142" s="102"/>
      <c r="XQ142" s="102"/>
      <c r="XR142" s="102"/>
      <c r="XS142" s="102"/>
      <c r="XT142" s="102"/>
      <c r="XU142" s="102"/>
      <c r="XV142" s="102"/>
      <c r="XW142" s="102"/>
      <c r="XX142" s="102"/>
      <c r="XY142" s="102"/>
      <c r="XZ142" s="102"/>
      <c r="YA142" s="102"/>
      <c r="YB142" s="102"/>
      <c r="YC142" s="102"/>
      <c r="YD142" s="102"/>
      <c r="YE142" s="102"/>
      <c r="YF142" s="102"/>
      <c r="YG142" s="102"/>
      <c r="YH142" s="102"/>
      <c r="YI142" s="102"/>
      <c r="YJ142" s="102"/>
      <c r="YK142" s="102"/>
      <c r="YL142" s="102"/>
      <c r="YM142" s="102"/>
      <c r="YN142" s="102"/>
      <c r="YO142" s="102"/>
      <c r="YP142" s="102"/>
      <c r="YQ142" s="102"/>
      <c r="YR142" s="102"/>
      <c r="YS142" s="102"/>
      <c r="YT142" s="102"/>
      <c r="YU142" s="102"/>
      <c r="YV142" s="102"/>
      <c r="YW142" s="102"/>
      <c r="YX142" s="102"/>
      <c r="YY142" s="102"/>
      <c r="YZ142" s="102"/>
      <c r="ZA142" s="102"/>
      <c r="ZB142" s="102"/>
      <c r="ZC142" s="102"/>
      <c r="ZD142" s="102"/>
      <c r="ZE142" s="102"/>
      <c r="ZF142" s="102"/>
      <c r="ZG142" s="102"/>
      <c r="ZH142" s="102"/>
      <c r="ZI142" s="102"/>
      <c r="ZJ142" s="102"/>
      <c r="ZK142" s="102"/>
      <c r="ZL142" s="102"/>
      <c r="ZM142" s="102"/>
      <c r="ZN142" s="102"/>
      <c r="ZO142" s="102"/>
      <c r="ZP142" s="102"/>
      <c r="ZQ142" s="102"/>
      <c r="ZR142" s="102"/>
      <c r="ZS142" s="102"/>
      <c r="ZT142" s="102"/>
      <c r="ZU142" s="102"/>
      <c r="ZV142" s="102"/>
      <c r="ZW142" s="102"/>
      <c r="ZX142" s="102"/>
      <c r="ZY142" s="102"/>
      <c r="ZZ142" s="102"/>
      <c r="AAA142" s="102"/>
      <c r="AAB142" s="102"/>
      <c r="AAC142" s="102"/>
      <c r="AAD142" s="102"/>
      <c r="AAE142" s="102"/>
      <c r="AAF142" s="102"/>
      <c r="AAG142" s="102"/>
      <c r="AAH142" s="102"/>
      <c r="AAI142" s="102"/>
      <c r="AAJ142" s="102"/>
      <c r="AAK142" s="102"/>
      <c r="AAL142" s="102"/>
      <c r="AAM142" s="102"/>
      <c r="AAN142" s="102"/>
      <c r="AAO142" s="102"/>
      <c r="AAP142" s="102"/>
      <c r="AAQ142" s="102"/>
      <c r="AAR142" s="102"/>
      <c r="AAS142" s="102"/>
      <c r="AAT142" s="102"/>
      <c r="AAU142" s="102"/>
      <c r="AAV142" s="102"/>
      <c r="AAW142" s="102"/>
      <c r="AAX142" s="102"/>
      <c r="AAY142" s="102"/>
      <c r="AAZ142" s="102"/>
      <c r="ABA142" s="102"/>
      <c r="ABB142" s="102"/>
      <c r="ABC142" s="102"/>
      <c r="ABD142" s="102"/>
      <c r="ABE142" s="102"/>
      <c r="ABF142" s="102"/>
      <c r="ABG142" s="102"/>
      <c r="ABH142" s="102"/>
      <c r="ABI142" s="102"/>
      <c r="ABJ142" s="102"/>
      <c r="ABK142" s="102"/>
      <c r="ABL142" s="102"/>
      <c r="ABM142" s="102"/>
      <c r="ABN142" s="102"/>
      <c r="ABO142" s="102"/>
      <c r="ABP142" s="102"/>
      <c r="ABQ142" s="102"/>
      <c r="ABR142" s="102"/>
      <c r="ABS142" s="102"/>
      <c r="ABT142" s="102"/>
      <c r="ABU142" s="102"/>
      <c r="ABV142" s="102"/>
      <c r="ABW142" s="102"/>
      <c r="ABX142" s="102"/>
      <c r="ABY142" s="102"/>
      <c r="ABZ142" s="102"/>
      <c r="ACA142" s="102"/>
      <c r="ACB142" s="102"/>
      <c r="ACC142" s="102"/>
      <c r="ACD142" s="102"/>
      <c r="ACE142" s="102"/>
      <c r="ACF142" s="102"/>
      <c r="ACG142" s="102"/>
      <c r="ACH142" s="102"/>
      <c r="ACI142" s="102"/>
      <c r="ACJ142" s="102"/>
      <c r="ACK142" s="102"/>
      <c r="ACL142" s="102"/>
      <c r="ACM142" s="102"/>
      <c r="ACN142" s="102"/>
      <c r="ACO142" s="102"/>
      <c r="ACP142" s="102"/>
      <c r="ACQ142" s="102"/>
      <c r="ACR142" s="102"/>
      <c r="ACS142" s="102"/>
      <c r="ACT142" s="102"/>
      <c r="ACU142" s="102"/>
      <c r="ACV142" s="102"/>
      <c r="ACW142" s="102"/>
      <c r="ACX142" s="102"/>
      <c r="ACY142" s="102"/>
      <c r="ACZ142" s="102"/>
      <c r="ADA142" s="102"/>
      <c r="ADB142" s="102"/>
      <c r="ADC142" s="102"/>
      <c r="ADD142" s="102"/>
      <c r="ADE142" s="102"/>
      <c r="ADF142" s="102"/>
      <c r="ADG142" s="102"/>
      <c r="ADH142" s="102"/>
      <c r="ADI142" s="102"/>
      <c r="ADJ142" s="102"/>
      <c r="ADK142" s="102"/>
      <c r="ADL142" s="102"/>
      <c r="ADM142" s="102"/>
      <c r="ADN142" s="102"/>
      <c r="ADO142" s="102"/>
      <c r="ADP142" s="102"/>
      <c r="ADQ142" s="102"/>
      <c r="ADR142" s="102"/>
      <c r="ADS142" s="102"/>
      <c r="ADT142" s="102"/>
      <c r="ADU142" s="102"/>
      <c r="ADV142" s="102"/>
      <c r="ADW142" s="102"/>
      <c r="ADX142" s="102"/>
      <c r="ADY142" s="102"/>
      <c r="ADZ142" s="102"/>
      <c r="AEA142" s="102"/>
      <c r="AEB142" s="102"/>
      <c r="AEC142" s="102"/>
      <c r="AED142" s="102"/>
      <c r="AEE142" s="102"/>
      <c r="AEF142" s="102"/>
      <c r="AEG142" s="102"/>
      <c r="AEH142" s="102"/>
      <c r="AEI142" s="102"/>
      <c r="AEJ142" s="102"/>
      <c r="AEK142" s="102"/>
      <c r="AEL142" s="102"/>
      <c r="AEM142" s="102"/>
      <c r="AEN142" s="102"/>
      <c r="AEO142" s="102"/>
      <c r="AEP142" s="102"/>
      <c r="AEQ142" s="102"/>
      <c r="AER142" s="102"/>
      <c r="AES142" s="102"/>
      <c r="AET142" s="102"/>
      <c r="AEU142" s="102"/>
      <c r="AEV142" s="102"/>
      <c r="AEW142" s="102"/>
      <c r="AEX142" s="102"/>
      <c r="AEY142" s="102"/>
      <c r="AEZ142" s="102"/>
      <c r="AFA142" s="102"/>
      <c r="AFB142" s="102"/>
      <c r="AFC142" s="102"/>
      <c r="AFD142" s="102"/>
      <c r="AFE142" s="102"/>
      <c r="AFF142" s="102"/>
      <c r="AFG142" s="102"/>
      <c r="AFH142" s="102"/>
      <c r="AFI142" s="102"/>
      <c r="AFJ142" s="102"/>
      <c r="AFK142" s="102"/>
      <c r="AFL142" s="102"/>
      <c r="AFM142" s="102"/>
      <c r="AFN142" s="102"/>
      <c r="AFO142" s="102"/>
      <c r="AFP142" s="102"/>
      <c r="AFQ142" s="102"/>
      <c r="AFR142" s="102"/>
      <c r="AFS142" s="102"/>
      <c r="AFT142" s="102"/>
      <c r="AFU142" s="102"/>
      <c r="AFV142" s="102"/>
      <c r="AFW142" s="102"/>
      <c r="AFX142" s="102"/>
      <c r="AFY142" s="102"/>
      <c r="AFZ142" s="102"/>
      <c r="AGA142" s="102"/>
      <c r="AGB142" s="102"/>
      <c r="AGC142" s="102"/>
      <c r="AGD142" s="102"/>
      <c r="AGE142" s="102"/>
      <c r="AGF142" s="102"/>
      <c r="AGG142" s="102"/>
      <c r="AGH142" s="102"/>
      <c r="AGI142" s="102"/>
      <c r="AGJ142" s="102"/>
      <c r="AGK142" s="102"/>
      <c r="AGL142" s="102"/>
      <c r="AGM142" s="102"/>
      <c r="AGN142" s="102"/>
      <c r="AGO142" s="102"/>
      <c r="AGP142" s="102"/>
      <c r="AGQ142" s="102"/>
      <c r="AGR142" s="102"/>
      <c r="AGS142" s="102"/>
      <c r="AGT142" s="102"/>
      <c r="AGU142" s="102"/>
      <c r="AGV142" s="102"/>
      <c r="AGW142" s="102"/>
      <c r="AGX142" s="102"/>
      <c r="AGY142" s="102"/>
      <c r="AGZ142" s="102"/>
      <c r="AHA142" s="102"/>
      <c r="AHB142" s="102"/>
      <c r="AHC142" s="102"/>
      <c r="AHD142" s="102"/>
      <c r="AHE142" s="102"/>
      <c r="AHF142" s="102"/>
      <c r="AHG142" s="102"/>
      <c r="AHH142" s="102"/>
      <c r="AHI142" s="102"/>
      <c r="AHJ142" s="102"/>
      <c r="AHK142" s="102"/>
      <c r="AHL142" s="102"/>
      <c r="AHM142" s="102"/>
      <c r="AHN142" s="102"/>
      <c r="AHO142" s="102"/>
      <c r="AHP142" s="102"/>
      <c r="AHQ142" s="102"/>
      <c r="AHR142" s="102"/>
      <c r="AHS142" s="102"/>
      <c r="AHT142" s="102"/>
      <c r="AHU142" s="102"/>
      <c r="AHV142" s="102"/>
      <c r="AHW142" s="102"/>
      <c r="AHX142" s="102"/>
      <c r="AHY142" s="102"/>
      <c r="AHZ142" s="102"/>
      <c r="AIA142" s="102"/>
      <c r="AIB142" s="102"/>
      <c r="AIC142" s="102"/>
      <c r="AID142" s="102"/>
      <c r="AIE142" s="102"/>
      <c r="AIF142" s="102"/>
      <c r="AIG142" s="102"/>
      <c r="AIH142" s="102"/>
      <c r="AII142" s="102"/>
      <c r="AIJ142" s="102"/>
      <c r="AIK142" s="102"/>
      <c r="AIL142" s="102"/>
      <c r="AIM142" s="102"/>
      <c r="AIN142" s="102"/>
      <c r="AIO142" s="102"/>
      <c r="AIP142" s="102"/>
      <c r="AIQ142" s="102"/>
      <c r="AIR142" s="102"/>
      <c r="AIS142" s="102"/>
      <c r="AIT142" s="102"/>
      <c r="AIU142" s="102"/>
      <c r="AIV142" s="102"/>
      <c r="AIW142" s="102"/>
      <c r="AIX142" s="102"/>
      <c r="AIY142" s="102"/>
      <c r="AIZ142" s="102"/>
      <c r="AJA142" s="102"/>
      <c r="AJB142" s="102"/>
      <c r="AJC142" s="102"/>
      <c r="AJD142" s="102"/>
      <c r="AJE142" s="102"/>
      <c r="AJF142" s="102"/>
      <c r="AJG142" s="102"/>
      <c r="AJH142" s="102"/>
      <c r="AJI142" s="102"/>
      <c r="AJJ142" s="102"/>
      <c r="AJK142" s="102"/>
      <c r="AJL142" s="102"/>
      <c r="AJM142" s="102"/>
      <c r="AJN142" s="102"/>
      <c r="AJO142" s="102"/>
      <c r="AJP142" s="102"/>
      <c r="AJQ142" s="102"/>
      <c r="AJR142" s="102"/>
      <c r="AJS142" s="102"/>
      <c r="AJT142" s="102"/>
      <c r="AJU142" s="102"/>
      <c r="AJV142" s="102"/>
      <c r="AJW142" s="102"/>
      <c r="AJX142" s="102"/>
      <c r="AJY142" s="102"/>
      <c r="AJZ142" s="102"/>
      <c r="AKA142" s="102"/>
      <c r="AKB142" s="102"/>
      <c r="AKC142" s="102"/>
      <c r="AKD142" s="102"/>
      <c r="AKE142" s="102"/>
      <c r="AKF142" s="102"/>
      <c r="AKG142" s="102"/>
      <c r="AKH142" s="102"/>
      <c r="AKI142" s="102"/>
      <c r="AKJ142" s="102"/>
      <c r="AKK142" s="102"/>
      <c r="AKL142" s="102"/>
      <c r="AKM142" s="102"/>
      <c r="AKN142" s="102"/>
      <c r="AKO142" s="102"/>
      <c r="AKP142" s="102"/>
      <c r="AKQ142" s="102"/>
      <c r="AKR142" s="102"/>
      <c r="AKS142" s="102"/>
      <c r="AKT142" s="102"/>
      <c r="AKU142" s="102"/>
      <c r="AKV142" s="102"/>
      <c r="AKW142" s="102"/>
      <c r="AKX142" s="102"/>
      <c r="AKY142" s="102"/>
      <c r="AKZ142" s="102"/>
      <c r="ALA142" s="102"/>
      <c r="ALB142" s="102"/>
      <c r="ALC142" s="102"/>
      <c r="ALD142" s="102"/>
      <c r="ALE142" s="102"/>
      <c r="ALF142" s="102"/>
      <c r="ALG142" s="102"/>
      <c r="ALH142" s="102"/>
      <c r="ALI142" s="102"/>
      <c r="ALJ142" s="102"/>
      <c r="ALK142" s="102"/>
      <c r="ALL142" s="102"/>
      <c r="ALM142" s="102"/>
      <c r="ALN142" s="102"/>
      <c r="ALO142" s="102"/>
      <c r="ALP142" s="102"/>
      <c r="ALQ142" s="102"/>
      <c r="ALR142" s="102"/>
      <c r="ALS142" s="102"/>
      <c r="ALT142" s="102"/>
      <c r="ALU142" s="102"/>
      <c r="ALV142" s="102"/>
      <c r="ALW142" s="102"/>
      <c r="ALX142" s="102"/>
      <c r="ALY142" s="102"/>
      <c r="ALZ142" s="102"/>
      <c r="AMA142" s="102"/>
      <c r="AMB142" s="102"/>
      <c r="AMC142" s="102"/>
      <c r="AMD142" s="102"/>
      <c r="AME142" s="102"/>
      <c r="AMF142" s="102"/>
      <c r="AMG142" s="102"/>
      <c r="AMH142" s="102"/>
      <c r="AMI142" s="102"/>
      <c r="AMJ142" s="102"/>
      <c r="AMK142" s="102"/>
      <c r="AML142" s="102"/>
      <c r="AMM142" s="102"/>
      <c r="AMN142" s="102"/>
      <c r="AMO142" s="102"/>
      <c r="AMP142" s="102"/>
      <c r="AMQ142" s="102"/>
      <c r="AMR142" s="102"/>
      <c r="AMS142" s="102"/>
      <c r="AMT142" s="102"/>
      <c r="AMU142" s="102"/>
      <c r="AMV142" s="102"/>
      <c r="AMW142" s="102"/>
      <c r="AMX142" s="102"/>
      <c r="AMY142" s="102"/>
      <c r="AMZ142" s="102"/>
      <c r="ANA142" s="102"/>
      <c r="ANB142" s="102"/>
      <c r="ANC142" s="102"/>
      <c r="AND142" s="102"/>
      <c r="ANE142" s="102"/>
      <c r="ANF142" s="102"/>
      <c r="ANG142" s="102"/>
      <c r="ANH142" s="102"/>
      <c r="ANI142" s="102"/>
      <c r="ANJ142" s="102"/>
      <c r="ANK142" s="102"/>
      <c r="ANL142" s="102"/>
      <c r="ANM142" s="102"/>
      <c r="ANN142" s="102"/>
      <c r="ANO142" s="102"/>
      <c r="ANP142" s="102"/>
      <c r="ANQ142" s="102"/>
      <c r="ANR142" s="102"/>
      <c r="ANS142" s="102"/>
      <c r="ANT142" s="102"/>
      <c r="ANU142" s="102"/>
      <c r="ANV142" s="102"/>
      <c r="ANW142" s="102"/>
      <c r="ANX142" s="102"/>
      <c r="ANY142" s="102"/>
      <c r="ANZ142" s="102"/>
      <c r="AOA142" s="102"/>
      <c r="AOB142" s="102"/>
      <c r="AOC142" s="102"/>
      <c r="AOD142" s="102"/>
      <c r="AOE142" s="102"/>
      <c r="AOF142" s="102"/>
      <c r="AOG142" s="102"/>
      <c r="AOH142" s="102"/>
      <c r="AOI142" s="102"/>
      <c r="AOJ142" s="102"/>
      <c r="AOK142" s="102"/>
      <c r="AOL142" s="102"/>
      <c r="AOM142" s="102"/>
      <c r="AON142" s="102"/>
      <c r="AOO142" s="102"/>
      <c r="AOP142" s="102"/>
      <c r="AOQ142" s="102"/>
      <c r="AOR142" s="102"/>
      <c r="AOS142" s="102"/>
      <c r="AOT142" s="102"/>
      <c r="AOU142" s="102"/>
      <c r="AOV142" s="102"/>
      <c r="AOW142" s="102"/>
      <c r="AOX142" s="102"/>
      <c r="AOY142" s="102"/>
      <c r="AOZ142" s="102"/>
      <c r="APA142" s="102"/>
      <c r="APB142" s="102"/>
      <c r="APC142" s="102"/>
      <c r="APD142" s="102"/>
      <c r="APE142" s="102"/>
      <c r="APF142" s="102"/>
      <c r="APG142" s="102"/>
      <c r="APH142" s="102"/>
      <c r="API142" s="102"/>
      <c r="APJ142" s="102"/>
      <c r="APK142" s="102"/>
      <c r="APL142" s="102"/>
      <c r="APM142" s="102"/>
      <c r="APN142" s="102"/>
      <c r="APO142" s="102"/>
      <c r="APP142" s="102"/>
      <c r="APQ142" s="102"/>
      <c r="APR142" s="102"/>
      <c r="APS142" s="102"/>
      <c r="APT142" s="102"/>
      <c r="APU142" s="102"/>
      <c r="APV142" s="102"/>
      <c r="APW142" s="102"/>
      <c r="APX142" s="102"/>
      <c r="APY142" s="102"/>
      <c r="APZ142" s="102"/>
      <c r="AQA142" s="102"/>
      <c r="AQB142" s="102"/>
      <c r="AQC142" s="102"/>
      <c r="AQD142" s="102"/>
      <c r="AQE142" s="102"/>
      <c r="AQF142" s="102"/>
      <c r="AQG142" s="102"/>
      <c r="AQH142" s="102"/>
      <c r="AQI142" s="102"/>
      <c r="AQJ142" s="102"/>
      <c r="AQK142" s="102"/>
      <c r="AQL142" s="102"/>
      <c r="AQM142" s="102"/>
      <c r="AQN142" s="102"/>
      <c r="AQO142" s="102"/>
      <c r="AQP142" s="102"/>
      <c r="AQQ142" s="102"/>
      <c r="AQR142" s="102"/>
      <c r="AQS142" s="102"/>
      <c r="AQT142" s="102"/>
      <c r="AQU142" s="102"/>
      <c r="AQV142" s="102"/>
      <c r="AQW142" s="102"/>
      <c r="AQX142" s="102"/>
      <c r="AQY142" s="102"/>
      <c r="AQZ142" s="102"/>
      <c r="ARA142" s="102"/>
      <c r="ARB142" s="102"/>
      <c r="ARC142" s="102"/>
      <c r="ARD142" s="102"/>
      <c r="ARE142" s="102"/>
      <c r="ARF142" s="102"/>
      <c r="ARG142" s="102"/>
      <c r="ARH142" s="102"/>
      <c r="ARI142" s="102"/>
      <c r="ARJ142" s="102"/>
      <c r="ARK142" s="102"/>
      <c r="ARL142" s="102"/>
      <c r="ARM142" s="102"/>
      <c r="ARN142" s="102"/>
      <c r="ARO142" s="102"/>
      <c r="ARP142" s="102"/>
      <c r="ARQ142" s="102"/>
      <c r="ARR142" s="102"/>
      <c r="ARS142" s="102"/>
      <c r="ART142" s="102"/>
      <c r="ARU142" s="102"/>
      <c r="ARV142" s="102"/>
      <c r="ARW142" s="102"/>
      <c r="ARX142" s="102"/>
      <c r="ARY142" s="102"/>
      <c r="ARZ142" s="102"/>
      <c r="ASA142" s="102"/>
      <c r="ASB142" s="102"/>
      <c r="ASC142" s="102"/>
      <c r="ASD142" s="102"/>
      <c r="ASE142" s="102"/>
      <c r="ASF142" s="102"/>
      <c r="ASG142" s="102"/>
      <c r="ASH142" s="102"/>
      <c r="ASI142" s="102"/>
      <c r="ASJ142" s="102"/>
      <c r="ASK142" s="102"/>
      <c r="ASL142" s="102"/>
      <c r="ASM142" s="102"/>
      <c r="ASN142" s="102"/>
      <c r="ASO142" s="102"/>
      <c r="ASP142" s="102"/>
      <c r="ASQ142" s="102"/>
      <c r="ASR142" s="102"/>
      <c r="ASS142" s="102"/>
      <c r="AST142" s="102"/>
      <c r="ASU142" s="102"/>
      <c r="ASV142" s="102"/>
      <c r="ASW142" s="102"/>
      <c r="ASX142" s="102"/>
      <c r="ASY142" s="102"/>
      <c r="ASZ142" s="102"/>
      <c r="ATA142" s="102"/>
      <c r="ATB142" s="102"/>
      <c r="ATC142" s="102"/>
      <c r="ATD142" s="102"/>
      <c r="ATE142" s="102"/>
      <c r="ATF142" s="102"/>
      <c r="ATG142" s="102"/>
      <c r="ATH142" s="102"/>
      <c r="ATI142" s="102"/>
      <c r="ATJ142" s="102"/>
      <c r="ATK142" s="102"/>
      <c r="ATL142" s="102"/>
      <c r="ATM142" s="102"/>
      <c r="ATN142" s="102"/>
      <c r="ATO142" s="102"/>
      <c r="ATP142" s="102"/>
      <c r="ATQ142" s="102"/>
      <c r="ATR142" s="102"/>
      <c r="ATS142" s="102"/>
      <c r="ATT142" s="102"/>
      <c r="ATU142" s="102"/>
      <c r="ATV142" s="102"/>
      <c r="ATW142" s="102"/>
      <c r="ATX142" s="102"/>
      <c r="ATY142" s="102"/>
      <c r="ATZ142" s="102"/>
      <c r="AUA142" s="102"/>
      <c r="AUB142" s="102"/>
      <c r="AUC142" s="102"/>
      <c r="AUD142" s="102"/>
      <c r="AUE142" s="102"/>
      <c r="AUF142" s="102"/>
      <c r="AUG142" s="102"/>
      <c r="AUH142" s="102"/>
      <c r="AUI142" s="102"/>
      <c r="AUJ142" s="102"/>
      <c r="AUK142" s="102"/>
      <c r="AUL142" s="102"/>
      <c r="AUM142" s="102"/>
      <c r="AUN142" s="102"/>
      <c r="AUO142" s="102"/>
      <c r="AUP142" s="102"/>
      <c r="AUQ142" s="102"/>
      <c r="AUR142" s="102"/>
      <c r="AUS142" s="102"/>
      <c r="AUT142" s="102"/>
      <c r="AUU142" s="102"/>
      <c r="AUV142" s="102"/>
      <c r="AUW142" s="102"/>
      <c r="AUX142" s="102"/>
      <c r="AUY142" s="102"/>
      <c r="AUZ142" s="102"/>
      <c r="AVA142" s="102"/>
      <c r="AVB142" s="102"/>
      <c r="AVC142" s="102"/>
      <c r="AVD142" s="102"/>
      <c r="AVE142" s="102"/>
      <c r="AVF142" s="102"/>
      <c r="AVG142" s="102"/>
      <c r="AVH142" s="102"/>
      <c r="AVI142" s="102"/>
      <c r="AVJ142" s="102"/>
      <c r="AVK142" s="102"/>
      <c r="AVL142" s="102"/>
      <c r="AVM142" s="102"/>
      <c r="AVN142" s="102"/>
      <c r="AVO142" s="102"/>
      <c r="AVP142" s="102"/>
      <c r="AVQ142" s="102"/>
      <c r="AVR142" s="102"/>
      <c r="AVS142" s="102"/>
      <c r="AVT142" s="102"/>
      <c r="AVU142" s="102"/>
      <c r="AVV142" s="102"/>
      <c r="AVW142" s="102"/>
      <c r="AVX142" s="102"/>
      <c r="AVY142" s="102"/>
      <c r="AVZ142" s="102"/>
      <c r="AWA142" s="102"/>
      <c r="AWB142" s="102"/>
      <c r="AWC142" s="102"/>
      <c r="AWD142" s="102"/>
      <c r="AWE142" s="102"/>
      <c r="AWF142" s="102"/>
      <c r="AWG142" s="102"/>
      <c r="AWH142" s="102"/>
      <c r="AWI142" s="102"/>
      <c r="AWJ142" s="102"/>
      <c r="AWK142" s="102"/>
      <c r="AWL142" s="102"/>
      <c r="AWM142" s="102"/>
      <c r="AWN142" s="102"/>
      <c r="AWO142" s="102"/>
      <c r="AWP142" s="102"/>
      <c r="AWQ142" s="102"/>
      <c r="AWR142" s="102"/>
      <c r="AWS142" s="102"/>
      <c r="AWT142" s="102"/>
      <c r="AWU142" s="102"/>
      <c r="AWV142" s="102"/>
      <c r="AWW142" s="102"/>
      <c r="AWX142" s="102"/>
      <c r="AWY142" s="102"/>
      <c r="AWZ142" s="102"/>
      <c r="AXA142" s="102"/>
      <c r="AXB142" s="102"/>
      <c r="AXC142" s="102"/>
      <c r="AXD142" s="102"/>
      <c r="AXE142" s="102"/>
      <c r="AXF142" s="102"/>
      <c r="AXG142" s="102"/>
      <c r="AXH142" s="102"/>
      <c r="AXI142" s="102"/>
      <c r="AXJ142" s="102"/>
      <c r="AXK142" s="102"/>
      <c r="AXL142" s="102"/>
      <c r="AXM142" s="102"/>
      <c r="AXN142" s="102"/>
      <c r="AXO142" s="102"/>
      <c r="AXP142" s="102"/>
      <c r="AXQ142" s="102"/>
      <c r="AXR142" s="102"/>
      <c r="AXS142" s="102"/>
      <c r="AXT142" s="102"/>
      <c r="AXU142" s="102"/>
      <c r="AXV142" s="102"/>
      <c r="AXW142" s="102"/>
      <c r="AXX142" s="102"/>
      <c r="AXY142" s="102"/>
      <c r="AXZ142" s="102"/>
      <c r="AYA142" s="102"/>
      <c r="AYB142" s="102"/>
      <c r="AYC142" s="102"/>
      <c r="AYD142" s="102"/>
      <c r="AYE142" s="102"/>
      <c r="AYF142" s="102"/>
      <c r="AYG142" s="102"/>
      <c r="AYH142" s="102"/>
      <c r="AYI142" s="102"/>
      <c r="AYJ142" s="102"/>
      <c r="AYK142" s="102"/>
      <c r="AYL142" s="102"/>
      <c r="AYM142" s="102"/>
      <c r="AYN142" s="102"/>
      <c r="AYO142" s="102"/>
      <c r="AYP142" s="102"/>
      <c r="AYQ142" s="102"/>
      <c r="AYR142" s="102"/>
      <c r="AYS142" s="102"/>
      <c r="AYT142" s="102"/>
      <c r="AYU142" s="102"/>
      <c r="AYV142" s="102"/>
      <c r="AYW142" s="102"/>
      <c r="AYX142" s="102"/>
      <c r="AYY142" s="102"/>
      <c r="AYZ142" s="102"/>
      <c r="AZA142" s="102"/>
      <c r="AZB142" s="102"/>
      <c r="AZC142" s="102"/>
      <c r="AZD142" s="102"/>
      <c r="AZE142" s="102"/>
      <c r="AZF142" s="102"/>
      <c r="AZG142" s="102"/>
      <c r="AZH142" s="102"/>
      <c r="AZI142" s="102"/>
      <c r="AZJ142" s="102"/>
      <c r="AZK142" s="102"/>
      <c r="AZL142" s="102"/>
      <c r="AZM142" s="102"/>
      <c r="AZN142" s="102"/>
      <c r="AZO142" s="102"/>
      <c r="AZP142" s="102"/>
      <c r="AZQ142" s="102"/>
      <c r="AZR142" s="102"/>
      <c r="AZS142" s="102"/>
      <c r="AZT142" s="102"/>
      <c r="AZU142" s="102"/>
      <c r="AZV142" s="102"/>
      <c r="AZW142" s="102"/>
      <c r="AZX142" s="102"/>
      <c r="AZY142" s="102"/>
      <c r="AZZ142" s="102"/>
      <c r="BAA142" s="102"/>
      <c r="BAB142" s="102"/>
      <c r="BAC142" s="102"/>
      <c r="BAD142" s="102"/>
      <c r="BAE142" s="102"/>
      <c r="BAF142" s="102"/>
      <c r="BAG142" s="102"/>
      <c r="BAH142" s="102"/>
      <c r="BAI142" s="102"/>
      <c r="BAJ142" s="102"/>
      <c r="BAK142" s="102"/>
      <c r="BAL142" s="102"/>
      <c r="BAM142" s="102"/>
      <c r="BAN142" s="102"/>
      <c r="BAO142" s="102"/>
      <c r="BAP142" s="102"/>
      <c r="BAQ142" s="102"/>
      <c r="BAR142" s="102"/>
      <c r="BAS142" s="102"/>
      <c r="BAT142" s="102"/>
      <c r="BAU142" s="102"/>
      <c r="BAV142" s="102"/>
      <c r="BAW142" s="102"/>
      <c r="BAX142" s="102"/>
      <c r="BAY142" s="102"/>
      <c r="BAZ142" s="102"/>
      <c r="BBA142" s="102"/>
      <c r="BBB142" s="102"/>
      <c r="BBC142" s="102"/>
      <c r="BBD142" s="102"/>
      <c r="BBE142" s="102"/>
      <c r="BBF142" s="102"/>
      <c r="BBG142" s="102"/>
      <c r="BBH142" s="102"/>
      <c r="BBI142" s="102"/>
      <c r="BBJ142" s="102"/>
      <c r="BBK142" s="102"/>
      <c r="BBL142" s="102"/>
      <c r="BBM142" s="102"/>
      <c r="BBN142" s="102"/>
      <c r="BBO142" s="102"/>
      <c r="BBP142" s="102"/>
      <c r="BBQ142" s="102"/>
      <c r="BBR142" s="102"/>
      <c r="BBS142" s="102"/>
      <c r="BBT142" s="102"/>
      <c r="BBU142" s="102"/>
      <c r="BBV142" s="102"/>
      <c r="BBW142" s="102"/>
      <c r="BBX142" s="102"/>
      <c r="BBY142" s="102"/>
      <c r="BBZ142" s="102"/>
      <c r="BCA142" s="102"/>
      <c r="BCB142" s="102"/>
      <c r="BCC142" s="102"/>
      <c r="BCD142" s="102"/>
      <c r="BCE142" s="102"/>
      <c r="BCF142" s="102"/>
      <c r="BCG142" s="102"/>
      <c r="BCH142" s="102"/>
      <c r="BCI142" s="102"/>
      <c r="BCJ142" s="102"/>
      <c r="BCK142" s="102"/>
      <c r="BCL142" s="102"/>
      <c r="BCM142" s="102"/>
      <c r="BCN142" s="102"/>
      <c r="BCO142" s="102"/>
      <c r="BCP142" s="102"/>
      <c r="BCQ142" s="102"/>
      <c r="BCR142" s="102"/>
      <c r="BCS142" s="102"/>
      <c r="BCT142" s="102"/>
      <c r="BCU142" s="102"/>
      <c r="BCV142" s="102"/>
      <c r="BCW142" s="102"/>
      <c r="BCX142" s="102"/>
      <c r="BCY142" s="102"/>
      <c r="BCZ142" s="102"/>
      <c r="BDA142" s="102"/>
      <c r="BDB142" s="102"/>
      <c r="BDC142" s="102"/>
      <c r="BDD142" s="102"/>
      <c r="BDE142" s="102"/>
      <c r="BDF142" s="102"/>
      <c r="BDG142" s="102"/>
      <c r="BDH142" s="102"/>
      <c r="BDI142" s="102"/>
      <c r="BDJ142" s="102"/>
      <c r="BDK142" s="102"/>
      <c r="BDL142" s="102"/>
      <c r="BDM142" s="102"/>
      <c r="BDN142" s="102"/>
      <c r="BDO142" s="102"/>
      <c r="BDP142" s="102"/>
      <c r="BDQ142" s="102"/>
      <c r="BDR142" s="102"/>
      <c r="BDS142" s="102"/>
      <c r="BDT142" s="102"/>
      <c r="BDU142" s="102"/>
      <c r="BDV142" s="102"/>
      <c r="BDW142" s="102"/>
      <c r="BDX142" s="102"/>
      <c r="BDY142" s="102"/>
      <c r="BDZ142" s="102"/>
      <c r="BEA142" s="102"/>
      <c r="BEB142" s="102"/>
      <c r="BEC142" s="102"/>
      <c r="BED142" s="102"/>
      <c r="BEE142" s="102"/>
      <c r="BEF142" s="102"/>
      <c r="BEG142" s="102"/>
      <c r="BEH142" s="102"/>
      <c r="BEI142" s="102"/>
      <c r="BEJ142" s="102"/>
      <c r="BEK142" s="102"/>
      <c r="BEL142" s="102"/>
      <c r="BEM142" s="102"/>
      <c r="BEN142" s="102"/>
      <c r="BEO142" s="102"/>
      <c r="BEP142" s="102"/>
      <c r="BEQ142" s="102"/>
      <c r="BER142" s="102"/>
      <c r="BES142" s="102"/>
      <c r="BET142" s="102"/>
      <c r="BEU142" s="102"/>
      <c r="BEV142" s="102"/>
      <c r="BEW142" s="102"/>
      <c r="BEX142" s="102"/>
      <c r="BEY142" s="102"/>
      <c r="BEZ142" s="102"/>
      <c r="BFA142" s="102"/>
      <c r="BFB142" s="102"/>
      <c r="BFC142" s="102"/>
      <c r="BFD142" s="102"/>
      <c r="BFE142" s="102"/>
      <c r="BFF142" s="102"/>
      <c r="BFG142" s="102"/>
      <c r="BFH142" s="102"/>
      <c r="BFI142" s="102"/>
      <c r="BFJ142" s="102"/>
      <c r="BFK142" s="102"/>
      <c r="BFL142" s="102"/>
      <c r="BFM142" s="102"/>
      <c r="BFN142" s="102"/>
      <c r="BFO142" s="102"/>
      <c r="BFP142" s="102"/>
      <c r="BFQ142" s="102"/>
      <c r="BFR142" s="102"/>
      <c r="BFS142" s="102"/>
      <c r="BFT142" s="102"/>
      <c r="BFU142" s="102"/>
      <c r="BFV142" s="102"/>
      <c r="BFW142" s="102"/>
      <c r="BFX142" s="102"/>
      <c r="BFY142" s="102"/>
      <c r="BFZ142" s="102"/>
      <c r="BGA142" s="102"/>
      <c r="BGB142" s="102"/>
      <c r="BGC142" s="102"/>
      <c r="BGD142" s="102"/>
      <c r="BGE142" s="102"/>
      <c r="BGF142" s="102"/>
      <c r="BGG142" s="102"/>
      <c r="BGH142" s="102"/>
      <c r="BGI142" s="102"/>
      <c r="BGJ142" s="102"/>
      <c r="BGK142" s="102"/>
      <c r="BGL142" s="102"/>
      <c r="BGM142" s="102"/>
      <c r="BGN142" s="102"/>
      <c r="BGO142" s="102"/>
      <c r="BGP142" s="102"/>
      <c r="BGQ142" s="102"/>
      <c r="BGR142" s="102"/>
      <c r="BGS142" s="102"/>
      <c r="BGT142" s="102"/>
      <c r="BGU142" s="102"/>
      <c r="BGV142" s="102"/>
      <c r="BGW142" s="102"/>
      <c r="BGX142" s="102"/>
      <c r="BGY142" s="102"/>
      <c r="BGZ142" s="102"/>
      <c r="BHA142" s="102"/>
      <c r="BHB142" s="102"/>
      <c r="BHC142" s="102"/>
      <c r="BHD142" s="102"/>
      <c r="BHE142" s="102"/>
      <c r="BHF142" s="102"/>
      <c r="BHG142" s="102"/>
      <c r="BHH142" s="102"/>
      <c r="BHI142" s="102"/>
      <c r="BHJ142" s="102"/>
      <c r="BHK142" s="102"/>
      <c r="BHL142" s="102"/>
      <c r="BHM142" s="102"/>
      <c r="BHN142" s="102"/>
      <c r="BHO142" s="102"/>
      <c r="BHP142" s="102"/>
      <c r="BHQ142" s="102"/>
      <c r="BHR142" s="102"/>
      <c r="BHS142" s="102"/>
      <c r="BHT142" s="102"/>
      <c r="BHU142" s="102"/>
      <c r="BHV142" s="102"/>
      <c r="BHW142" s="102"/>
      <c r="BHX142" s="102"/>
      <c r="BHY142" s="102"/>
      <c r="BHZ142" s="102"/>
      <c r="BIA142" s="102"/>
      <c r="BIB142" s="102"/>
      <c r="BIC142" s="102"/>
      <c r="BID142" s="102"/>
      <c r="BIE142" s="102"/>
      <c r="BIF142" s="102"/>
      <c r="BIG142" s="102"/>
      <c r="BIH142" s="102"/>
      <c r="BII142" s="102"/>
      <c r="BIJ142" s="102"/>
      <c r="BIK142" s="102"/>
      <c r="BIL142" s="102"/>
      <c r="BIM142" s="102"/>
      <c r="BIN142" s="102"/>
      <c r="BIO142" s="102"/>
      <c r="BIP142" s="102"/>
      <c r="BIQ142" s="102"/>
      <c r="BIR142" s="102"/>
      <c r="BIS142" s="102"/>
      <c r="BIT142" s="102"/>
      <c r="BIU142" s="102"/>
      <c r="BIV142" s="102"/>
      <c r="BIW142" s="102"/>
      <c r="BIX142" s="102"/>
      <c r="BIY142" s="102"/>
      <c r="BIZ142" s="102"/>
      <c r="BJA142" s="102"/>
      <c r="BJB142" s="102"/>
      <c r="BJC142" s="102"/>
      <c r="BJD142" s="102"/>
      <c r="BJE142" s="102"/>
      <c r="BJF142" s="102"/>
      <c r="BJG142" s="102"/>
      <c r="BJH142" s="102"/>
      <c r="BJI142" s="102"/>
      <c r="BJJ142" s="102"/>
      <c r="BJK142" s="102"/>
      <c r="BJL142" s="102"/>
      <c r="BJM142" s="102"/>
      <c r="BJN142" s="102"/>
      <c r="BJO142" s="102"/>
      <c r="BJP142" s="102"/>
      <c r="BJQ142" s="102"/>
      <c r="BJR142" s="102"/>
      <c r="BJS142" s="102"/>
      <c r="BJT142" s="102"/>
      <c r="BJU142" s="102"/>
      <c r="BJV142" s="102"/>
      <c r="BJW142" s="102"/>
      <c r="BJX142" s="102"/>
      <c r="BJY142" s="102"/>
      <c r="BJZ142" s="102"/>
      <c r="BKA142" s="102"/>
      <c r="BKB142" s="102"/>
      <c r="BKC142" s="102"/>
      <c r="BKD142" s="102"/>
      <c r="BKE142" s="102"/>
      <c r="BKF142" s="102"/>
      <c r="BKG142" s="102"/>
      <c r="BKH142" s="102"/>
      <c r="BKI142" s="102"/>
      <c r="BKJ142" s="102"/>
      <c r="BKK142" s="102"/>
      <c r="BKL142" s="102"/>
      <c r="BKM142" s="102"/>
      <c r="BKN142" s="102"/>
      <c r="BKO142" s="102"/>
      <c r="BKP142" s="102"/>
      <c r="BKQ142" s="102"/>
      <c r="BKR142" s="102"/>
      <c r="BKS142" s="102"/>
      <c r="BKT142" s="102"/>
      <c r="BKU142" s="102"/>
      <c r="BKV142" s="102"/>
      <c r="BKW142" s="102"/>
      <c r="BKX142" s="102"/>
      <c r="BKY142" s="102"/>
      <c r="BKZ142" s="102"/>
      <c r="BLA142" s="102"/>
      <c r="BLB142" s="102"/>
      <c r="BLC142" s="102"/>
      <c r="BLD142" s="102"/>
      <c r="BLE142" s="102"/>
      <c r="BLF142" s="102"/>
      <c r="BLG142" s="102"/>
      <c r="BLH142" s="102"/>
      <c r="BLI142" s="102"/>
      <c r="BLJ142" s="102"/>
      <c r="BLK142" s="102"/>
      <c r="BLL142" s="102"/>
      <c r="BLM142" s="102"/>
      <c r="BLN142" s="102"/>
      <c r="BLO142" s="102"/>
      <c r="BLP142" s="102"/>
      <c r="BLQ142" s="102"/>
      <c r="BLR142" s="102"/>
      <c r="BLS142" s="102"/>
      <c r="BLT142" s="102"/>
      <c r="BLU142" s="102"/>
      <c r="BLV142" s="102"/>
      <c r="BLW142" s="102"/>
      <c r="BLX142" s="102"/>
      <c r="BLY142" s="102"/>
      <c r="BLZ142" s="102"/>
      <c r="BMA142" s="102"/>
      <c r="BMB142" s="102"/>
      <c r="BMC142" s="102"/>
      <c r="BMD142" s="102"/>
      <c r="BME142" s="102"/>
      <c r="BMF142" s="102"/>
      <c r="BMG142" s="102"/>
      <c r="BMH142" s="102"/>
      <c r="BMI142" s="102"/>
      <c r="BMJ142" s="102"/>
      <c r="BMK142" s="102"/>
      <c r="BML142" s="102"/>
      <c r="BMM142" s="102"/>
      <c r="BMN142" s="102"/>
      <c r="BMO142" s="102"/>
      <c r="BMP142" s="102"/>
      <c r="BMQ142" s="102"/>
      <c r="BMR142" s="102"/>
      <c r="BMS142" s="102"/>
      <c r="BMT142" s="102"/>
      <c r="BMU142" s="102"/>
      <c r="BMV142" s="102"/>
      <c r="BMW142" s="102"/>
      <c r="BMX142" s="102"/>
      <c r="BMY142" s="102"/>
      <c r="BMZ142" s="102"/>
      <c r="BNA142" s="102"/>
      <c r="BNB142" s="102"/>
      <c r="BNC142" s="102"/>
      <c r="BND142" s="102"/>
      <c r="BNE142" s="102"/>
      <c r="BNF142" s="102"/>
      <c r="BNG142" s="102"/>
      <c r="BNH142" s="102"/>
      <c r="BNI142" s="102"/>
      <c r="BNJ142" s="102"/>
      <c r="BNK142" s="102"/>
      <c r="BNL142" s="102"/>
      <c r="BNM142" s="102"/>
      <c r="BNN142" s="102"/>
      <c r="BNO142" s="102"/>
      <c r="BNP142" s="102"/>
      <c r="BNQ142" s="102"/>
      <c r="BNR142" s="102"/>
      <c r="BNS142" s="102"/>
      <c r="BNT142" s="102"/>
      <c r="BNU142" s="102"/>
      <c r="BNV142" s="102"/>
      <c r="BNW142" s="102"/>
      <c r="BNX142" s="102"/>
      <c r="BNY142" s="102"/>
      <c r="BNZ142" s="102"/>
      <c r="BOA142" s="102"/>
      <c r="BOB142" s="102"/>
      <c r="BOC142" s="102"/>
      <c r="BOD142" s="102"/>
      <c r="BOE142" s="102"/>
      <c r="BOF142" s="102"/>
      <c r="BOG142" s="102"/>
      <c r="BOH142" s="102"/>
      <c r="BOI142" s="102"/>
      <c r="BOJ142" s="102"/>
      <c r="BOK142" s="102"/>
      <c r="BOL142" s="102"/>
      <c r="BOM142" s="102"/>
      <c r="BON142" s="102"/>
      <c r="BOO142" s="102"/>
      <c r="BOP142" s="102"/>
      <c r="BOQ142" s="102"/>
      <c r="BOR142" s="102"/>
      <c r="BOS142" s="102"/>
      <c r="BOT142" s="102"/>
      <c r="BOU142" s="102"/>
      <c r="BOV142" s="102"/>
      <c r="BOW142" s="102"/>
      <c r="BOX142" s="102"/>
      <c r="BOY142" s="102"/>
      <c r="BOZ142" s="102"/>
      <c r="BPA142" s="102"/>
      <c r="BPB142" s="102"/>
      <c r="BPC142" s="102"/>
      <c r="BPD142" s="102"/>
      <c r="BPE142" s="102"/>
      <c r="BPF142" s="102"/>
      <c r="BPG142" s="102"/>
      <c r="BPH142" s="102"/>
      <c r="BPI142" s="102"/>
      <c r="BPJ142" s="102"/>
      <c r="BPK142" s="102"/>
      <c r="BPL142" s="102"/>
      <c r="BPM142" s="102"/>
      <c r="BPN142" s="102"/>
      <c r="BPO142" s="102"/>
      <c r="BPP142" s="102"/>
      <c r="BPQ142" s="102"/>
      <c r="BPR142" s="102"/>
      <c r="BPS142" s="102"/>
      <c r="BPT142" s="102"/>
      <c r="BPU142" s="102"/>
      <c r="BPV142" s="102"/>
      <c r="BPW142" s="102"/>
      <c r="BPX142" s="102"/>
      <c r="BPY142" s="102"/>
      <c r="BPZ142" s="102"/>
      <c r="BQA142" s="102"/>
      <c r="BQB142" s="102"/>
      <c r="BQC142" s="102"/>
      <c r="BQD142" s="102"/>
      <c r="BQE142" s="102"/>
      <c r="BQF142" s="102"/>
      <c r="BQG142" s="102"/>
      <c r="BQH142" s="102"/>
      <c r="BQI142" s="102"/>
      <c r="BQJ142" s="102"/>
      <c r="BQK142" s="102"/>
      <c r="BQL142" s="102"/>
      <c r="BQM142" s="102"/>
      <c r="BQN142" s="102"/>
      <c r="BQO142" s="102"/>
      <c r="BQP142" s="102"/>
      <c r="BQQ142" s="102"/>
      <c r="BQR142" s="102"/>
      <c r="BQS142" s="102"/>
      <c r="BQT142" s="102"/>
      <c r="BQU142" s="102"/>
      <c r="BQV142" s="102"/>
      <c r="BQW142" s="102"/>
      <c r="BQX142" s="102"/>
      <c r="BQY142" s="102"/>
      <c r="BQZ142" s="102"/>
      <c r="BRA142" s="102"/>
      <c r="BRB142" s="102"/>
      <c r="BRC142" s="102"/>
      <c r="BRD142" s="102"/>
      <c r="BRE142" s="102"/>
      <c r="BRF142" s="102"/>
      <c r="BRG142" s="102"/>
      <c r="BRH142" s="102"/>
      <c r="BRI142" s="102"/>
      <c r="BRJ142" s="102"/>
      <c r="BRK142" s="102"/>
      <c r="BRL142" s="102"/>
      <c r="BRM142" s="102"/>
      <c r="BRN142" s="102"/>
      <c r="BRO142" s="102"/>
      <c r="BRP142" s="102"/>
      <c r="BRQ142" s="102"/>
      <c r="BRR142" s="102"/>
      <c r="BRS142" s="102"/>
      <c r="BRT142" s="102"/>
      <c r="BRU142" s="102"/>
      <c r="BRV142" s="102"/>
      <c r="BRW142" s="102"/>
      <c r="BRX142" s="102"/>
      <c r="BRY142" s="102"/>
      <c r="BRZ142" s="102"/>
      <c r="BSA142" s="102"/>
      <c r="BSB142" s="102"/>
      <c r="BSC142" s="102"/>
      <c r="BSD142" s="102"/>
      <c r="BSE142" s="102"/>
      <c r="BSF142" s="102"/>
      <c r="BSG142" s="102"/>
      <c r="BSH142" s="102"/>
      <c r="BSI142" s="102"/>
      <c r="BSJ142" s="102"/>
      <c r="BSK142" s="102"/>
      <c r="BSL142" s="102"/>
      <c r="BSM142" s="102"/>
      <c r="BSN142" s="102"/>
      <c r="BSO142" s="102"/>
      <c r="BSP142" s="102"/>
      <c r="BSQ142" s="102"/>
      <c r="BSR142" s="102"/>
      <c r="BSS142" s="102"/>
      <c r="BST142" s="102"/>
      <c r="BSU142" s="102"/>
      <c r="BSV142" s="102"/>
      <c r="BSW142" s="102"/>
      <c r="BSX142" s="102"/>
      <c r="BSY142" s="102"/>
      <c r="BSZ142" s="102"/>
      <c r="BTA142" s="102"/>
      <c r="BTB142" s="102"/>
      <c r="BTC142" s="102"/>
      <c r="BTD142" s="102"/>
      <c r="BTE142" s="102"/>
      <c r="BTF142" s="102"/>
      <c r="BTG142" s="102"/>
      <c r="BTH142" s="102"/>
      <c r="BTI142" s="102"/>
      <c r="BTJ142" s="102"/>
      <c r="BTK142" s="102"/>
      <c r="BTL142" s="102"/>
      <c r="BTM142" s="102"/>
      <c r="BTN142" s="102"/>
      <c r="BTO142" s="102"/>
      <c r="BTP142" s="102"/>
      <c r="BTQ142" s="102"/>
      <c r="BTR142" s="102"/>
      <c r="BTS142" s="102"/>
      <c r="BTT142" s="102"/>
      <c r="BTU142" s="102"/>
      <c r="BTV142" s="102"/>
      <c r="BTW142" s="102"/>
      <c r="BTX142" s="102"/>
      <c r="BTY142" s="102"/>
      <c r="BTZ142" s="102"/>
      <c r="BUA142" s="102"/>
      <c r="BUB142" s="102"/>
      <c r="BUC142" s="102"/>
      <c r="BUD142" s="102"/>
      <c r="BUE142" s="102"/>
      <c r="BUF142" s="102"/>
      <c r="BUG142" s="102"/>
      <c r="BUH142" s="102"/>
      <c r="BUI142" s="102"/>
      <c r="BUJ142" s="102"/>
      <c r="BUK142" s="102"/>
      <c r="BUL142" s="102"/>
      <c r="BUM142" s="102"/>
      <c r="BUN142" s="102"/>
      <c r="BUO142" s="102"/>
      <c r="BUP142" s="102"/>
      <c r="BUQ142" s="102"/>
      <c r="BUR142" s="102"/>
      <c r="BUS142" s="102"/>
      <c r="BUT142" s="102"/>
      <c r="BUU142" s="102"/>
      <c r="BUV142" s="102"/>
      <c r="BUW142" s="102"/>
      <c r="BUX142" s="102"/>
      <c r="BUY142" s="102"/>
      <c r="BUZ142" s="102"/>
      <c r="BVA142" s="102"/>
      <c r="BVB142" s="102"/>
      <c r="BVC142" s="102"/>
      <c r="BVD142" s="102"/>
      <c r="BVE142" s="102"/>
      <c r="BVF142" s="102"/>
      <c r="BVG142" s="102"/>
      <c r="BVH142" s="102"/>
      <c r="BVI142" s="102"/>
      <c r="BVJ142" s="102"/>
      <c r="BVK142" s="102"/>
      <c r="BVL142" s="102"/>
      <c r="BVM142" s="102"/>
      <c r="BVN142" s="102"/>
      <c r="BVO142" s="102"/>
      <c r="BVP142" s="102"/>
      <c r="BVQ142" s="102"/>
      <c r="BVR142" s="102"/>
      <c r="BVS142" s="102"/>
      <c r="BVT142" s="102"/>
      <c r="BVU142" s="102"/>
      <c r="BVV142" s="102"/>
      <c r="BVW142" s="102"/>
      <c r="BVX142" s="102"/>
      <c r="BVY142" s="102"/>
      <c r="BVZ142" s="102"/>
      <c r="BWA142" s="102"/>
      <c r="BWB142" s="102"/>
      <c r="BWC142" s="102"/>
      <c r="BWD142" s="102"/>
      <c r="BWE142" s="102"/>
      <c r="BWF142" s="102"/>
      <c r="BWG142" s="102"/>
      <c r="BWH142" s="102"/>
      <c r="BWI142" s="102"/>
      <c r="BWJ142" s="102"/>
      <c r="BWK142" s="102"/>
      <c r="BWL142" s="102"/>
      <c r="BWM142" s="102"/>
      <c r="BWN142" s="102"/>
      <c r="BWO142" s="102"/>
      <c r="BWP142" s="102"/>
      <c r="BWQ142" s="102"/>
      <c r="BWR142" s="102"/>
      <c r="BWS142" s="102"/>
      <c r="BWT142" s="102"/>
      <c r="BWU142" s="102"/>
      <c r="BWV142" s="102"/>
      <c r="BWW142" s="102"/>
      <c r="BWX142" s="102"/>
      <c r="BWY142" s="102"/>
      <c r="BWZ142" s="102"/>
      <c r="BXA142" s="102"/>
      <c r="BXB142" s="102"/>
      <c r="BXC142" s="102"/>
      <c r="BXD142" s="102"/>
      <c r="BXE142" s="102"/>
      <c r="BXF142" s="102"/>
      <c r="BXG142" s="102"/>
      <c r="BXH142" s="102"/>
      <c r="BXI142" s="102"/>
      <c r="BXJ142" s="102"/>
      <c r="BXK142" s="102"/>
      <c r="BXL142" s="102"/>
      <c r="BXM142" s="102"/>
      <c r="BXN142" s="102"/>
      <c r="BXO142" s="102"/>
      <c r="BXP142" s="102"/>
      <c r="BXQ142" s="102"/>
      <c r="BXR142" s="102"/>
      <c r="BXS142" s="102"/>
      <c r="BXT142" s="102"/>
      <c r="BXU142" s="102"/>
      <c r="BXV142" s="102"/>
      <c r="BXW142" s="102"/>
      <c r="BXX142" s="102"/>
      <c r="BXY142" s="102"/>
      <c r="BXZ142" s="102"/>
      <c r="BYA142" s="102"/>
      <c r="BYB142" s="102"/>
      <c r="BYC142" s="102"/>
      <c r="BYD142" s="102"/>
      <c r="BYE142" s="102"/>
      <c r="BYF142" s="102"/>
      <c r="BYG142" s="102"/>
      <c r="BYH142" s="102"/>
      <c r="BYI142" s="102"/>
      <c r="BYJ142" s="102"/>
      <c r="BYK142" s="102"/>
      <c r="BYL142" s="102"/>
      <c r="BYM142" s="102"/>
      <c r="BYN142" s="102"/>
      <c r="BYO142" s="102"/>
      <c r="BYP142" s="102"/>
      <c r="BYQ142" s="102"/>
      <c r="BYR142" s="102"/>
      <c r="BYS142" s="102"/>
      <c r="BYT142" s="102"/>
      <c r="BYU142" s="102"/>
      <c r="BYV142" s="102"/>
      <c r="BYW142" s="102"/>
      <c r="BYX142" s="102"/>
      <c r="BYY142" s="102"/>
      <c r="BYZ142" s="102"/>
      <c r="BZA142" s="102"/>
      <c r="BZB142" s="102"/>
      <c r="BZC142" s="102"/>
      <c r="BZD142" s="102"/>
      <c r="BZE142" s="102"/>
      <c r="BZF142" s="102"/>
      <c r="BZG142" s="102"/>
      <c r="BZH142" s="102"/>
      <c r="BZI142" s="102"/>
      <c r="BZJ142" s="102"/>
      <c r="BZK142" s="102"/>
      <c r="BZL142" s="102"/>
      <c r="BZM142" s="102"/>
      <c r="BZN142" s="102"/>
      <c r="BZO142" s="102"/>
      <c r="BZP142" s="102"/>
      <c r="BZQ142" s="102"/>
      <c r="BZR142" s="102"/>
      <c r="BZS142" s="102"/>
      <c r="BZT142" s="102"/>
      <c r="BZU142" s="102"/>
      <c r="BZV142" s="102"/>
      <c r="BZW142" s="102"/>
      <c r="BZX142" s="102"/>
      <c r="BZY142" s="102"/>
      <c r="BZZ142" s="102"/>
      <c r="CAA142" s="102"/>
      <c r="CAB142" s="102"/>
      <c r="CAC142" s="102"/>
      <c r="CAD142" s="102"/>
      <c r="CAE142" s="102"/>
      <c r="CAF142" s="102"/>
      <c r="CAG142" s="102"/>
      <c r="CAH142" s="102"/>
      <c r="CAI142" s="102"/>
      <c r="CAJ142" s="102"/>
      <c r="CAK142" s="102"/>
      <c r="CAL142" s="102"/>
      <c r="CAM142" s="102"/>
      <c r="CAN142" s="102"/>
      <c r="CAO142" s="102"/>
      <c r="CAP142" s="102"/>
      <c r="CAQ142" s="102"/>
      <c r="CAR142" s="102"/>
      <c r="CAS142" s="102"/>
      <c r="CAT142" s="102"/>
      <c r="CAU142" s="102"/>
      <c r="CAV142" s="102"/>
      <c r="CAW142" s="102"/>
      <c r="CAX142" s="102"/>
      <c r="CAY142" s="102"/>
      <c r="CAZ142" s="102"/>
      <c r="CBA142" s="102"/>
      <c r="CBB142" s="102"/>
      <c r="CBC142" s="102"/>
      <c r="CBD142" s="102"/>
      <c r="CBE142" s="102"/>
      <c r="CBF142" s="102"/>
      <c r="CBG142" s="102"/>
      <c r="CBH142" s="102"/>
      <c r="CBI142" s="102"/>
      <c r="CBJ142" s="102"/>
      <c r="CBK142" s="102"/>
      <c r="CBL142" s="102"/>
      <c r="CBM142" s="102"/>
      <c r="CBN142" s="102"/>
      <c r="CBO142" s="102"/>
      <c r="CBP142" s="102"/>
      <c r="CBQ142" s="102"/>
      <c r="CBR142" s="102"/>
      <c r="CBS142" s="102"/>
      <c r="CBT142" s="102"/>
      <c r="CBU142" s="102"/>
      <c r="CBV142" s="102"/>
      <c r="CBW142" s="102"/>
      <c r="CBX142" s="102"/>
      <c r="CBY142" s="102"/>
      <c r="CBZ142" s="102"/>
      <c r="CCA142" s="102"/>
      <c r="CCB142" s="102"/>
      <c r="CCC142" s="102"/>
      <c r="CCD142" s="102"/>
      <c r="CCE142" s="102"/>
      <c r="CCF142" s="102"/>
      <c r="CCG142" s="102"/>
      <c r="CCH142" s="102"/>
      <c r="CCI142" s="102"/>
      <c r="CCJ142" s="102"/>
      <c r="CCK142" s="102"/>
      <c r="CCL142" s="102"/>
      <c r="CCM142" s="102"/>
      <c r="CCN142" s="102"/>
      <c r="CCO142" s="102"/>
      <c r="CCP142" s="102"/>
      <c r="CCQ142" s="102"/>
      <c r="CCR142" s="102"/>
      <c r="CCS142" s="102"/>
      <c r="CCT142" s="102"/>
      <c r="CCU142" s="102"/>
      <c r="CCV142" s="102"/>
      <c r="CCW142" s="102"/>
      <c r="CCX142" s="102"/>
      <c r="CCY142" s="102"/>
      <c r="CCZ142" s="102"/>
      <c r="CDA142" s="102"/>
      <c r="CDB142" s="102"/>
      <c r="CDC142" s="102"/>
      <c r="CDD142" s="102"/>
      <c r="CDE142" s="102"/>
      <c r="CDF142" s="102"/>
      <c r="CDG142" s="102"/>
      <c r="CDH142" s="102"/>
      <c r="CDI142" s="102"/>
      <c r="CDJ142" s="102"/>
      <c r="CDK142" s="102"/>
      <c r="CDL142" s="102"/>
      <c r="CDM142" s="102"/>
      <c r="CDN142" s="102"/>
      <c r="CDO142" s="102"/>
      <c r="CDP142" s="102"/>
      <c r="CDQ142" s="102"/>
      <c r="CDR142" s="102"/>
      <c r="CDS142" s="102"/>
      <c r="CDT142" s="102"/>
      <c r="CDU142" s="102"/>
      <c r="CDV142" s="102"/>
      <c r="CDW142" s="102"/>
      <c r="CDX142" s="102"/>
      <c r="CDY142" s="102"/>
      <c r="CDZ142" s="102"/>
      <c r="CEA142" s="102"/>
      <c r="CEB142" s="102"/>
      <c r="CEC142" s="102"/>
      <c r="CED142" s="102"/>
      <c r="CEE142" s="102"/>
      <c r="CEF142" s="102"/>
      <c r="CEG142" s="102"/>
      <c r="CEH142" s="102"/>
      <c r="CEI142" s="102"/>
      <c r="CEJ142" s="102"/>
      <c r="CEK142" s="102"/>
      <c r="CEL142" s="102"/>
      <c r="CEM142" s="102"/>
      <c r="CEN142" s="102"/>
      <c r="CEO142" s="102"/>
      <c r="CEP142" s="102"/>
      <c r="CEQ142" s="102"/>
      <c r="CER142" s="102"/>
      <c r="CES142" s="102"/>
      <c r="CET142" s="102"/>
      <c r="CEU142" s="102"/>
      <c r="CEV142" s="102"/>
      <c r="CEW142" s="102"/>
      <c r="CEX142" s="102"/>
      <c r="CEY142" s="102"/>
      <c r="CEZ142" s="102"/>
      <c r="CFA142" s="102"/>
      <c r="CFB142" s="102"/>
      <c r="CFC142" s="102"/>
      <c r="CFD142" s="102"/>
      <c r="CFE142" s="102"/>
      <c r="CFF142" s="102"/>
      <c r="CFG142" s="102"/>
      <c r="CFH142" s="102"/>
      <c r="CFI142" s="102"/>
      <c r="CFJ142" s="102"/>
      <c r="CFK142" s="102"/>
      <c r="CFL142" s="102"/>
      <c r="CFM142" s="102"/>
      <c r="CFN142" s="102"/>
      <c r="CFO142" s="102"/>
      <c r="CFP142" s="102"/>
      <c r="CFQ142" s="102"/>
      <c r="CFR142" s="102"/>
      <c r="CFS142" s="102"/>
      <c r="CFT142" s="102"/>
      <c r="CFU142" s="102"/>
      <c r="CFV142" s="102"/>
      <c r="CFW142" s="102"/>
      <c r="CFX142" s="102"/>
      <c r="CFY142" s="102"/>
      <c r="CFZ142" s="102"/>
      <c r="CGA142" s="102"/>
      <c r="CGB142" s="102"/>
      <c r="CGC142" s="102"/>
      <c r="CGD142" s="102"/>
      <c r="CGE142" s="102"/>
      <c r="CGF142" s="102"/>
      <c r="CGG142" s="102"/>
      <c r="CGH142" s="102"/>
      <c r="CGI142" s="102"/>
      <c r="CGJ142" s="102"/>
      <c r="CGK142" s="102"/>
      <c r="CGL142" s="102"/>
      <c r="CGM142" s="102"/>
      <c r="CGN142" s="102"/>
      <c r="CGO142" s="102"/>
      <c r="CGP142" s="102"/>
      <c r="CGQ142" s="102"/>
      <c r="CGR142" s="102"/>
      <c r="CGS142" s="102"/>
      <c r="CGT142" s="102"/>
      <c r="CGU142" s="102"/>
      <c r="CGV142" s="102"/>
      <c r="CGW142" s="102"/>
      <c r="CGX142" s="102"/>
      <c r="CGY142" s="102"/>
      <c r="CGZ142" s="102"/>
      <c r="CHA142" s="102"/>
      <c r="CHB142" s="102"/>
      <c r="CHC142" s="102"/>
      <c r="CHD142" s="102"/>
      <c r="CHE142" s="102"/>
      <c r="CHF142" s="102"/>
      <c r="CHG142" s="102"/>
      <c r="CHH142" s="102"/>
      <c r="CHI142" s="102"/>
      <c r="CHJ142" s="102"/>
      <c r="CHK142" s="102"/>
      <c r="CHL142" s="102"/>
      <c r="CHM142" s="102"/>
      <c r="CHN142" s="102"/>
      <c r="CHO142" s="102"/>
      <c r="CHP142" s="102"/>
      <c r="CHQ142" s="102"/>
      <c r="CHR142" s="102"/>
      <c r="CHS142" s="102"/>
      <c r="CHT142" s="102"/>
      <c r="CHU142" s="102"/>
      <c r="CHV142" s="102"/>
      <c r="CHW142" s="102"/>
      <c r="CHX142" s="102"/>
      <c r="CHY142" s="102"/>
      <c r="CHZ142" s="102"/>
      <c r="CIA142" s="102"/>
      <c r="CIB142" s="102"/>
      <c r="CIC142" s="102"/>
      <c r="CID142" s="102"/>
      <c r="CIE142" s="102"/>
      <c r="CIF142" s="102"/>
      <c r="CIG142" s="102"/>
      <c r="CIH142" s="102"/>
      <c r="CII142" s="102"/>
      <c r="CIJ142" s="102"/>
      <c r="CIK142" s="102"/>
      <c r="CIL142" s="102"/>
      <c r="CIM142" s="102"/>
      <c r="CIN142" s="102"/>
      <c r="CIO142" s="102"/>
      <c r="CIP142" s="102"/>
      <c r="CIQ142" s="102"/>
      <c r="CIR142" s="102"/>
      <c r="CIS142" s="102"/>
      <c r="CIT142" s="102"/>
      <c r="CIU142" s="102"/>
      <c r="CIV142" s="102"/>
      <c r="CIW142" s="102"/>
      <c r="CIX142" s="102"/>
      <c r="CIY142" s="102"/>
      <c r="CIZ142" s="102"/>
      <c r="CJA142" s="102"/>
      <c r="CJB142" s="102"/>
      <c r="CJC142" s="102"/>
      <c r="CJD142" s="102"/>
      <c r="CJE142" s="102"/>
      <c r="CJF142" s="102"/>
      <c r="CJG142" s="102"/>
      <c r="CJH142" s="102"/>
      <c r="CJI142" s="102"/>
      <c r="CJJ142" s="102"/>
      <c r="CJK142" s="102"/>
      <c r="CJL142" s="102"/>
      <c r="CJM142" s="102"/>
      <c r="CJN142" s="102"/>
      <c r="CJO142" s="102"/>
      <c r="CJP142" s="102"/>
      <c r="CJQ142" s="102"/>
      <c r="CJR142" s="102"/>
      <c r="CJS142" s="102"/>
      <c r="CJT142" s="102"/>
      <c r="CJU142" s="102"/>
      <c r="CJV142" s="102"/>
      <c r="CJW142" s="102"/>
      <c r="CJX142" s="102"/>
      <c r="CJY142" s="102"/>
      <c r="CJZ142" s="102"/>
      <c r="CKA142" s="102"/>
      <c r="CKB142" s="102"/>
      <c r="CKC142" s="102"/>
      <c r="CKD142" s="102"/>
      <c r="CKE142" s="102"/>
      <c r="CKF142" s="102"/>
      <c r="CKG142" s="102"/>
      <c r="CKH142" s="102"/>
      <c r="CKI142" s="102"/>
      <c r="CKJ142" s="102"/>
      <c r="CKK142" s="102"/>
      <c r="CKL142" s="102"/>
      <c r="CKM142" s="102"/>
      <c r="CKN142" s="102"/>
      <c r="CKO142" s="102"/>
      <c r="CKP142" s="102"/>
      <c r="CKQ142" s="102"/>
      <c r="CKR142" s="102"/>
      <c r="CKS142" s="102"/>
      <c r="CKT142" s="102"/>
      <c r="CKU142" s="102"/>
      <c r="CKV142" s="102"/>
      <c r="CKW142" s="102"/>
      <c r="CKX142" s="102"/>
      <c r="CKY142" s="102"/>
      <c r="CKZ142" s="102"/>
      <c r="CLA142" s="102"/>
      <c r="CLB142" s="102"/>
      <c r="CLC142" s="102"/>
      <c r="CLD142" s="102"/>
      <c r="CLE142" s="102"/>
      <c r="CLF142" s="102"/>
      <c r="CLG142" s="102"/>
      <c r="CLH142" s="102"/>
      <c r="CLI142" s="102"/>
      <c r="CLJ142" s="102"/>
      <c r="CLK142" s="102"/>
      <c r="CLL142" s="102"/>
      <c r="CLM142" s="102"/>
      <c r="CLN142" s="102"/>
      <c r="CLO142" s="102"/>
      <c r="CLP142" s="102"/>
      <c r="CLQ142" s="102"/>
      <c r="CLR142" s="102"/>
      <c r="CLS142" s="102"/>
      <c r="CLT142" s="102"/>
      <c r="CLU142" s="102"/>
      <c r="CLV142" s="102"/>
      <c r="CLW142" s="102"/>
      <c r="CLX142" s="102"/>
      <c r="CLY142" s="102"/>
      <c r="CLZ142" s="102"/>
      <c r="CMA142" s="102"/>
      <c r="CMB142" s="102"/>
      <c r="CMC142" s="102"/>
      <c r="CMD142" s="102"/>
      <c r="CME142" s="102"/>
      <c r="CMF142" s="102"/>
      <c r="CMG142" s="102"/>
      <c r="CMH142" s="102"/>
      <c r="CMI142" s="102"/>
      <c r="CMJ142" s="102"/>
      <c r="CMK142" s="102"/>
      <c r="CML142" s="102"/>
      <c r="CMM142" s="102"/>
      <c r="CMN142" s="102"/>
      <c r="CMO142" s="102"/>
      <c r="CMP142" s="102"/>
      <c r="CMQ142" s="102"/>
      <c r="CMR142" s="102"/>
      <c r="CMS142" s="102"/>
      <c r="CMT142" s="102"/>
      <c r="CMU142" s="102"/>
      <c r="CMV142" s="102"/>
      <c r="CMW142" s="102"/>
      <c r="CMX142" s="102"/>
      <c r="CMY142" s="102"/>
      <c r="CMZ142" s="102"/>
      <c r="CNA142" s="102"/>
      <c r="CNB142" s="102"/>
      <c r="CNC142" s="102"/>
      <c r="CND142" s="102"/>
      <c r="CNE142" s="102"/>
      <c r="CNF142" s="102"/>
      <c r="CNG142" s="102"/>
      <c r="CNH142" s="102"/>
      <c r="CNI142" s="102"/>
      <c r="CNJ142" s="102"/>
      <c r="CNK142" s="102"/>
      <c r="CNL142" s="102"/>
      <c r="CNM142" s="102"/>
      <c r="CNN142" s="102"/>
      <c r="CNO142" s="102"/>
      <c r="CNP142" s="102"/>
      <c r="CNQ142" s="102"/>
      <c r="CNR142" s="102"/>
      <c r="CNS142" s="102"/>
      <c r="CNT142" s="102"/>
      <c r="CNU142" s="102"/>
      <c r="CNV142" s="102"/>
      <c r="CNW142" s="102"/>
      <c r="CNX142" s="102"/>
      <c r="CNY142" s="102"/>
      <c r="CNZ142" s="102"/>
      <c r="COA142" s="102"/>
      <c r="COB142" s="102"/>
      <c r="COC142" s="102"/>
      <c r="COD142" s="102"/>
      <c r="COE142" s="102"/>
      <c r="COF142" s="102"/>
      <c r="COG142" s="102"/>
      <c r="COH142" s="102"/>
      <c r="COI142" s="102"/>
      <c r="COJ142" s="102"/>
      <c r="COK142" s="102"/>
      <c r="COL142" s="102"/>
      <c r="COM142" s="102"/>
      <c r="CON142" s="102"/>
      <c r="COO142" s="102"/>
      <c r="COP142" s="102"/>
      <c r="COQ142" s="102"/>
      <c r="COR142" s="102"/>
      <c r="COS142" s="102"/>
      <c r="COT142" s="102"/>
      <c r="COU142" s="102"/>
      <c r="COV142" s="102"/>
      <c r="COW142" s="102"/>
      <c r="COX142" s="102"/>
      <c r="COY142" s="102"/>
      <c r="COZ142" s="102"/>
      <c r="CPA142" s="102"/>
      <c r="CPB142" s="102"/>
      <c r="CPC142" s="102"/>
      <c r="CPD142" s="102"/>
      <c r="CPE142" s="102"/>
      <c r="CPF142" s="102"/>
      <c r="CPG142" s="102"/>
      <c r="CPH142" s="102"/>
      <c r="CPI142" s="102"/>
      <c r="CPJ142" s="102"/>
      <c r="CPK142" s="102"/>
      <c r="CPL142" s="102"/>
      <c r="CPM142" s="102"/>
      <c r="CPN142" s="102"/>
      <c r="CPO142" s="102"/>
      <c r="CPP142" s="102"/>
      <c r="CPQ142" s="102"/>
      <c r="CPR142" s="102"/>
      <c r="CPS142" s="102"/>
      <c r="CPT142" s="102"/>
      <c r="CPU142" s="102"/>
      <c r="CPV142" s="102"/>
      <c r="CPW142" s="102"/>
      <c r="CPX142" s="102"/>
      <c r="CPY142" s="102"/>
      <c r="CPZ142" s="102"/>
      <c r="CQA142" s="102"/>
      <c r="CQB142" s="102"/>
      <c r="CQC142" s="102"/>
      <c r="CQD142" s="102"/>
      <c r="CQE142" s="102"/>
      <c r="CQF142" s="102"/>
      <c r="CQG142" s="102"/>
      <c r="CQH142" s="102"/>
      <c r="CQI142" s="102"/>
      <c r="CQJ142" s="102"/>
      <c r="CQK142" s="102"/>
      <c r="CQL142" s="102"/>
      <c r="CQM142" s="102"/>
      <c r="CQN142" s="102"/>
      <c r="CQO142" s="102"/>
      <c r="CQP142" s="102"/>
      <c r="CQQ142" s="102"/>
      <c r="CQR142" s="102"/>
      <c r="CQS142" s="102"/>
      <c r="CQT142" s="102"/>
      <c r="CQU142" s="102"/>
      <c r="CQV142" s="102"/>
      <c r="CQW142" s="102"/>
      <c r="CQX142" s="102"/>
      <c r="CQY142" s="102"/>
      <c r="CQZ142" s="102"/>
      <c r="CRA142" s="102"/>
      <c r="CRB142" s="102"/>
      <c r="CRC142" s="102"/>
      <c r="CRD142" s="102"/>
      <c r="CRE142" s="102"/>
      <c r="CRF142" s="102"/>
      <c r="CRG142" s="102"/>
      <c r="CRH142" s="102"/>
      <c r="CRI142" s="102"/>
      <c r="CRJ142" s="102"/>
      <c r="CRK142" s="102"/>
      <c r="CRL142" s="102"/>
      <c r="CRM142" s="102"/>
      <c r="CRN142" s="102"/>
      <c r="CRO142" s="102"/>
      <c r="CRP142" s="102"/>
      <c r="CRQ142" s="102"/>
      <c r="CRR142" s="102"/>
      <c r="CRS142" s="102"/>
      <c r="CRT142" s="102"/>
      <c r="CRU142" s="102"/>
      <c r="CRV142" s="102"/>
      <c r="CRW142" s="102"/>
      <c r="CRX142" s="102"/>
      <c r="CRY142" s="102"/>
      <c r="CRZ142" s="102"/>
      <c r="CSA142" s="102"/>
      <c r="CSB142" s="102"/>
      <c r="CSC142" s="102"/>
      <c r="CSD142" s="102"/>
      <c r="CSE142" s="102"/>
      <c r="CSF142" s="102"/>
      <c r="CSG142" s="102"/>
      <c r="CSH142" s="102"/>
      <c r="CSI142" s="102"/>
      <c r="CSJ142" s="102"/>
      <c r="CSK142" s="102"/>
      <c r="CSL142" s="102"/>
      <c r="CSM142" s="102"/>
      <c r="CSN142" s="102"/>
      <c r="CSO142" s="102"/>
      <c r="CSP142" s="102"/>
      <c r="CSQ142" s="102"/>
      <c r="CSR142" s="102"/>
      <c r="CSS142" s="102"/>
      <c r="CST142" s="102"/>
      <c r="CSU142" s="102"/>
      <c r="CSV142" s="102"/>
      <c r="CSW142" s="102"/>
      <c r="CSX142" s="102"/>
      <c r="CSY142" s="102"/>
      <c r="CSZ142" s="102"/>
      <c r="CTA142" s="102"/>
      <c r="CTB142" s="102"/>
      <c r="CTC142" s="102"/>
      <c r="CTD142" s="102"/>
      <c r="CTE142" s="102"/>
      <c r="CTF142" s="102"/>
      <c r="CTG142" s="102"/>
      <c r="CTH142" s="102"/>
      <c r="CTI142" s="102"/>
      <c r="CTJ142" s="102"/>
      <c r="CTK142" s="102"/>
      <c r="CTL142" s="102"/>
      <c r="CTM142" s="102"/>
      <c r="CTN142" s="102"/>
      <c r="CTO142" s="102"/>
      <c r="CTP142" s="102"/>
      <c r="CTQ142" s="102"/>
      <c r="CTR142" s="102"/>
      <c r="CTS142" s="102"/>
      <c r="CTT142" s="102"/>
      <c r="CTU142" s="102"/>
      <c r="CTV142" s="102"/>
      <c r="CTW142" s="102"/>
      <c r="CTX142" s="102"/>
      <c r="CTY142" s="102"/>
      <c r="CTZ142" s="102"/>
      <c r="CUA142" s="102"/>
      <c r="CUB142" s="102"/>
      <c r="CUC142" s="102"/>
      <c r="CUD142" s="102"/>
      <c r="CUE142" s="102"/>
      <c r="CUF142" s="102"/>
      <c r="CUG142" s="102"/>
      <c r="CUH142" s="102"/>
      <c r="CUI142" s="102"/>
      <c r="CUJ142" s="102"/>
      <c r="CUK142" s="102"/>
      <c r="CUL142" s="102"/>
      <c r="CUM142" s="102"/>
      <c r="CUN142" s="102"/>
      <c r="CUO142" s="102"/>
      <c r="CUP142" s="102"/>
      <c r="CUQ142" s="102"/>
      <c r="CUR142" s="102"/>
      <c r="CUS142" s="102"/>
      <c r="CUT142" s="102"/>
      <c r="CUU142" s="102"/>
      <c r="CUV142" s="102"/>
      <c r="CUW142" s="102"/>
      <c r="CUX142" s="102"/>
      <c r="CUY142" s="102"/>
      <c r="CUZ142" s="102"/>
      <c r="CVA142" s="102"/>
      <c r="CVB142" s="102"/>
      <c r="CVC142" s="102"/>
      <c r="CVD142" s="102"/>
      <c r="CVE142" s="102"/>
      <c r="CVF142" s="102"/>
      <c r="CVG142" s="102"/>
      <c r="CVH142" s="102"/>
      <c r="CVI142" s="102"/>
      <c r="CVJ142" s="102"/>
      <c r="CVK142" s="102"/>
      <c r="CVL142" s="102"/>
      <c r="CVM142" s="102"/>
      <c r="CVN142" s="102"/>
      <c r="CVO142" s="102"/>
      <c r="CVP142" s="102"/>
      <c r="CVQ142" s="102"/>
      <c r="CVR142" s="102"/>
      <c r="CVS142" s="102"/>
      <c r="CVT142" s="102"/>
      <c r="CVU142" s="102"/>
      <c r="CVV142" s="102"/>
      <c r="CVW142" s="102"/>
      <c r="CVX142" s="102"/>
      <c r="CVY142" s="102"/>
      <c r="CVZ142" s="102"/>
      <c r="CWA142" s="102"/>
      <c r="CWB142" s="102"/>
      <c r="CWC142" s="102"/>
      <c r="CWD142" s="102"/>
      <c r="CWE142" s="102"/>
      <c r="CWF142" s="102"/>
      <c r="CWG142" s="102"/>
      <c r="CWH142" s="102"/>
      <c r="CWI142" s="102"/>
      <c r="CWJ142" s="102"/>
      <c r="CWK142" s="102"/>
      <c r="CWL142" s="102"/>
      <c r="CWM142" s="102"/>
      <c r="CWN142" s="102"/>
      <c r="CWO142" s="102"/>
      <c r="CWP142" s="102"/>
      <c r="CWQ142" s="102"/>
      <c r="CWR142" s="102"/>
      <c r="CWS142" s="102"/>
      <c r="CWT142" s="102"/>
      <c r="CWU142" s="102"/>
      <c r="CWV142" s="102"/>
      <c r="CWW142" s="102"/>
      <c r="CWX142" s="102"/>
      <c r="CWY142" s="102"/>
      <c r="CWZ142" s="102"/>
      <c r="CXA142" s="102"/>
      <c r="CXB142" s="102"/>
      <c r="CXC142" s="102"/>
      <c r="CXD142" s="102"/>
      <c r="CXE142" s="102"/>
      <c r="CXF142" s="102"/>
      <c r="CXG142" s="102"/>
      <c r="CXH142" s="102"/>
      <c r="CXI142" s="102"/>
      <c r="CXJ142" s="102"/>
      <c r="CXK142" s="102"/>
      <c r="CXL142" s="102"/>
      <c r="CXM142" s="102"/>
      <c r="CXN142" s="102"/>
      <c r="CXO142" s="102"/>
      <c r="CXP142" s="102"/>
      <c r="CXQ142" s="102"/>
      <c r="CXR142" s="102"/>
      <c r="CXS142" s="102"/>
      <c r="CXT142" s="102"/>
      <c r="CXU142" s="102"/>
      <c r="CXV142" s="102"/>
      <c r="CXW142" s="102"/>
      <c r="CXX142" s="102"/>
      <c r="CXY142" s="102"/>
      <c r="CXZ142" s="102"/>
      <c r="CYA142" s="102"/>
      <c r="CYB142" s="102"/>
      <c r="CYC142" s="102"/>
      <c r="CYD142" s="102"/>
      <c r="CYE142" s="102"/>
      <c r="CYF142" s="102"/>
      <c r="CYG142" s="102"/>
      <c r="CYH142" s="102"/>
      <c r="CYI142" s="102"/>
      <c r="CYJ142" s="102"/>
      <c r="CYK142" s="102"/>
      <c r="CYL142" s="102"/>
      <c r="CYM142" s="102"/>
      <c r="CYN142" s="102"/>
      <c r="CYO142" s="102"/>
      <c r="CYP142" s="102"/>
      <c r="CYQ142" s="102"/>
      <c r="CYR142" s="102"/>
      <c r="CYS142" s="102"/>
      <c r="CYT142" s="102"/>
      <c r="CYU142" s="102"/>
      <c r="CYV142" s="102"/>
      <c r="CYW142" s="102"/>
      <c r="CYX142" s="102"/>
      <c r="CYY142" s="102"/>
      <c r="CYZ142" s="102"/>
      <c r="CZA142" s="102"/>
      <c r="CZB142" s="102"/>
      <c r="CZC142" s="102"/>
      <c r="CZD142" s="102"/>
      <c r="CZE142" s="102"/>
      <c r="CZF142" s="102"/>
      <c r="CZG142" s="102"/>
      <c r="CZH142" s="102"/>
      <c r="CZI142" s="102"/>
      <c r="CZJ142" s="102"/>
      <c r="CZK142" s="102"/>
      <c r="CZL142" s="102"/>
      <c r="CZM142" s="102"/>
      <c r="CZN142" s="102"/>
      <c r="CZO142" s="102"/>
      <c r="CZP142" s="102"/>
      <c r="CZQ142" s="102"/>
      <c r="CZR142" s="102"/>
      <c r="CZS142" s="102"/>
      <c r="CZT142" s="102"/>
      <c r="CZU142" s="102"/>
      <c r="CZV142" s="102"/>
      <c r="CZW142" s="102"/>
      <c r="CZX142" s="102"/>
      <c r="CZY142" s="102"/>
      <c r="CZZ142" s="102"/>
      <c r="DAA142" s="102"/>
      <c r="DAB142" s="102"/>
      <c r="DAC142" s="102"/>
      <c r="DAD142" s="102"/>
      <c r="DAE142" s="102"/>
      <c r="DAF142" s="102"/>
      <c r="DAG142" s="102"/>
      <c r="DAH142" s="102"/>
      <c r="DAI142" s="102"/>
      <c r="DAJ142" s="102"/>
      <c r="DAK142" s="102"/>
      <c r="DAL142" s="102"/>
      <c r="DAM142" s="102"/>
      <c r="DAN142" s="102"/>
      <c r="DAO142" s="102"/>
      <c r="DAP142" s="102"/>
      <c r="DAQ142" s="102"/>
      <c r="DAR142" s="102"/>
      <c r="DAS142" s="102"/>
      <c r="DAT142" s="102"/>
      <c r="DAU142" s="102"/>
      <c r="DAV142" s="102"/>
      <c r="DAW142" s="102"/>
      <c r="DAX142" s="102"/>
      <c r="DAY142" s="102"/>
      <c r="DAZ142" s="102"/>
      <c r="DBA142" s="102"/>
      <c r="DBB142" s="102"/>
      <c r="DBC142" s="102"/>
      <c r="DBD142" s="102"/>
      <c r="DBE142" s="102"/>
      <c r="DBF142" s="102"/>
      <c r="DBG142" s="102"/>
      <c r="DBH142" s="102"/>
      <c r="DBI142" s="102"/>
      <c r="DBJ142" s="102"/>
      <c r="DBK142" s="102"/>
      <c r="DBL142" s="102"/>
      <c r="DBM142" s="102"/>
      <c r="DBN142" s="102"/>
      <c r="DBO142" s="102"/>
      <c r="DBP142" s="102"/>
      <c r="DBQ142" s="102"/>
      <c r="DBR142" s="102"/>
      <c r="DBS142" s="102"/>
      <c r="DBT142" s="102"/>
      <c r="DBU142" s="102"/>
      <c r="DBV142" s="102"/>
      <c r="DBW142" s="102"/>
      <c r="DBX142" s="102"/>
      <c r="DBY142" s="102"/>
      <c r="DBZ142" s="102"/>
      <c r="DCA142" s="102"/>
      <c r="DCB142" s="102"/>
      <c r="DCC142" s="102"/>
      <c r="DCD142" s="102"/>
      <c r="DCE142" s="102"/>
      <c r="DCF142" s="102"/>
      <c r="DCG142" s="102"/>
      <c r="DCH142" s="102"/>
      <c r="DCI142" s="102"/>
      <c r="DCJ142" s="102"/>
      <c r="DCK142" s="102"/>
      <c r="DCL142" s="102"/>
      <c r="DCM142" s="102"/>
      <c r="DCN142" s="102"/>
      <c r="DCO142" s="102"/>
      <c r="DCP142" s="102"/>
      <c r="DCQ142" s="102"/>
      <c r="DCR142" s="102"/>
      <c r="DCS142" s="102"/>
      <c r="DCT142" s="102"/>
      <c r="DCU142" s="102"/>
      <c r="DCV142" s="102"/>
      <c r="DCW142" s="102"/>
      <c r="DCX142" s="102"/>
      <c r="DCY142" s="102"/>
      <c r="DCZ142" s="102"/>
      <c r="DDA142" s="102"/>
      <c r="DDB142" s="102"/>
      <c r="DDC142" s="102"/>
      <c r="DDD142" s="102"/>
      <c r="DDE142" s="102"/>
      <c r="DDF142" s="102"/>
      <c r="DDG142" s="102"/>
      <c r="DDH142" s="102"/>
      <c r="DDI142" s="102"/>
      <c r="DDJ142" s="102"/>
      <c r="DDK142" s="102"/>
      <c r="DDL142" s="102"/>
      <c r="DDM142" s="102"/>
      <c r="DDN142" s="102"/>
      <c r="DDO142" s="102"/>
      <c r="DDP142" s="102"/>
      <c r="DDQ142" s="102"/>
      <c r="DDR142" s="102"/>
      <c r="DDS142" s="102"/>
      <c r="DDT142" s="102"/>
      <c r="DDU142" s="102"/>
      <c r="DDV142" s="102"/>
      <c r="DDW142" s="102"/>
      <c r="DDX142" s="102"/>
      <c r="DDY142" s="102"/>
      <c r="DDZ142" s="102"/>
      <c r="DEA142" s="102"/>
      <c r="DEB142" s="102"/>
      <c r="DEC142" s="102"/>
      <c r="DED142" s="102"/>
      <c r="DEE142" s="102"/>
      <c r="DEF142" s="102"/>
      <c r="DEG142" s="102"/>
      <c r="DEH142" s="102"/>
      <c r="DEI142" s="102"/>
      <c r="DEJ142" s="102"/>
      <c r="DEK142" s="102"/>
      <c r="DEL142" s="102"/>
      <c r="DEM142" s="102"/>
      <c r="DEN142" s="102"/>
      <c r="DEO142" s="102"/>
      <c r="DEP142" s="102"/>
      <c r="DEQ142" s="102"/>
      <c r="DER142" s="102"/>
      <c r="DES142" s="102"/>
      <c r="DET142" s="102"/>
      <c r="DEU142" s="102"/>
      <c r="DEV142" s="102"/>
      <c r="DEW142" s="102"/>
      <c r="DEX142" s="102"/>
      <c r="DEY142" s="102"/>
      <c r="DEZ142" s="102"/>
      <c r="DFA142" s="102"/>
      <c r="DFB142" s="102"/>
      <c r="DFC142" s="102"/>
      <c r="DFD142" s="102"/>
      <c r="DFE142" s="102"/>
      <c r="DFF142" s="102"/>
      <c r="DFG142" s="102"/>
      <c r="DFH142" s="102"/>
      <c r="DFI142" s="102"/>
      <c r="DFJ142" s="102"/>
      <c r="DFK142" s="102"/>
      <c r="DFL142" s="102"/>
      <c r="DFM142" s="102"/>
      <c r="DFN142" s="102"/>
      <c r="DFO142" s="102"/>
      <c r="DFP142" s="102"/>
      <c r="DFQ142" s="102"/>
      <c r="DFR142" s="102"/>
      <c r="DFS142" s="102"/>
      <c r="DFT142" s="102"/>
      <c r="DFU142" s="102"/>
      <c r="DFV142" s="102"/>
      <c r="DFW142" s="102"/>
      <c r="DFX142" s="102"/>
      <c r="DFY142" s="102"/>
      <c r="DFZ142" s="102"/>
      <c r="DGA142" s="102"/>
      <c r="DGB142" s="102"/>
      <c r="DGC142" s="102"/>
      <c r="DGD142" s="102"/>
      <c r="DGE142" s="102"/>
      <c r="DGF142" s="102"/>
      <c r="DGG142" s="102"/>
      <c r="DGH142" s="102"/>
      <c r="DGI142" s="102"/>
      <c r="DGJ142" s="102"/>
      <c r="DGK142" s="102"/>
      <c r="DGL142" s="102"/>
      <c r="DGM142" s="102"/>
      <c r="DGN142" s="102"/>
      <c r="DGO142" s="102"/>
      <c r="DGP142" s="102"/>
      <c r="DGQ142" s="102"/>
      <c r="DGR142" s="102"/>
      <c r="DGS142" s="102"/>
      <c r="DGT142" s="102"/>
      <c r="DGU142" s="102"/>
      <c r="DGV142" s="102"/>
      <c r="DGW142" s="102"/>
      <c r="DGX142" s="102"/>
      <c r="DGY142" s="102"/>
      <c r="DGZ142" s="102"/>
      <c r="DHA142" s="102"/>
      <c r="DHB142" s="102"/>
      <c r="DHC142" s="102"/>
      <c r="DHD142" s="102"/>
      <c r="DHE142" s="102"/>
      <c r="DHF142" s="102"/>
      <c r="DHG142" s="102"/>
      <c r="DHH142" s="102"/>
      <c r="DHI142" s="102"/>
      <c r="DHJ142" s="102"/>
      <c r="DHK142" s="102"/>
      <c r="DHL142" s="102"/>
      <c r="DHM142" s="102"/>
      <c r="DHN142" s="102"/>
      <c r="DHO142" s="102"/>
      <c r="DHP142" s="102"/>
      <c r="DHQ142" s="102"/>
      <c r="DHR142" s="102"/>
      <c r="DHS142" s="102"/>
      <c r="DHT142" s="102"/>
      <c r="DHU142" s="102"/>
      <c r="DHV142" s="102"/>
      <c r="DHW142" s="102"/>
      <c r="DHX142" s="102"/>
      <c r="DHY142" s="102"/>
      <c r="DHZ142" s="102"/>
      <c r="DIA142" s="102"/>
      <c r="DIB142" s="102"/>
      <c r="DIC142" s="102"/>
      <c r="DID142" s="102"/>
      <c r="DIE142" s="102"/>
      <c r="DIF142" s="102"/>
      <c r="DIG142" s="102"/>
      <c r="DIH142" s="102"/>
      <c r="DII142" s="102"/>
      <c r="DIJ142" s="102"/>
      <c r="DIK142" s="102"/>
      <c r="DIL142" s="102"/>
      <c r="DIM142" s="102"/>
      <c r="DIN142" s="102"/>
      <c r="DIO142" s="102"/>
      <c r="DIP142" s="102"/>
      <c r="DIQ142" s="102"/>
      <c r="DIR142" s="102"/>
      <c r="DIS142" s="102"/>
      <c r="DIT142" s="102"/>
      <c r="DIU142" s="102"/>
      <c r="DIV142" s="102"/>
      <c r="DIW142" s="102"/>
      <c r="DIX142" s="102"/>
      <c r="DIY142" s="102"/>
      <c r="DIZ142" s="102"/>
      <c r="DJA142" s="102"/>
      <c r="DJB142" s="102"/>
      <c r="DJC142" s="102"/>
      <c r="DJD142" s="102"/>
      <c r="DJE142" s="102"/>
      <c r="DJF142" s="102"/>
      <c r="DJG142" s="102"/>
      <c r="DJH142" s="102"/>
      <c r="DJI142" s="102"/>
      <c r="DJJ142" s="102"/>
      <c r="DJK142" s="102"/>
      <c r="DJL142" s="102"/>
      <c r="DJM142" s="102"/>
      <c r="DJN142" s="102"/>
      <c r="DJO142" s="102"/>
      <c r="DJP142" s="102"/>
      <c r="DJQ142" s="102"/>
      <c r="DJR142" s="102"/>
      <c r="DJS142" s="102"/>
      <c r="DJT142" s="102"/>
      <c r="DJU142" s="102"/>
      <c r="DJV142" s="102"/>
      <c r="DJW142" s="102"/>
      <c r="DJX142" s="102"/>
      <c r="DJY142" s="102"/>
      <c r="DJZ142" s="102"/>
      <c r="DKA142" s="102"/>
      <c r="DKB142" s="102"/>
      <c r="DKC142" s="102"/>
      <c r="DKD142" s="102"/>
      <c r="DKE142" s="102"/>
      <c r="DKF142" s="102"/>
      <c r="DKG142" s="102"/>
      <c r="DKH142" s="102"/>
      <c r="DKI142" s="102"/>
      <c r="DKJ142" s="102"/>
      <c r="DKK142" s="102"/>
      <c r="DKL142" s="102"/>
      <c r="DKM142" s="102"/>
      <c r="DKN142" s="102"/>
      <c r="DKO142" s="102"/>
      <c r="DKP142" s="102"/>
      <c r="DKQ142" s="102"/>
      <c r="DKR142" s="102"/>
      <c r="DKS142" s="102"/>
      <c r="DKT142" s="102"/>
      <c r="DKU142" s="102"/>
      <c r="DKV142" s="102"/>
      <c r="DKW142" s="102"/>
      <c r="DKX142" s="102"/>
      <c r="DKY142" s="102"/>
      <c r="DKZ142" s="102"/>
      <c r="DLA142" s="102"/>
      <c r="DLB142" s="102"/>
      <c r="DLC142" s="102"/>
      <c r="DLD142" s="102"/>
      <c r="DLE142" s="102"/>
      <c r="DLF142" s="102"/>
      <c r="DLG142" s="102"/>
      <c r="DLH142" s="102"/>
      <c r="DLI142" s="102"/>
      <c r="DLJ142" s="102"/>
      <c r="DLK142" s="102"/>
      <c r="DLL142" s="102"/>
      <c r="DLM142" s="102"/>
      <c r="DLN142" s="102"/>
      <c r="DLO142" s="102"/>
      <c r="DLP142" s="102"/>
      <c r="DLQ142" s="102"/>
      <c r="DLR142" s="102"/>
      <c r="DLS142" s="102"/>
      <c r="DLT142" s="102"/>
      <c r="DLU142" s="102"/>
      <c r="DLV142" s="102"/>
      <c r="DLW142" s="102"/>
      <c r="DLX142" s="102"/>
      <c r="DLY142" s="102"/>
      <c r="DLZ142" s="102"/>
      <c r="DMA142" s="102"/>
      <c r="DMB142" s="102"/>
      <c r="DMC142" s="102"/>
      <c r="DMD142" s="102"/>
      <c r="DME142" s="102"/>
      <c r="DMF142" s="102"/>
      <c r="DMG142" s="102"/>
      <c r="DMH142" s="102"/>
      <c r="DMI142" s="102"/>
      <c r="DMJ142" s="102"/>
      <c r="DMK142" s="102"/>
      <c r="DML142" s="102"/>
      <c r="DMM142" s="102"/>
      <c r="DMN142" s="102"/>
      <c r="DMO142" s="102"/>
      <c r="DMP142" s="102"/>
      <c r="DMQ142" s="102"/>
      <c r="DMR142" s="102"/>
      <c r="DMS142" s="102"/>
      <c r="DMT142" s="102"/>
      <c r="DMU142" s="102"/>
      <c r="DMV142" s="102"/>
      <c r="DMW142" s="102"/>
      <c r="DMX142" s="102"/>
      <c r="DMY142" s="102"/>
      <c r="DMZ142" s="102"/>
      <c r="DNA142" s="102"/>
      <c r="DNB142" s="102"/>
      <c r="DNC142" s="102"/>
      <c r="DND142" s="102"/>
      <c r="DNE142" s="102"/>
      <c r="DNF142" s="102"/>
      <c r="DNG142" s="102"/>
      <c r="DNH142" s="102"/>
      <c r="DNI142" s="102"/>
      <c r="DNJ142" s="102"/>
      <c r="DNK142" s="102"/>
      <c r="DNL142" s="102"/>
      <c r="DNM142" s="102"/>
      <c r="DNN142" s="102"/>
      <c r="DNO142" s="102"/>
      <c r="DNP142" s="102"/>
      <c r="DNQ142" s="102"/>
      <c r="DNR142" s="102"/>
      <c r="DNS142" s="102"/>
      <c r="DNT142" s="102"/>
      <c r="DNU142" s="102"/>
      <c r="DNV142" s="102"/>
      <c r="DNW142" s="102"/>
      <c r="DNX142" s="102"/>
      <c r="DNY142" s="102"/>
      <c r="DNZ142" s="102"/>
      <c r="DOA142" s="102"/>
      <c r="DOB142" s="102"/>
      <c r="DOC142" s="102"/>
      <c r="DOD142" s="102"/>
      <c r="DOE142" s="102"/>
      <c r="DOF142" s="102"/>
      <c r="DOG142" s="102"/>
      <c r="DOH142" s="102"/>
      <c r="DOI142" s="102"/>
      <c r="DOJ142" s="102"/>
      <c r="DOK142" s="102"/>
      <c r="DOL142" s="102"/>
      <c r="DOM142" s="102"/>
      <c r="DON142" s="102"/>
      <c r="DOO142" s="102"/>
      <c r="DOP142" s="102"/>
      <c r="DOQ142" s="102"/>
      <c r="DOR142" s="102"/>
      <c r="DOS142" s="102"/>
      <c r="DOT142" s="102"/>
      <c r="DOU142" s="102"/>
      <c r="DOV142" s="102"/>
      <c r="DOW142" s="102"/>
      <c r="DOX142" s="102"/>
      <c r="DOY142" s="102"/>
      <c r="DOZ142" s="102"/>
      <c r="DPA142" s="102"/>
      <c r="DPB142" s="102"/>
      <c r="DPC142" s="102"/>
      <c r="DPD142" s="102"/>
      <c r="DPE142" s="102"/>
      <c r="DPF142" s="102"/>
      <c r="DPG142" s="102"/>
      <c r="DPH142" s="102"/>
      <c r="DPI142" s="102"/>
      <c r="DPJ142" s="102"/>
      <c r="DPK142" s="102"/>
      <c r="DPL142" s="102"/>
      <c r="DPM142" s="102"/>
      <c r="DPN142" s="102"/>
      <c r="DPO142" s="102"/>
      <c r="DPP142" s="102"/>
      <c r="DPQ142" s="102"/>
      <c r="DPR142" s="102"/>
      <c r="DPS142" s="102"/>
      <c r="DPT142" s="102"/>
      <c r="DPU142" s="102"/>
      <c r="DPV142" s="102"/>
      <c r="DPW142" s="102"/>
      <c r="DPX142" s="102"/>
      <c r="DPY142" s="102"/>
      <c r="DPZ142" s="102"/>
      <c r="DQA142" s="102"/>
      <c r="DQB142" s="102"/>
      <c r="DQC142" s="102"/>
      <c r="DQD142" s="102"/>
      <c r="DQE142" s="102"/>
      <c r="DQF142" s="102"/>
      <c r="DQG142" s="102"/>
      <c r="DQH142" s="102"/>
      <c r="DQI142" s="102"/>
      <c r="DQJ142" s="102"/>
      <c r="DQK142" s="102"/>
      <c r="DQL142" s="102"/>
      <c r="DQM142" s="102"/>
      <c r="DQN142" s="102"/>
      <c r="DQO142" s="102"/>
      <c r="DQP142" s="102"/>
      <c r="DQQ142" s="102"/>
      <c r="DQR142" s="102"/>
      <c r="DQS142" s="102"/>
      <c r="DQT142" s="102"/>
      <c r="DQU142" s="102"/>
      <c r="DQV142" s="102"/>
      <c r="DQW142" s="102"/>
      <c r="DQX142" s="102"/>
      <c r="DQY142" s="102"/>
      <c r="DQZ142" s="102"/>
      <c r="DRA142" s="102"/>
      <c r="DRB142" s="102"/>
      <c r="DRC142" s="102"/>
      <c r="DRD142" s="102"/>
      <c r="DRE142" s="102"/>
      <c r="DRF142" s="102"/>
      <c r="DRG142" s="102"/>
      <c r="DRH142" s="102"/>
      <c r="DRI142" s="102"/>
      <c r="DRJ142" s="102"/>
      <c r="DRK142" s="102"/>
      <c r="DRL142" s="102"/>
      <c r="DRM142" s="102"/>
      <c r="DRN142" s="102"/>
      <c r="DRO142" s="102"/>
      <c r="DRP142" s="102"/>
      <c r="DRQ142" s="102"/>
      <c r="DRR142" s="102"/>
      <c r="DRS142" s="102"/>
      <c r="DRT142" s="102"/>
      <c r="DRU142" s="102"/>
      <c r="DRV142" s="102"/>
      <c r="DRW142" s="102"/>
      <c r="DRX142" s="102"/>
      <c r="DRY142" s="102"/>
      <c r="DRZ142" s="102"/>
      <c r="DSA142" s="102"/>
      <c r="DSB142" s="102"/>
      <c r="DSC142" s="102"/>
      <c r="DSD142" s="102"/>
      <c r="DSE142" s="102"/>
      <c r="DSF142" s="102"/>
      <c r="DSG142" s="102"/>
      <c r="DSH142" s="102"/>
      <c r="DSI142" s="102"/>
      <c r="DSJ142" s="102"/>
      <c r="DSK142" s="102"/>
      <c r="DSL142" s="102"/>
      <c r="DSM142" s="102"/>
      <c r="DSN142" s="102"/>
      <c r="DSO142" s="102"/>
      <c r="DSP142" s="102"/>
      <c r="DSQ142" s="102"/>
      <c r="DSR142" s="102"/>
      <c r="DSS142" s="102"/>
      <c r="DST142" s="102"/>
      <c r="DSU142" s="102"/>
      <c r="DSV142" s="102"/>
      <c r="DSW142" s="102"/>
      <c r="DSX142" s="102"/>
      <c r="DSY142" s="102"/>
      <c r="DSZ142" s="102"/>
      <c r="DTA142" s="102"/>
      <c r="DTB142" s="102"/>
      <c r="DTC142" s="102"/>
      <c r="DTD142" s="102"/>
      <c r="DTE142" s="102"/>
      <c r="DTF142" s="102"/>
      <c r="DTG142" s="102"/>
      <c r="DTH142" s="102"/>
      <c r="DTI142" s="102"/>
      <c r="DTJ142" s="102"/>
      <c r="DTK142" s="102"/>
      <c r="DTL142" s="102"/>
      <c r="DTM142" s="102"/>
      <c r="DTN142" s="102"/>
      <c r="DTO142" s="102"/>
      <c r="DTP142" s="102"/>
      <c r="DTQ142" s="102"/>
      <c r="DTR142" s="102"/>
      <c r="DTS142" s="102"/>
      <c r="DTT142" s="102"/>
      <c r="DTU142" s="102"/>
      <c r="DTV142" s="102"/>
      <c r="DTW142" s="102"/>
      <c r="DTX142" s="102"/>
      <c r="DTY142" s="102"/>
      <c r="DTZ142" s="102"/>
      <c r="DUA142" s="102"/>
      <c r="DUB142" s="102"/>
      <c r="DUC142" s="102"/>
      <c r="DUD142" s="102"/>
      <c r="DUE142" s="102"/>
      <c r="DUF142" s="102"/>
      <c r="DUG142" s="102"/>
      <c r="DUH142" s="102"/>
      <c r="DUI142" s="102"/>
      <c r="DUJ142" s="102"/>
      <c r="DUK142" s="102"/>
      <c r="DUL142" s="102"/>
      <c r="DUM142" s="102"/>
      <c r="DUN142" s="102"/>
      <c r="DUO142" s="102"/>
      <c r="DUP142" s="102"/>
      <c r="DUQ142" s="102"/>
      <c r="DUR142" s="102"/>
      <c r="DUS142" s="102"/>
      <c r="DUT142" s="102"/>
      <c r="DUU142" s="102"/>
      <c r="DUV142" s="102"/>
      <c r="DUW142" s="102"/>
      <c r="DUX142" s="102"/>
      <c r="DUY142" s="102"/>
      <c r="DUZ142" s="102"/>
      <c r="DVA142" s="102"/>
      <c r="DVB142" s="102"/>
      <c r="DVC142" s="102"/>
      <c r="DVD142" s="102"/>
      <c r="DVE142" s="102"/>
      <c r="DVF142" s="102"/>
      <c r="DVG142" s="102"/>
      <c r="DVH142" s="102"/>
      <c r="DVI142" s="102"/>
      <c r="DVJ142" s="102"/>
      <c r="DVK142" s="102"/>
      <c r="DVL142" s="102"/>
      <c r="DVM142" s="102"/>
      <c r="DVN142" s="102"/>
      <c r="DVO142" s="102"/>
      <c r="DVP142" s="102"/>
      <c r="DVQ142" s="102"/>
      <c r="DVR142" s="102"/>
      <c r="DVS142" s="102"/>
      <c r="DVT142" s="102"/>
      <c r="DVU142" s="102"/>
      <c r="DVV142" s="102"/>
      <c r="DVW142" s="102"/>
      <c r="DVX142" s="102"/>
      <c r="DVY142" s="102"/>
      <c r="DVZ142" s="102"/>
      <c r="DWA142" s="102"/>
      <c r="DWB142" s="102"/>
      <c r="DWC142" s="102"/>
      <c r="DWD142" s="102"/>
      <c r="DWE142" s="102"/>
      <c r="DWF142" s="102"/>
      <c r="DWG142" s="102"/>
      <c r="DWH142" s="102"/>
      <c r="DWI142" s="102"/>
      <c r="DWJ142" s="102"/>
      <c r="DWK142" s="102"/>
      <c r="DWL142" s="102"/>
      <c r="DWM142" s="102"/>
      <c r="DWN142" s="102"/>
      <c r="DWO142" s="102"/>
      <c r="DWP142" s="102"/>
      <c r="DWQ142" s="102"/>
      <c r="DWR142" s="102"/>
      <c r="DWS142" s="102"/>
      <c r="DWT142" s="102"/>
      <c r="DWU142" s="102"/>
      <c r="DWV142" s="102"/>
      <c r="DWW142" s="102"/>
      <c r="DWX142" s="102"/>
      <c r="DWY142" s="102"/>
      <c r="DWZ142" s="102"/>
      <c r="DXA142" s="102"/>
      <c r="DXB142" s="102"/>
      <c r="DXC142" s="102"/>
      <c r="DXD142" s="102"/>
      <c r="DXE142" s="102"/>
      <c r="DXF142" s="102"/>
      <c r="DXG142" s="102"/>
      <c r="DXH142" s="102"/>
      <c r="DXI142" s="102"/>
      <c r="DXJ142" s="102"/>
      <c r="DXK142" s="102"/>
      <c r="DXL142" s="102"/>
      <c r="DXM142" s="102"/>
      <c r="DXN142" s="102"/>
      <c r="DXO142" s="102"/>
      <c r="DXP142" s="102"/>
      <c r="DXQ142" s="102"/>
      <c r="DXR142" s="102"/>
      <c r="DXS142" s="102"/>
      <c r="DXT142" s="102"/>
      <c r="DXU142" s="102"/>
      <c r="DXV142" s="102"/>
      <c r="DXW142" s="102"/>
      <c r="DXX142" s="102"/>
      <c r="DXY142" s="102"/>
      <c r="DXZ142" s="102"/>
      <c r="DYA142" s="102"/>
      <c r="DYB142" s="102"/>
      <c r="DYC142" s="102"/>
      <c r="DYD142" s="102"/>
      <c r="DYE142" s="102"/>
      <c r="DYF142" s="102"/>
      <c r="DYG142" s="102"/>
      <c r="DYH142" s="102"/>
      <c r="DYI142" s="102"/>
      <c r="DYJ142" s="102"/>
      <c r="DYK142" s="102"/>
      <c r="DYL142" s="102"/>
      <c r="DYM142" s="102"/>
      <c r="DYN142" s="102"/>
      <c r="DYO142" s="102"/>
      <c r="DYP142" s="102"/>
      <c r="DYQ142" s="102"/>
      <c r="DYR142" s="102"/>
      <c r="DYS142" s="102"/>
      <c r="DYT142" s="102"/>
      <c r="DYU142" s="102"/>
      <c r="DYV142" s="102"/>
      <c r="DYW142" s="102"/>
      <c r="DYX142" s="102"/>
      <c r="DYY142" s="102"/>
      <c r="DYZ142" s="102"/>
      <c r="DZA142" s="102"/>
      <c r="DZB142" s="102"/>
      <c r="DZC142" s="102"/>
      <c r="DZD142" s="102"/>
      <c r="DZE142" s="102"/>
      <c r="DZF142" s="102"/>
      <c r="DZG142" s="102"/>
      <c r="DZH142" s="102"/>
      <c r="DZI142" s="102"/>
      <c r="DZJ142" s="102"/>
      <c r="DZK142" s="102"/>
      <c r="DZL142" s="102"/>
      <c r="DZM142" s="102"/>
      <c r="DZN142" s="102"/>
      <c r="DZO142" s="102"/>
      <c r="DZP142" s="102"/>
      <c r="DZQ142" s="102"/>
      <c r="DZR142" s="102"/>
      <c r="DZS142" s="102"/>
      <c r="DZT142" s="102"/>
      <c r="DZU142" s="102"/>
      <c r="DZV142" s="102"/>
      <c r="DZW142" s="102"/>
      <c r="DZX142" s="102"/>
      <c r="DZY142" s="102"/>
      <c r="DZZ142" s="102"/>
      <c r="EAA142" s="102"/>
      <c r="EAB142" s="102"/>
      <c r="EAC142" s="102"/>
      <c r="EAD142" s="102"/>
      <c r="EAE142" s="102"/>
      <c r="EAF142" s="102"/>
      <c r="EAG142" s="102"/>
      <c r="EAH142" s="102"/>
      <c r="EAI142" s="102"/>
      <c r="EAJ142" s="102"/>
      <c r="EAK142" s="102"/>
      <c r="EAL142" s="102"/>
      <c r="EAM142" s="102"/>
      <c r="EAN142" s="102"/>
      <c r="EAO142" s="102"/>
      <c r="EAP142" s="102"/>
      <c r="EAQ142" s="102"/>
      <c r="EAR142" s="102"/>
      <c r="EAS142" s="102"/>
      <c r="EAT142" s="102"/>
      <c r="EAU142" s="102"/>
      <c r="EAV142" s="102"/>
      <c r="EAW142" s="102"/>
      <c r="EAX142" s="102"/>
      <c r="EAY142" s="102"/>
      <c r="EAZ142" s="102"/>
      <c r="EBA142" s="102"/>
      <c r="EBB142" s="102"/>
      <c r="EBC142" s="102"/>
      <c r="EBD142" s="102"/>
      <c r="EBE142" s="102"/>
      <c r="EBF142" s="102"/>
      <c r="EBG142" s="102"/>
      <c r="EBH142" s="102"/>
      <c r="EBI142" s="102"/>
      <c r="EBJ142" s="102"/>
      <c r="EBK142" s="102"/>
      <c r="EBL142" s="102"/>
      <c r="EBM142" s="102"/>
      <c r="EBN142" s="102"/>
      <c r="EBO142" s="102"/>
      <c r="EBP142" s="102"/>
      <c r="EBQ142" s="102"/>
      <c r="EBR142" s="102"/>
      <c r="EBS142" s="102"/>
      <c r="EBT142" s="102"/>
      <c r="EBU142" s="102"/>
      <c r="EBV142" s="102"/>
      <c r="EBW142" s="102"/>
      <c r="EBX142" s="102"/>
      <c r="EBY142" s="102"/>
      <c r="EBZ142" s="102"/>
      <c r="ECA142" s="102"/>
      <c r="ECB142" s="102"/>
      <c r="ECC142" s="102"/>
      <c r="ECD142" s="102"/>
      <c r="ECE142" s="102"/>
      <c r="ECF142" s="102"/>
      <c r="ECG142" s="102"/>
      <c r="ECH142" s="102"/>
      <c r="ECI142" s="102"/>
      <c r="ECJ142" s="102"/>
      <c r="ECK142" s="102"/>
      <c r="ECL142" s="102"/>
      <c r="ECM142" s="102"/>
      <c r="ECN142" s="102"/>
      <c r="ECO142" s="102"/>
      <c r="ECP142" s="102"/>
      <c r="ECQ142" s="102"/>
      <c r="ECR142" s="102"/>
      <c r="ECS142" s="102"/>
      <c r="ECT142" s="102"/>
      <c r="ECU142" s="102"/>
      <c r="ECV142" s="102"/>
      <c r="ECW142" s="102"/>
      <c r="ECX142" s="102"/>
      <c r="ECY142" s="102"/>
      <c r="ECZ142" s="102"/>
      <c r="EDA142" s="102"/>
      <c r="EDB142" s="102"/>
      <c r="EDC142" s="102"/>
      <c r="EDD142" s="102"/>
      <c r="EDE142" s="102"/>
      <c r="EDF142" s="102"/>
      <c r="EDG142" s="102"/>
      <c r="EDH142" s="102"/>
      <c r="EDI142" s="102"/>
      <c r="EDJ142" s="102"/>
      <c r="EDK142" s="102"/>
      <c r="EDL142" s="102"/>
      <c r="EDM142" s="102"/>
      <c r="EDN142" s="102"/>
      <c r="EDO142" s="102"/>
      <c r="EDP142" s="102"/>
      <c r="EDQ142" s="102"/>
      <c r="EDR142" s="102"/>
      <c r="EDS142" s="102"/>
      <c r="EDT142" s="102"/>
      <c r="EDU142" s="102"/>
      <c r="EDV142" s="102"/>
      <c r="EDW142" s="102"/>
      <c r="EDX142" s="102"/>
      <c r="EDY142" s="102"/>
      <c r="EDZ142" s="102"/>
      <c r="EEA142" s="102"/>
      <c r="EEB142" s="102"/>
      <c r="EEC142" s="102"/>
      <c r="EED142" s="102"/>
      <c r="EEE142" s="102"/>
      <c r="EEF142" s="102"/>
      <c r="EEG142" s="102"/>
      <c r="EEH142" s="102"/>
      <c r="EEI142" s="102"/>
      <c r="EEJ142" s="102"/>
      <c r="EEK142" s="102"/>
      <c r="EEL142" s="102"/>
      <c r="EEM142" s="102"/>
      <c r="EEN142" s="102"/>
      <c r="EEO142" s="102"/>
      <c r="EEP142" s="102"/>
      <c r="EEQ142" s="102"/>
      <c r="EER142" s="102"/>
      <c r="EES142" s="102"/>
      <c r="EET142" s="102"/>
      <c r="EEU142" s="102"/>
      <c r="EEV142" s="102"/>
      <c r="EEW142" s="102"/>
      <c r="EEX142" s="102"/>
      <c r="EEY142" s="102"/>
      <c r="EEZ142" s="102"/>
      <c r="EFA142" s="102"/>
      <c r="EFB142" s="102"/>
      <c r="EFC142" s="102"/>
      <c r="EFD142" s="102"/>
      <c r="EFE142" s="102"/>
      <c r="EFF142" s="102"/>
      <c r="EFG142" s="102"/>
      <c r="EFH142" s="102"/>
      <c r="EFI142" s="102"/>
      <c r="EFJ142" s="102"/>
      <c r="EFK142" s="102"/>
      <c r="EFL142" s="102"/>
      <c r="EFM142" s="102"/>
      <c r="EFN142" s="102"/>
      <c r="EFO142" s="102"/>
      <c r="EFP142" s="102"/>
      <c r="EFQ142" s="102"/>
      <c r="EFR142" s="102"/>
      <c r="EFS142" s="102"/>
      <c r="EFT142" s="102"/>
      <c r="EFU142" s="102"/>
      <c r="EFV142" s="102"/>
      <c r="EFW142" s="102"/>
      <c r="EFX142" s="102"/>
      <c r="EFY142" s="102"/>
      <c r="EFZ142" s="102"/>
      <c r="EGA142" s="102"/>
      <c r="EGB142" s="102"/>
      <c r="EGC142" s="102"/>
      <c r="EGD142" s="102"/>
      <c r="EGE142" s="102"/>
      <c r="EGF142" s="102"/>
      <c r="EGG142" s="102"/>
      <c r="EGH142" s="102"/>
      <c r="EGI142" s="102"/>
      <c r="EGJ142" s="102"/>
      <c r="EGK142" s="102"/>
      <c r="EGL142" s="102"/>
      <c r="EGM142" s="102"/>
      <c r="EGN142" s="102"/>
      <c r="EGO142" s="102"/>
      <c r="EGP142" s="102"/>
      <c r="EGQ142" s="102"/>
      <c r="EGR142" s="102"/>
      <c r="EGS142" s="102"/>
      <c r="EGT142" s="102"/>
      <c r="EGU142" s="102"/>
      <c r="EGV142" s="102"/>
      <c r="EGW142" s="102"/>
      <c r="EGX142" s="102"/>
      <c r="EGY142" s="102"/>
      <c r="EGZ142" s="102"/>
      <c r="EHA142" s="102"/>
      <c r="EHB142" s="102"/>
      <c r="EHC142" s="102"/>
      <c r="EHD142" s="102"/>
      <c r="EHE142" s="102"/>
      <c r="EHF142" s="102"/>
      <c r="EHG142" s="102"/>
      <c r="EHH142" s="102"/>
      <c r="EHI142" s="102"/>
      <c r="EHJ142" s="102"/>
      <c r="EHK142" s="102"/>
      <c r="EHL142" s="102"/>
      <c r="EHM142" s="102"/>
      <c r="EHN142" s="102"/>
      <c r="EHO142" s="102"/>
      <c r="EHP142" s="102"/>
      <c r="EHQ142" s="102"/>
      <c r="EHR142" s="102"/>
      <c r="EHS142" s="102"/>
      <c r="EHT142" s="102"/>
      <c r="EHU142" s="102"/>
      <c r="EHV142" s="102"/>
      <c r="EHW142" s="102"/>
      <c r="EHX142" s="102"/>
      <c r="EHY142" s="102"/>
      <c r="EHZ142" s="102"/>
      <c r="EIA142" s="102"/>
      <c r="EIB142" s="102"/>
      <c r="EIC142" s="102"/>
      <c r="EID142" s="102"/>
      <c r="EIE142" s="102"/>
      <c r="EIF142" s="102"/>
      <c r="EIG142" s="102"/>
      <c r="EIH142" s="102"/>
      <c r="EII142" s="102"/>
      <c r="EIJ142" s="102"/>
      <c r="EIK142" s="102"/>
      <c r="EIL142" s="102"/>
      <c r="EIM142" s="102"/>
      <c r="EIN142" s="102"/>
      <c r="EIO142" s="102"/>
      <c r="EIP142" s="102"/>
      <c r="EIQ142" s="102"/>
      <c r="EIR142" s="102"/>
      <c r="EIS142" s="102"/>
      <c r="EIT142" s="102"/>
      <c r="EIU142" s="102"/>
      <c r="EIV142" s="102"/>
      <c r="EIW142" s="102"/>
      <c r="EIX142" s="102"/>
      <c r="EIY142" s="102"/>
      <c r="EIZ142" s="102"/>
      <c r="EJA142" s="102"/>
      <c r="EJB142" s="102"/>
      <c r="EJC142" s="102"/>
      <c r="EJD142" s="102"/>
      <c r="EJE142" s="102"/>
      <c r="EJF142" s="102"/>
      <c r="EJG142" s="102"/>
      <c r="EJH142" s="102"/>
      <c r="EJI142" s="102"/>
      <c r="EJJ142" s="102"/>
      <c r="EJK142" s="102"/>
      <c r="EJL142" s="102"/>
      <c r="EJM142" s="102"/>
      <c r="EJN142" s="102"/>
      <c r="EJO142" s="102"/>
      <c r="EJP142" s="102"/>
      <c r="EJQ142" s="102"/>
      <c r="EJR142" s="102"/>
      <c r="EJS142" s="102"/>
      <c r="EJT142" s="102"/>
      <c r="EJU142" s="102"/>
      <c r="EJV142" s="102"/>
      <c r="EJW142" s="102"/>
      <c r="EJX142" s="102"/>
      <c r="EJY142" s="102"/>
      <c r="EJZ142" s="102"/>
      <c r="EKA142" s="102"/>
      <c r="EKB142" s="102"/>
      <c r="EKC142" s="102"/>
      <c r="EKD142" s="102"/>
      <c r="EKE142" s="102"/>
      <c r="EKF142" s="102"/>
      <c r="EKG142" s="102"/>
      <c r="EKH142" s="102"/>
      <c r="EKI142" s="102"/>
      <c r="EKJ142" s="102"/>
      <c r="EKK142" s="102"/>
      <c r="EKL142" s="102"/>
      <c r="EKM142" s="102"/>
      <c r="EKN142" s="102"/>
      <c r="EKO142" s="102"/>
      <c r="EKP142" s="102"/>
      <c r="EKQ142" s="102"/>
      <c r="EKR142" s="102"/>
      <c r="EKS142" s="102"/>
      <c r="EKT142" s="102"/>
      <c r="EKU142" s="102"/>
      <c r="EKV142" s="102"/>
      <c r="EKW142" s="102"/>
      <c r="EKX142" s="102"/>
      <c r="EKY142" s="102"/>
      <c r="EKZ142" s="102"/>
      <c r="ELA142" s="102"/>
      <c r="ELB142" s="102"/>
      <c r="ELC142" s="102"/>
      <c r="ELD142" s="102"/>
      <c r="ELE142" s="102"/>
      <c r="ELF142" s="102"/>
      <c r="ELG142" s="102"/>
      <c r="ELH142" s="102"/>
      <c r="ELI142" s="102"/>
      <c r="ELJ142" s="102"/>
      <c r="ELK142" s="102"/>
      <c r="ELL142" s="102"/>
      <c r="ELM142" s="102"/>
      <c r="ELN142" s="102"/>
      <c r="ELO142" s="102"/>
      <c r="ELP142" s="102"/>
      <c r="ELQ142" s="102"/>
      <c r="ELR142" s="102"/>
      <c r="ELS142" s="102"/>
      <c r="ELT142" s="102"/>
      <c r="ELU142" s="102"/>
      <c r="ELV142" s="102"/>
      <c r="ELW142" s="102"/>
      <c r="ELX142" s="102"/>
      <c r="ELY142" s="102"/>
      <c r="ELZ142" s="102"/>
      <c r="EMA142" s="102"/>
      <c r="EMB142" s="102"/>
      <c r="EMC142" s="102"/>
      <c r="EMD142" s="102"/>
      <c r="EME142" s="102"/>
      <c r="EMF142" s="102"/>
      <c r="EMG142" s="102"/>
      <c r="EMH142" s="102"/>
      <c r="EMI142" s="102"/>
      <c r="EMJ142" s="102"/>
      <c r="EMK142" s="102"/>
      <c r="EML142" s="102"/>
      <c r="EMM142" s="102"/>
      <c r="EMN142" s="102"/>
      <c r="EMO142" s="102"/>
      <c r="EMP142" s="102"/>
      <c r="EMQ142" s="102"/>
      <c r="EMR142" s="102"/>
      <c r="EMS142" s="102"/>
      <c r="EMT142" s="102"/>
      <c r="EMU142" s="102"/>
      <c r="EMV142" s="102"/>
      <c r="EMW142" s="102"/>
      <c r="EMX142" s="102"/>
      <c r="EMY142" s="102"/>
      <c r="EMZ142" s="102"/>
      <c r="ENA142" s="102"/>
      <c r="ENB142" s="102"/>
      <c r="ENC142" s="102"/>
      <c r="END142" s="102"/>
      <c r="ENE142" s="102"/>
      <c r="ENF142" s="102"/>
      <c r="ENG142" s="102"/>
      <c r="ENH142" s="102"/>
      <c r="ENI142" s="102"/>
      <c r="ENJ142" s="102"/>
      <c r="ENK142" s="102"/>
      <c r="ENL142" s="102"/>
      <c r="ENM142" s="102"/>
      <c r="ENN142" s="102"/>
      <c r="ENO142" s="102"/>
      <c r="ENP142" s="102"/>
      <c r="ENQ142" s="102"/>
      <c r="ENR142" s="102"/>
      <c r="ENS142" s="102"/>
      <c r="ENT142" s="102"/>
      <c r="ENU142" s="102"/>
      <c r="ENV142" s="102"/>
      <c r="ENW142" s="102"/>
      <c r="ENX142" s="102"/>
      <c r="ENY142" s="102"/>
      <c r="ENZ142" s="102"/>
      <c r="EOA142" s="102"/>
      <c r="EOB142" s="102"/>
      <c r="EOC142" s="102"/>
      <c r="EOD142" s="102"/>
      <c r="EOE142" s="102"/>
      <c r="EOF142" s="102"/>
      <c r="EOG142" s="102"/>
      <c r="EOH142" s="102"/>
      <c r="EOI142" s="102"/>
      <c r="EOJ142" s="102"/>
      <c r="EOK142" s="102"/>
      <c r="EOL142" s="102"/>
      <c r="EOM142" s="102"/>
      <c r="EON142" s="102"/>
      <c r="EOO142" s="102"/>
      <c r="EOP142" s="102"/>
      <c r="EOQ142" s="102"/>
      <c r="EOR142" s="102"/>
      <c r="EOS142" s="102"/>
      <c r="EOT142" s="102"/>
      <c r="EOU142" s="102"/>
      <c r="EOV142" s="102"/>
      <c r="EOW142" s="102"/>
      <c r="EOX142" s="102"/>
      <c r="EOY142" s="102"/>
      <c r="EOZ142" s="102"/>
      <c r="EPA142" s="102"/>
      <c r="EPB142" s="102"/>
      <c r="EPC142" s="102"/>
      <c r="EPD142" s="102"/>
      <c r="EPE142" s="102"/>
      <c r="EPF142" s="102"/>
      <c r="EPG142" s="102"/>
      <c r="EPH142" s="102"/>
      <c r="EPI142" s="102"/>
      <c r="EPJ142" s="102"/>
      <c r="EPK142" s="102"/>
      <c r="EPL142" s="102"/>
      <c r="EPM142" s="102"/>
      <c r="EPN142" s="102"/>
      <c r="EPO142" s="102"/>
      <c r="EPP142" s="102"/>
      <c r="EPQ142" s="102"/>
      <c r="EPR142" s="102"/>
      <c r="EPS142" s="102"/>
      <c r="EPT142" s="102"/>
      <c r="EPU142" s="102"/>
      <c r="EPV142" s="102"/>
      <c r="EPW142" s="102"/>
      <c r="EPX142" s="102"/>
      <c r="EPY142" s="102"/>
      <c r="EPZ142" s="102"/>
      <c r="EQA142" s="102"/>
      <c r="EQB142" s="102"/>
      <c r="EQC142" s="102"/>
      <c r="EQD142" s="102"/>
      <c r="EQE142" s="102"/>
      <c r="EQF142" s="102"/>
      <c r="EQG142" s="102"/>
      <c r="EQH142" s="102"/>
      <c r="EQI142" s="102"/>
      <c r="EQJ142" s="102"/>
      <c r="EQK142" s="102"/>
      <c r="EQL142" s="102"/>
      <c r="EQM142" s="102"/>
      <c r="EQN142" s="102"/>
      <c r="EQO142" s="102"/>
      <c r="EQP142" s="102"/>
      <c r="EQQ142" s="102"/>
      <c r="EQR142" s="102"/>
      <c r="EQS142" s="102"/>
      <c r="EQT142" s="102"/>
      <c r="EQU142" s="102"/>
      <c r="EQV142" s="102"/>
      <c r="EQW142" s="102"/>
      <c r="EQX142" s="102"/>
      <c r="EQY142" s="102"/>
      <c r="EQZ142" s="102"/>
      <c r="ERA142" s="102"/>
      <c r="ERB142" s="102"/>
      <c r="ERC142" s="102"/>
      <c r="ERD142" s="102"/>
      <c r="ERE142" s="102"/>
      <c r="ERF142" s="102"/>
      <c r="ERG142" s="102"/>
      <c r="ERH142" s="102"/>
      <c r="ERI142" s="102"/>
      <c r="ERJ142" s="102"/>
      <c r="ERK142" s="102"/>
      <c r="ERL142" s="102"/>
      <c r="ERM142" s="102"/>
      <c r="ERN142" s="102"/>
      <c r="ERO142" s="102"/>
      <c r="ERP142" s="102"/>
      <c r="ERQ142" s="102"/>
      <c r="ERR142" s="102"/>
      <c r="ERS142" s="102"/>
      <c r="ERT142" s="102"/>
      <c r="ERU142" s="102"/>
      <c r="ERV142" s="102"/>
      <c r="ERW142" s="102"/>
      <c r="ERX142" s="102"/>
      <c r="ERY142" s="102"/>
      <c r="ERZ142" s="102"/>
      <c r="ESA142" s="102"/>
      <c r="ESB142" s="102"/>
      <c r="ESC142" s="102"/>
      <c r="ESD142" s="102"/>
      <c r="ESE142" s="102"/>
      <c r="ESF142" s="102"/>
      <c r="ESG142" s="102"/>
      <c r="ESH142" s="102"/>
      <c r="ESI142" s="102"/>
      <c r="ESJ142" s="102"/>
      <c r="ESK142" s="102"/>
      <c r="ESL142" s="102"/>
      <c r="ESM142" s="102"/>
      <c r="ESN142" s="102"/>
      <c r="ESO142" s="102"/>
      <c r="ESP142" s="102"/>
      <c r="ESQ142" s="102"/>
      <c r="ESR142" s="102"/>
      <c r="ESS142" s="102"/>
      <c r="EST142" s="102"/>
      <c r="ESU142" s="102"/>
      <c r="ESV142" s="102"/>
      <c r="ESW142" s="102"/>
      <c r="ESX142" s="102"/>
      <c r="ESY142" s="102"/>
      <c r="ESZ142" s="102"/>
      <c r="ETA142" s="102"/>
      <c r="ETB142" s="102"/>
      <c r="ETC142" s="102"/>
      <c r="ETD142" s="102"/>
      <c r="ETE142" s="102"/>
      <c r="ETF142" s="102"/>
      <c r="ETG142" s="102"/>
      <c r="ETH142" s="102"/>
      <c r="ETI142" s="102"/>
      <c r="ETJ142" s="102"/>
      <c r="ETK142" s="102"/>
      <c r="ETL142" s="102"/>
      <c r="ETM142" s="102"/>
      <c r="ETN142" s="102"/>
      <c r="ETO142" s="102"/>
      <c r="ETP142" s="102"/>
      <c r="ETQ142" s="102"/>
      <c r="ETR142" s="102"/>
      <c r="ETS142" s="102"/>
      <c r="ETT142" s="102"/>
      <c r="ETU142" s="102"/>
      <c r="ETV142" s="102"/>
      <c r="ETW142" s="102"/>
      <c r="ETX142" s="102"/>
      <c r="ETY142" s="102"/>
      <c r="ETZ142" s="102"/>
      <c r="EUA142" s="102"/>
      <c r="EUB142" s="102"/>
      <c r="EUC142" s="102"/>
      <c r="EUD142" s="102"/>
      <c r="EUE142" s="102"/>
      <c r="EUF142" s="102"/>
      <c r="EUG142" s="102"/>
      <c r="EUH142" s="102"/>
      <c r="EUI142" s="102"/>
      <c r="EUJ142" s="102"/>
      <c r="EUK142" s="102"/>
      <c r="EUL142" s="102"/>
      <c r="EUM142" s="102"/>
      <c r="EUN142" s="102"/>
      <c r="EUO142" s="102"/>
      <c r="EUP142" s="102"/>
      <c r="EUQ142" s="102"/>
      <c r="EUR142" s="102"/>
      <c r="EUS142" s="102"/>
      <c r="EUT142" s="102"/>
      <c r="EUU142" s="102"/>
      <c r="EUV142" s="102"/>
      <c r="EUW142" s="102"/>
      <c r="EUX142" s="102"/>
      <c r="EUY142" s="102"/>
      <c r="EUZ142" s="102"/>
      <c r="EVA142" s="102"/>
      <c r="EVB142" s="102"/>
      <c r="EVC142" s="102"/>
      <c r="EVD142" s="102"/>
      <c r="EVE142" s="102"/>
      <c r="EVF142" s="102"/>
      <c r="EVG142" s="102"/>
      <c r="EVH142" s="102"/>
      <c r="EVI142" s="102"/>
      <c r="EVJ142" s="102"/>
      <c r="EVK142" s="102"/>
      <c r="EVL142" s="102"/>
      <c r="EVM142" s="102"/>
      <c r="EVN142" s="102"/>
      <c r="EVO142" s="102"/>
      <c r="EVP142" s="102"/>
      <c r="EVQ142" s="102"/>
      <c r="EVR142" s="102"/>
      <c r="EVS142" s="102"/>
      <c r="EVT142" s="102"/>
      <c r="EVU142" s="102"/>
      <c r="EVV142" s="102"/>
      <c r="EVW142" s="102"/>
      <c r="EVX142" s="102"/>
      <c r="EVY142" s="102"/>
      <c r="EVZ142" s="102"/>
      <c r="EWA142" s="102"/>
      <c r="EWB142" s="102"/>
      <c r="EWC142" s="102"/>
      <c r="EWD142" s="102"/>
      <c r="EWE142" s="102"/>
      <c r="EWF142" s="102"/>
      <c r="EWG142" s="102"/>
      <c r="EWH142" s="102"/>
      <c r="EWI142" s="102"/>
      <c r="EWJ142" s="102"/>
      <c r="EWK142" s="102"/>
      <c r="EWL142" s="102"/>
      <c r="EWM142" s="102"/>
      <c r="EWN142" s="102"/>
      <c r="EWO142" s="102"/>
      <c r="EWP142" s="102"/>
      <c r="EWQ142" s="102"/>
      <c r="EWR142" s="102"/>
      <c r="EWS142" s="102"/>
      <c r="EWT142" s="102"/>
      <c r="EWU142" s="102"/>
      <c r="EWV142" s="102"/>
      <c r="EWW142" s="102"/>
      <c r="EWX142" s="102"/>
      <c r="EWY142" s="102"/>
      <c r="EWZ142" s="102"/>
      <c r="EXA142" s="102"/>
      <c r="EXB142" s="102"/>
      <c r="EXC142" s="102"/>
      <c r="EXD142" s="102"/>
      <c r="EXE142" s="102"/>
      <c r="EXF142" s="102"/>
      <c r="EXG142" s="102"/>
      <c r="EXH142" s="102"/>
      <c r="EXI142" s="102"/>
      <c r="EXJ142" s="102"/>
      <c r="EXK142" s="102"/>
      <c r="EXL142" s="102"/>
      <c r="EXM142" s="102"/>
      <c r="EXN142" s="102"/>
      <c r="EXO142" s="102"/>
      <c r="EXP142" s="102"/>
      <c r="EXQ142" s="102"/>
      <c r="EXR142" s="102"/>
      <c r="EXS142" s="102"/>
      <c r="EXT142" s="102"/>
      <c r="EXU142" s="102"/>
      <c r="EXV142" s="102"/>
      <c r="EXW142" s="102"/>
      <c r="EXX142" s="102"/>
      <c r="EXY142" s="102"/>
      <c r="EXZ142" s="102"/>
      <c r="EYA142" s="102"/>
      <c r="EYB142" s="102"/>
      <c r="EYC142" s="102"/>
      <c r="EYD142" s="102"/>
      <c r="EYE142" s="102"/>
      <c r="EYF142" s="102"/>
      <c r="EYG142" s="102"/>
      <c r="EYH142" s="102"/>
      <c r="EYI142" s="102"/>
      <c r="EYJ142" s="102"/>
      <c r="EYK142" s="102"/>
      <c r="EYL142" s="102"/>
      <c r="EYM142" s="102"/>
      <c r="EYN142" s="102"/>
      <c r="EYO142" s="102"/>
      <c r="EYP142" s="102"/>
      <c r="EYQ142" s="102"/>
      <c r="EYR142" s="102"/>
      <c r="EYS142" s="102"/>
      <c r="EYT142" s="102"/>
      <c r="EYU142" s="102"/>
      <c r="EYV142" s="102"/>
      <c r="EYW142" s="102"/>
      <c r="EYX142" s="102"/>
      <c r="EYY142" s="102"/>
      <c r="EYZ142" s="102"/>
      <c r="EZA142" s="102"/>
      <c r="EZB142" s="102"/>
      <c r="EZC142" s="102"/>
      <c r="EZD142" s="102"/>
      <c r="EZE142" s="102"/>
      <c r="EZF142" s="102"/>
      <c r="EZG142" s="102"/>
      <c r="EZH142" s="102"/>
      <c r="EZI142" s="102"/>
      <c r="EZJ142" s="102"/>
      <c r="EZK142" s="102"/>
      <c r="EZL142" s="102"/>
      <c r="EZM142" s="102"/>
      <c r="EZN142" s="102"/>
      <c r="EZO142" s="102"/>
      <c r="EZP142" s="102"/>
      <c r="EZQ142" s="102"/>
      <c r="EZR142" s="102"/>
      <c r="EZS142" s="102"/>
      <c r="EZT142" s="102"/>
      <c r="EZU142" s="102"/>
      <c r="EZV142" s="102"/>
      <c r="EZW142" s="102"/>
      <c r="EZX142" s="102"/>
      <c r="EZY142" s="102"/>
      <c r="EZZ142" s="102"/>
      <c r="FAA142" s="102"/>
      <c r="FAB142" s="102"/>
      <c r="FAC142" s="102"/>
      <c r="FAD142" s="102"/>
      <c r="FAE142" s="102"/>
      <c r="FAF142" s="102"/>
      <c r="FAG142" s="102"/>
      <c r="FAH142" s="102"/>
      <c r="FAI142" s="102"/>
      <c r="FAJ142" s="102"/>
      <c r="FAK142" s="102"/>
      <c r="FAL142" s="102"/>
      <c r="FAM142" s="102"/>
      <c r="FAN142" s="102"/>
      <c r="FAO142" s="102"/>
      <c r="FAP142" s="102"/>
      <c r="FAQ142" s="102"/>
      <c r="FAR142" s="102"/>
      <c r="FAS142" s="102"/>
      <c r="FAT142" s="102"/>
      <c r="FAU142" s="102"/>
      <c r="FAV142" s="102"/>
      <c r="FAW142" s="102"/>
      <c r="FAX142" s="102"/>
      <c r="FAY142" s="102"/>
      <c r="FAZ142" s="102"/>
      <c r="FBA142" s="102"/>
      <c r="FBB142" s="102"/>
      <c r="FBC142" s="102"/>
      <c r="FBD142" s="102"/>
      <c r="FBE142" s="102"/>
      <c r="FBF142" s="102"/>
      <c r="FBG142" s="102"/>
      <c r="FBH142" s="102"/>
      <c r="FBI142" s="102"/>
      <c r="FBJ142" s="102"/>
      <c r="FBK142" s="102"/>
      <c r="FBL142" s="102"/>
      <c r="FBM142" s="102"/>
      <c r="FBN142" s="102"/>
      <c r="FBO142" s="102"/>
      <c r="FBP142" s="102"/>
      <c r="FBQ142" s="102"/>
      <c r="FBR142" s="102"/>
      <c r="FBS142" s="102"/>
      <c r="FBT142" s="102"/>
      <c r="FBU142" s="102"/>
      <c r="FBV142" s="102"/>
      <c r="FBW142" s="102"/>
      <c r="FBX142" s="102"/>
      <c r="FBY142" s="102"/>
      <c r="FBZ142" s="102"/>
      <c r="FCA142" s="102"/>
      <c r="FCB142" s="102"/>
      <c r="FCC142" s="102"/>
      <c r="FCD142" s="102"/>
      <c r="FCE142" s="102"/>
      <c r="FCF142" s="102"/>
      <c r="FCG142" s="102"/>
      <c r="FCH142" s="102"/>
      <c r="FCI142" s="102"/>
      <c r="FCJ142" s="102"/>
      <c r="FCK142" s="102"/>
      <c r="FCL142" s="102"/>
      <c r="FCM142" s="102"/>
      <c r="FCN142" s="102"/>
      <c r="FCO142" s="102"/>
      <c r="FCP142" s="102"/>
      <c r="FCQ142" s="102"/>
      <c r="FCR142" s="102"/>
      <c r="FCS142" s="102"/>
      <c r="FCT142" s="102"/>
      <c r="FCU142" s="102"/>
      <c r="FCV142" s="102"/>
      <c r="FCW142" s="102"/>
      <c r="FCX142" s="102"/>
      <c r="FCY142" s="102"/>
      <c r="FCZ142" s="102"/>
      <c r="FDA142" s="102"/>
      <c r="FDB142" s="102"/>
      <c r="FDC142" s="102"/>
      <c r="FDD142" s="102"/>
      <c r="FDE142" s="102"/>
      <c r="FDF142" s="102"/>
      <c r="FDG142" s="102"/>
      <c r="FDH142" s="102"/>
      <c r="FDI142" s="102"/>
      <c r="FDJ142" s="102"/>
      <c r="FDK142" s="102"/>
      <c r="FDL142" s="102"/>
      <c r="FDM142" s="102"/>
      <c r="FDN142" s="102"/>
      <c r="FDO142" s="102"/>
      <c r="FDP142" s="102"/>
      <c r="FDQ142" s="102"/>
      <c r="FDR142" s="102"/>
      <c r="FDS142" s="102"/>
      <c r="FDT142" s="102"/>
      <c r="FDU142" s="102"/>
      <c r="FDV142" s="102"/>
      <c r="FDW142" s="102"/>
      <c r="FDX142" s="102"/>
      <c r="FDY142" s="102"/>
      <c r="FDZ142" s="102"/>
      <c r="FEA142" s="102"/>
      <c r="FEB142" s="102"/>
      <c r="FEC142" s="102"/>
      <c r="FED142" s="102"/>
      <c r="FEE142" s="102"/>
      <c r="FEF142" s="102"/>
      <c r="FEG142" s="102"/>
      <c r="FEH142" s="102"/>
      <c r="FEI142" s="102"/>
      <c r="FEJ142" s="102"/>
      <c r="FEK142" s="102"/>
      <c r="FEL142" s="102"/>
      <c r="FEM142" s="102"/>
      <c r="FEN142" s="102"/>
      <c r="FEO142" s="102"/>
      <c r="FEP142" s="102"/>
      <c r="FEQ142" s="102"/>
      <c r="FER142" s="102"/>
      <c r="FES142" s="102"/>
      <c r="FET142" s="102"/>
      <c r="FEU142" s="102"/>
      <c r="FEV142" s="102"/>
      <c r="FEW142" s="102"/>
      <c r="FEX142" s="102"/>
      <c r="FEY142" s="102"/>
      <c r="FEZ142" s="102"/>
      <c r="FFA142" s="102"/>
      <c r="FFB142" s="102"/>
      <c r="FFC142" s="102"/>
      <c r="FFD142" s="102"/>
      <c r="FFE142" s="102"/>
      <c r="FFF142" s="102"/>
      <c r="FFG142" s="102"/>
      <c r="FFH142" s="102"/>
      <c r="FFI142" s="102"/>
      <c r="FFJ142" s="102"/>
      <c r="FFK142" s="102"/>
      <c r="FFL142" s="102"/>
      <c r="FFM142" s="102"/>
      <c r="FFN142" s="102"/>
      <c r="FFO142" s="102"/>
      <c r="FFP142" s="102"/>
      <c r="FFQ142" s="102"/>
      <c r="FFR142" s="102"/>
      <c r="FFS142" s="102"/>
      <c r="FFT142" s="102"/>
      <c r="FFU142" s="102"/>
      <c r="FFV142" s="102"/>
      <c r="FFW142" s="102"/>
      <c r="FFX142" s="102"/>
      <c r="FFY142" s="102"/>
      <c r="FFZ142" s="102"/>
      <c r="FGA142" s="102"/>
      <c r="FGB142" s="102"/>
      <c r="FGC142" s="102"/>
      <c r="FGD142" s="102"/>
      <c r="FGE142" s="102"/>
      <c r="FGF142" s="102"/>
      <c r="FGG142" s="102"/>
      <c r="FGH142" s="102"/>
      <c r="FGI142" s="102"/>
      <c r="FGJ142" s="102"/>
      <c r="FGK142" s="102"/>
      <c r="FGL142" s="102"/>
      <c r="FGM142" s="102"/>
      <c r="FGN142" s="102"/>
      <c r="FGO142" s="102"/>
      <c r="FGP142" s="102"/>
      <c r="FGQ142" s="102"/>
      <c r="FGR142" s="102"/>
      <c r="FGS142" s="102"/>
      <c r="FGT142" s="102"/>
      <c r="FGU142" s="102"/>
      <c r="FGV142" s="102"/>
      <c r="FGW142" s="102"/>
      <c r="FGX142" s="102"/>
      <c r="FGY142" s="102"/>
      <c r="FGZ142" s="102"/>
      <c r="FHA142" s="102"/>
      <c r="FHB142" s="102"/>
      <c r="FHC142" s="102"/>
      <c r="FHD142" s="102"/>
      <c r="FHE142" s="102"/>
      <c r="FHF142" s="102"/>
      <c r="FHG142" s="102"/>
      <c r="FHH142" s="102"/>
      <c r="FHI142" s="102"/>
      <c r="FHJ142" s="102"/>
      <c r="FHK142" s="102"/>
      <c r="FHL142" s="102"/>
      <c r="FHM142" s="102"/>
      <c r="FHN142" s="102"/>
      <c r="FHO142" s="102"/>
      <c r="FHP142" s="102"/>
      <c r="FHQ142" s="102"/>
      <c r="FHR142" s="102"/>
      <c r="FHS142" s="102"/>
      <c r="FHT142" s="102"/>
      <c r="FHU142" s="102"/>
      <c r="FHV142" s="102"/>
      <c r="FHW142" s="102"/>
      <c r="FHX142" s="102"/>
      <c r="FHY142" s="102"/>
      <c r="FHZ142" s="102"/>
      <c r="FIA142" s="102"/>
      <c r="FIB142" s="102"/>
      <c r="FIC142" s="102"/>
      <c r="FID142" s="102"/>
      <c r="FIE142" s="102"/>
      <c r="FIF142" s="102"/>
      <c r="FIG142" s="102"/>
      <c r="FIH142" s="102"/>
      <c r="FII142" s="102"/>
      <c r="FIJ142" s="102"/>
      <c r="FIK142" s="102"/>
      <c r="FIL142" s="102"/>
      <c r="FIM142" s="102"/>
      <c r="FIN142" s="102"/>
      <c r="FIO142" s="102"/>
      <c r="FIP142" s="102"/>
      <c r="FIQ142" s="102"/>
      <c r="FIR142" s="102"/>
      <c r="FIS142" s="102"/>
      <c r="FIT142" s="102"/>
      <c r="FIU142" s="102"/>
      <c r="FIV142" s="102"/>
      <c r="FIW142" s="102"/>
      <c r="FIX142" s="102"/>
      <c r="FIY142" s="102"/>
      <c r="FIZ142" s="102"/>
      <c r="FJA142" s="102"/>
      <c r="FJB142" s="102"/>
      <c r="FJC142" s="102"/>
      <c r="FJD142" s="102"/>
      <c r="FJE142" s="102"/>
      <c r="FJF142" s="102"/>
      <c r="FJG142" s="102"/>
      <c r="FJH142" s="102"/>
      <c r="FJI142" s="102"/>
      <c r="FJJ142" s="102"/>
      <c r="FJK142" s="102"/>
      <c r="FJL142" s="102"/>
      <c r="FJM142" s="102"/>
      <c r="FJN142" s="102"/>
      <c r="FJO142" s="102"/>
      <c r="FJP142" s="102"/>
      <c r="FJQ142" s="102"/>
      <c r="FJR142" s="102"/>
      <c r="FJS142" s="102"/>
      <c r="FJT142" s="102"/>
      <c r="FJU142" s="102"/>
      <c r="FJV142" s="102"/>
      <c r="FJW142" s="102"/>
      <c r="FJX142" s="102"/>
      <c r="FJY142" s="102"/>
      <c r="FJZ142" s="102"/>
      <c r="FKA142" s="102"/>
      <c r="FKB142" s="102"/>
      <c r="FKC142" s="102"/>
      <c r="FKD142" s="102"/>
      <c r="FKE142" s="102"/>
      <c r="FKF142" s="102"/>
      <c r="FKG142" s="102"/>
      <c r="FKH142" s="102"/>
      <c r="FKI142" s="102"/>
      <c r="FKJ142" s="102"/>
      <c r="FKK142" s="102"/>
      <c r="FKL142" s="102"/>
      <c r="FKM142" s="102"/>
      <c r="FKN142" s="102"/>
      <c r="FKO142" s="102"/>
      <c r="FKP142" s="102"/>
      <c r="FKQ142" s="102"/>
      <c r="FKR142" s="102"/>
      <c r="FKS142" s="102"/>
      <c r="FKT142" s="102"/>
      <c r="FKU142" s="102"/>
      <c r="FKV142" s="102"/>
      <c r="FKW142" s="102"/>
      <c r="FKX142" s="102"/>
      <c r="FKY142" s="102"/>
      <c r="FKZ142" s="102"/>
      <c r="FLA142" s="102"/>
      <c r="FLB142" s="102"/>
      <c r="FLC142" s="102"/>
      <c r="FLD142" s="102"/>
      <c r="FLE142" s="102"/>
      <c r="FLF142" s="102"/>
      <c r="FLG142" s="102"/>
      <c r="FLH142" s="102"/>
      <c r="FLI142" s="102"/>
      <c r="FLJ142" s="102"/>
      <c r="FLK142" s="102"/>
      <c r="FLL142" s="102"/>
      <c r="FLM142" s="102"/>
      <c r="FLN142" s="102"/>
      <c r="FLO142" s="102"/>
      <c r="FLP142" s="102"/>
      <c r="FLQ142" s="102"/>
      <c r="FLR142" s="102"/>
      <c r="FLS142" s="102"/>
      <c r="FLT142" s="102"/>
      <c r="FLU142" s="102"/>
      <c r="FLV142" s="102"/>
      <c r="FLW142" s="102"/>
      <c r="FLX142" s="102"/>
      <c r="FLY142" s="102"/>
      <c r="FLZ142" s="102"/>
      <c r="FMA142" s="102"/>
      <c r="FMB142" s="102"/>
      <c r="FMC142" s="102"/>
      <c r="FMD142" s="102"/>
      <c r="FME142" s="102"/>
      <c r="FMF142" s="102"/>
      <c r="FMG142" s="102"/>
      <c r="FMH142" s="102"/>
      <c r="FMI142" s="102"/>
      <c r="FMJ142" s="102"/>
      <c r="FMK142" s="102"/>
      <c r="FML142" s="102"/>
      <c r="FMM142" s="102"/>
      <c r="FMN142" s="102"/>
      <c r="FMO142" s="102"/>
      <c r="FMP142" s="102"/>
      <c r="FMQ142" s="102"/>
      <c r="FMR142" s="102"/>
      <c r="FMS142" s="102"/>
      <c r="FMT142" s="102"/>
      <c r="FMU142" s="102"/>
      <c r="FMV142" s="102"/>
      <c r="FMW142" s="102"/>
      <c r="FMX142" s="102"/>
      <c r="FMY142" s="102"/>
      <c r="FMZ142" s="102"/>
      <c r="FNA142" s="102"/>
      <c r="FNB142" s="102"/>
      <c r="FNC142" s="102"/>
      <c r="FND142" s="102"/>
      <c r="FNE142" s="102"/>
      <c r="FNF142" s="102"/>
      <c r="FNG142" s="102"/>
      <c r="FNH142" s="102"/>
      <c r="FNI142" s="102"/>
      <c r="FNJ142" s="102"/>
      <c r="FNK142" s="102"/>
      <c r="FNL142" s="102"/>
      <c r="FNM142" s="102"/>
      <c r="FNN142" s="102"/>
      <c r="FNO142" s="102"/>
      <c r="FNP142" s="102"/>
      <c r="FNQ142" s="102"/>
      <c r="FNR142" s="102"/>
      <c r="FNS142" s="102"/>
      <c r="FNT142" s="102"/>
      <c r="FNU142" s="102"/>
      <c r="FNV142" s="102"/>
      <c r="FNW142" s="102"/>
      <c r="FNX142" s="102"/>
      <c r="FNY142" s="102"/>
      <c r="FNZ142" s="102"/>
      <c r="FOA142" s="102"/>
      <c r="FOB142" s="102"/>
      <c r="FOC142" s="102"/>
      <c r="FOD142" s="102"/>
      <c r="FOE142" s="102"/>
      <c r="FOF142" s="102"/>
      <c r="FOG142" s="102"/>
      <c r="FOH142" s="102"/>
      <c r="FOI142" s="102"/>
      <c r="FOJ142" s="102"/>
      <c r="FOK142" s="102"/>
      <c r="FOL142" s="102"/>
      <c r="FOM142" s="102"/>
      <c r="FON142" s="102"/>
      <c r="FOO142" s="102"/>
      <c r="FOP142" s="102"/>
      <c r="FOQ142" s="102"/>
      <c r="FOR142" s="102"/>
      <c r="FOS142" s="102"/>
      <c r="FOT142" s="102"/>
      <c r="FOU142" s="102"/>
      <c r="FOV142" s="102"/>
      <c r="FOW142" s="102"/>
      <c r="FOX142" s="102"/>
      <c r="FOY142" s="102"/>
      <c r="FOZ142" s="102"/>
      <c r="FPA142" s="102"/>
      <c r="FPB142" s="102"/>
      <c r="FPC142" s="102"/>
      <c r="FPD142" s="102"/>
      <c r="FPE142" s="102"/>
      <c r="FPF142" s="102"/>
      <c r="FPG142" s="102"/>
      <c r="FPH142" s="102"/>
      <c r="FPI142" s="102"/>
      <c r="FPJ142" s="102"/>
      <c r="FPK142" s="102"/>
      <c r="FPL142" s="102"/>
      <c r="FPM142" s="102"/>
      <c r="FPN142" s="102"/>
      <c r="FPO142" s="102"/>
      <c r="FPP142" s="102"/>
      <c r="FPQ142" s="102"/>
      <c r="FPR142" s="102"/>
      <c r="FPS142" s="102"/>
      <c r="FPT142" s="102"/>
      <c r="FPU142" s="102"/>
      <c r="FPV142" s="102"/>
      <c r="FPW142" s="102"/>
      <c r="FPX142" s="102"/>
      <c r="FPY142" s="102"/>
      <c r="FPZ142" s="102"/>
      <c r="FQA142" s="102"/>
      <c r="FQB142" s="102"/>
      <c r="FQC142" s="102"/>
      <c r="FQD142" s="102"/>
      <c r="FQE142" s="102"/>
      <c r="FQF142" s="102"/>
      <c r="FQG142" s="102"/>
      <c r="FQH142" s="102"/>
      <c r="FQI142" s="102"/>
      <c r="FQJ142" s="102"/>
      <c r="FQK142" s="102"/>
      <c r="FQL142" s="102"/>
      <c r="FQM142" s="102"/>
      <c r="FQN142" s="102"/>
      <c r="FQO142" s="102"/>
      <c r="FQP142" s="102"/>
      <c r="FQQ142" s="102"/>
      <c r="FQR142" s="102"/>
      <c r="FQS142" s="102"/>
      <c r="FQT142" s="102"/>
      <c r="FQU142" s="102"/>
      <c r="FQV142" s="102"/>
      <c r="FQW142" s="102"/>
      <c r="FQX142" s="102"/>
      <c r="FQY142" s="102"/>
      <c r="FQZ142" s="102"/>
      <c r="FRA142" s="102"/>
      <c r="FRB142" s="102"/>
      <c r="FRC142" s="102"/>
      <c r="FRD142" s="102"/>
      <c r="FRE142" s="102"/>
      <c r="FRF142" s="102"/>
      <c r="FRG142" s="102"/>
      <c r="FRH142" s="102"/>
      <c r="FRI142" s="102"/>
      <c r="FRJ142" s="102"/>
      <c r="FRK142" s="102"/>
      <c r="FRL142" s="102"/>
      <c r="FRM142" s="102"/>
      <c r="FRN142" s="102"/>
      <c r="FRO142" s="102"/>
      <c r="FRP142" s="102"/>
      <c r="FRQ142" s="102"/>
      <c r="FRR142" s="102"/>
      <c r="FRS142" s="102"/>
      <c r="FRT142" s="102"/>
      <c r="FRU142" s="102"/>
      <c r="FRV142" s="102"/>
      <c r="FRW142" s="102"/>
      <c r="FRX142" s="102"/>
      <c r="FRY142" s="102"/>
      <c r="FRZ142" s="102"/>
      <c r="FSA142" s="102"/>
      <c r="FSB142" s="102"/>
      <c r="FSC142" s="102"/>
      <c r="FSD142" s="102"/>
      <c r="FSE142" s="102"/>
      <c r="FSF142" s="102"/>
      <c r="FSG142" s="102"/>
      <c r="FSH142" s="102"/>
      <c r="FSI142" s="102"/>
      <c r="FSJ142" s="102"/>
      <c r="FSK142" s="102"/>
      <c r="FSL142" s="102"/>
      <c r="FSM142" s="102"/>
      <c r="FSN142" s="102"/>
      <c r="FSO142" s="102"/>
      <c r="FSP142" s="102"/>
      <c r="FSQ142" s="102"/>
      <c r="FSR142" s="102"/>
      <c r="FSS142" s="102"/>
      <c r="FST142" s="102"/>
      <c r="FSU142" s="102"/>
      <c r="FSV142" s="102"/>
      <c r="FSW142" s="102"/>
      <c r="FSX142" s="102"/>
      <c r="FSY142" s="102"/>
      <c r="FSZ142" s="102"/>
      <c r="FTA142" s="102"/>
      <c r="FTB142" s="102"/>
      <c r="FTC142" s="102"/>
      <c r="FTD142" s="102"/>
      <c r="FTE142" s="102"/>
      <c r="FTF142" s="102"/>
      <c r="FTG142" s="102"/>
      <c r="FTH142" s="102"/>
      <c r="FTI142" s="102"/>
      <c r="FTJ142" s="102"/>
      <c r="FTK142" s="102"/>
      <c r="FTL142" s="102"/>
      <c r="FTM142" s="102"/>
      <c r="FTN142" s="102"/>
      <c r="FTO142" s="102"/>
      <c r="FTP142" s="102"/>
      <c r="FTQ142" s="102"/>
      <c r="FTR142" s="102"/>
      <c r="FTS142" s="102"/>
      <c r="FTT142" s="102"/>
      <c r="FTU142" s="102"/>
      <c r="FTV142" s="102"/>
      <c r="FTW142" s="102"/>
      <c r="FTX142" s="102"/>
      <c r="FTY142" s="102"/>
      <c r="FTZ142" s="102"/>
      <c r="FUA142" s="102"/>
      <c r="FUB142" s="102"/>
      <c r="FUC142" s="102"/>
      <c r="FUD142" s="102"/>
      <c r="FUE142" s="102"/>
      <c r="FUF142" s="102"/>
      <c r="FUG142" s="102"/>
      <c r="FUH142" s="102"/>
      <c r="FUI142" s="102"/>
      <c r="FUJ142" s="102"/>
      <c r="FUK142" s="102"/>
      <c r="FUL142" s="102"/>
      <c r="FUM142" s="102"/>
      <c r="FUN142" s="102"/>
      <c r="FUO142" s="102"/>
      <c r="FUP142" s="102"/>
      <c r="FUQ142" s="102"/>
      <c r="FUR142" s="102"/>
      <c r="FUS142" s="102"/>
      <c r="FUT142" s="102"/>
      <c r="FUU142" s="102"/>
      <c r="FUV142" s="102"/>
      <c r="FUW142" s="102"/>
      <c r="FUX142" s="102"/>
      <c r="FUY142" s="102"/>
      <c r="FUZ142" s="102"/>
      <c r="FVA142" s="102"/>
      <c r="FVB142" s="102"/>
      <c r="FVC142" s="102"/>
      <c r="FVD142" s="102"/>
      <c r="FVE142" s="102"/>
      <c r="FVF142" s="102"/>
      <c r="FVG142" s="102"/>
      <c r="FVH142" s="102"/>
      <c r="FVI142" s="102"/>
      <c r="FVJ142" s="102"/>
      <c r="FVK142" s="102"/>
      <c r="FVL142" s="102"/>
      <c r="FVM142" s="102"/>
      <c r="FVN142" s="102"/>
      <c r="FVO142" s="102"/>
      <c r="FVP142" s="102"/>
      <c r="FVQ142" s="102"/>
      <c r="FVR142" s="102"/>
      <c r="FVS142" s="102"/>
      <c r="FVT142" s="102"/>
      <c r="FVU142" s="102"/>
      <c r="FVV142" s="102"/>
      <c r="FVW142" s="102"/>
      <c r="FVX142" s="102"/>
      <c r="FVY142" s="102"/>
      <c r="FVZ142" s="102"/>
      <c r="FWA142" s="102"/>
      <c r="FWB142" s="102"/>
      <c r="FWC142" s="102"/>
      <c r="FWD142" s="102"/>
      <c r="FWE142" s="102"/>
      <c r="FWF142" s="102"/>
      <c r="FWG142" s="102"/>
      <c r="FWH142" s="102"/>
      <c r="FWI142" s="102"/>
      <c r="FWJ142" s="102"/>
      <c r="FWK142" s="102"/>
      <c r="FWL142" s="102"/>
      <c r="FWM142" s="102"/>
      <c r="FWN142" s="102"/>
      <c r="FWO142" s="102"/>
      <c r="FWP142" s="102"/>
      <c r="FWQ142" s="102"/>
      <c r="FWR142" s="102"/>
      <c r="FWS142" s="102"/>
      <c r="FWT142" s="102"/>
      <c r="FWU142" s="102"/>
      <c r="FWV142" s="102"/>
      <c r="FWW142" s="102"/>
      <c r="FWX142" s="102"/>
      <c r="FWY142" s="102"/>
      <c r="FWZ142" s="102"/>
      <c r="FXA142" s="102"/>
      <c r="FXB142" s="102"/>
      <c r="FXC142" s="102"/>
      <c r="FXD142" s="102"/>
      <c r="FXE142" s="102"/>
      <c r="FXF142" s="102"/>
      <c r="FXG142" s="102"/>
      <c r="FXH142" s="102"/>
      <c r="FXI142" s="102"/>
      <c r="FXJ142" s="102"/>
      <c r="FXK142" s="102"/>
      <c r="FXL142" s="102"/>
      <c r="FXM142" s="102"/>
      <c r="FXN142" s="102"/>
      <c r="FXO142" s="102"/>
      <c r="FXP142" s="102"/>
      <c r="FXQ142" s="102"/>
      <c r="FXR142" s="102"/>
      <c r="FXS142" s="102"/>
      <c r="FXT142" s="102"/>
      <c r="FXU142" s="102"/>
      <c r="FXV142" s="102"/>
      <c r="FXW142" s="102"/>
      <c r="FXX142" s="102"/>
      <c r="FXY142" s="102"/>
      <c r="FXZ142" s="102"/>
      <c r="FYA142" s="102"/>
      <c r="FYB142" s="102"/>
      <c r="FYC142" s="102"/>
      <c r="FYD142" s="102"/>
      <c r="FYE142" s="102"/>
      <c r="FYF142" s="102"/>
      <c r="FYG142" s="102"/>
      <c r="FYH142" s="102"/>
      <c r="FYI142" s="102"/>
      <c r="FYJ142" s="102"/>
      <c r="FYK142" s="102"/>
      <c r="FYL142" s="102"/>
      <c r="FYM142" s="102"/>
      <c r="FYN142" s="102"/>
      <c r="FYO142" s="102"/>
      <c r="FYP142" s="102"/>
      <c r="FYQ142" s="102"/>
      <c r="FYR142" s="102"/>
      <c r="FYS142" s="102"/>
      <c r="FYT142" s="102"/>
      <c r="FYU142" s="102"/>
      <c r="FYV142" s="102"/>
      <c r="FYW142" s="102"/>
      <c r="FYX142" s="102"/>
      <c r="FYY142" s="102"/>
      <c r="FYZ142" s="102"/>
      <c r="FZA142" s="102"/>
      <c r="FZB142" s="102"/>
      <c r="FZC142" s="102"/>
      <c r="FZD142" s="102"/>
      <c r="FZE142" s="102"/>
      <c r="FZF142" s="102"/>
      <c r="FZG142" s="102"/>
      <c r="FZH142" s="102"/>
      <c r="FZI142" s="102"/>
      <c r="FZJ142" s="102"/>
      <c r="FZK142" s="102"/>
      <c r="FZL142" s="102"/>
      <c r="FZM142" s="102"/>
      <c r="FZN142" s="102"/>
      <c r="FZO142" s="102"/>
      <c r="FZP142" s="102"/>
      <c r="FZQ142" s="102"/>
      <c r="FZR142" s="102"/>
      <c r="FZS142" s="102"/>
      <c r="FZT142" s="102"/>
      <c r="FZU142" s="102"/>
      <c r="FZV142" s="102"/>
      <c r="FZW142" s="102"/>
      <c r="FZX142" s="102"/>
      <c r="FZY142" s="102"/>
      <c r="FZZ142" s="102"/>
      <c r="GAA142" s="102"/>
      <c r="GAB142" s="102"/>
      <c r="GAC142" s="102"/>
      <c r="GAD142" s="102"/>
      <c r="GAE142" s="102"/>
      <c r="GAF142" s="102"/>
      <c r="GAG142" s="102"/>
      <c r="GAH142" s="102"/>
      <c r="GAI142" s="102"/>
      <c r="GAJ142" s="102"/>
      <c r="GAK142" s="102"/>
      <c r="GAL142" s="102"/>
      <c r="GAM142" s="102"/>
      <c r="GAN142" s="102"/>
      <c r="GAO142" s="102"/>
      <c r="GAP142" s="102"/>
      <c r="GAQ142" s="102"/>
      <c r="GAR142" s="102"/>
      <c r="GAS142" s="102"/>
      <c r="GAT142" s="102"/>
      <c r="GAU142" s="102"/>
      <c r="GAV142" s="102"/>
      <c r="GAW142" s="102"/>
      <c r="GAX142" s="102"/>
      <c r="GAY142" s="102"/>
      <c r="GAZ142" s="102"/>
      <c r="GBA142" s="102"/>
      <c r="GBB142" s="102"/>
      <c r="GBC142" s="102"/>
      <c r="GBD142" s="102"/>
      <c r="GBE142" s="102"/>
      <c r="GBF142" s="102"/>
      <c r="GBG142" s="102"/>
      <c r="GBH142" s="102"/>
      <c r="GBI142" s="102"/>
      <c r="GBJ142" s="102"/>
      <c r="GBK142" s="102"/>
      <c r="GBL142" s="102"/>
      <c r="GBM142" s="102"/>
      <c r="GBN142" s="102"/>
      <c r="GBO142" s="102"/>
      <c r="GBP142" s="102"/>
      <c r="GBQ142" s="102"/>
      <c r="GBR142" s="102"/>
      <c r="GBS142" s="102"/>
      <c r="GBT142" s="102"/>
      <c r="GBU142" s="102"/>
      <c r="GBV142" s="102"/>
      <c r="GBW142" s="102"/>
      <c r="GBX142" s="102"/>
      <c r="GBY142" s="102"/>
      <c r="GBZ142" s="102"/>
      <c r="GCA142" s="102"/>
      <c r="GCB142" s="102"/>
      <c r="GCC142" s="102"/>
      <c r="GCD142" s="102"/>
      <c r="GCE142" s="102"/>
      <c r="GCF142" s="102"/>
      <c r="GCG142" s="102"/>
      <c r="GCH142" s="102"/>
      <c r="GCI142" s="102"/>
      <c r="GCJ142" s="102"/>
      <c r="GCK142" s="102"/>
      <c r="GCL142" s="102"/>
      <c r="GCM142" s="102"/>
      <c r="GCN142" s="102"/>
      <c r="GCO142" s="102"/>
      <c r="GCP142" s="102"/>
      <c r="GCQ142" s="102"/>
      <c r="GCR142" s="102"/>
      <c r="GCS142" s="102"/>
      <c r="GCT142" s="102"/>
      <c r="GCU142" s="102"/>
      <c r="GCV142" s="102"/>
      <c r="GCW142" s="102"/>
      <c r="GCX142" s="102"/>
      <c r="GCY142" s="102"/>
      <c r="GCZ142" s="102"/>
      <c r="GDA142" s="102"/>
      <c r="GDB142" s="102"/>
      <c r="GDC142" s="102"/>
      <c r="GDD142" s="102"/>
      <c r="GDE142" s="102"/>
      <c r="GDF142" s="102"/>
      <c r="GDG142" s="102"/>
      <c r="GDH142" s="102"/>
      <c r="GDI142" s="102"/>
      <c r="GDJ142" s="102"/>
      <c r="GDK142" s="102"/>
      <c r="GDL142" s="102"/>
      <c r="GDM142" s="102"/>
      <c r="GDN142" s="102"/>
      <c r="GDO142" s="102"/>
      <c r="GDP142" s="102"/>
      <c r="GDQ142" s="102"/>
      <c r="GDR142" s="102"/>
      <c r="GDS142" s="102"/>
      <c r="GDT142" s="102"/>
      <c r="GDU142" s="102"/>
      <c r="GDV142" s="102"/>
      <c r="GDW142" s="102"/>
      <c r="GDX142" s="102"/>
      <c r="GDY142" s="102"/>
      <c r="GDZ142" s="102"/>
      <c r="GEA142" s="102"/>
      <c r="GEB142" s="102"/>
      <c r="GEC142" s="102"/>
      <c r="GED142" s="102"/>
      <c r="GEE142" s="102"/>
      <c r="GEF142" s="102"/>
      <c r="GEG142" s="102"/>
      <c r="GEH142" s="102"/>
      <c r="GEI142" s="102"/>
      <c r="GEJ142" s="102"/>
      <c r="GEK142" s="102"/>
      <c r="GEL142" s="102"/>
      <c r="GEM142" s="102"/>
      <c r="GEN142" s="102"/>
      <c r="GEO142" s="102"/>
      <c r="GEP142" s="102"/>
      <c r="GEQ142" s="102"/>
      <c r="GER142" s="102"/>
      <c r="GES142" s="102"/>
      <c r="GET142" s="102"/>
      <c r="GEU142" s="102"/>
      <c r="GEV142" s="102"/>
      <c r="GEW142" s="102"/>
      <c r="GEX142" s="102"/>
      <c r="GEY142" s="102"/>
      <c r="GEZ142" s="102"/>
      <c r="GFA142" s="102"/>
      <c r="GFB142" s="102"/>
      <c r="GFC142" s="102"/>
      <c r="GFD142" s="102"/>
      <c r="GFE142" s="102"/>
      <c r="GFF142" s="102"/>
      <c r="GFG142" s="102"/>
      <c r="GFH142" s="102"/>
      <c r="GFI142" s="102"/>
      <c r="GFJ142" s="102"/>
      <c r="GFK142" s="102"/>
      <c r="GFL142" s="102"/>
      <c r="GFM142" s="102"/>
      <c r="GFN142" s="102"/>
      <c r="GFO142" s="102"/>
      <c r="GFP142" s="102"/>
      <c r="GFQ142" s="102"/>
      <c r="GFR142" s="102"/>
      <c r="GFS142" s="102"/>
      <c r="GFT142" s="102"/>
      <c r="GFU142" s="102"/>
      <c r="GFV142" s="102"/>
      <c r="GFW142" s="102"/>
      <c r="GFX142" s="102"/>
      <c r="GFY142" s="102"/>
      <c r="GFZ142" s="102"/>
      <c r="GGA142" s="102"/>
      <c r="GGB142" s="102"/>
      <c r="GGC142" s="102"/>
      <c r="GGD142" s="102"/>
      <c r="GGE142" s="102"/>
      <c r="GGF142" s="102"/>
      <c r="GGG142" s="102"/>
      <c r="GGH142" s="102"/>
      <c r="GGI142" s="102"/>
      <c r="GGJ142" s="102"/>
      <c r="GGK142" s="102"/>
      <c r="GGL142" s="102"/>
      <c r="GGM142" s="102"/>
      <c r="GGN142" s="102"/>
      <c r="GGO142" s="102"/>
      <c r="GGP142" s="102"/>
      <c r="GGQ142" s="102"/>
      <c r="GGR142" s="102"/>
      <c r="GGS142" s="102"/>
      <c r="GGT142" s="102"/>
      <c r="GGU142" s="102"/>
      <c r="GGV142" s="102"/>
      <c r="GGW142" s="102"/>
      <c r="GGX142" s="102"/>
      <c r="GGY142" s="102"/>
      <c r="GGZ142" s="102"/>
      <c r="GHA142" s="102"/>
      <c r="GHB142" s="102"/>
      <c r="GHC142" s="102"/>
      <c r="GHD142" s="102"/>
      <c r="GHE142" s="102"/>
      <c r="GHF142" s="102"/>
      <c r="GHG142" s="102"/>
      <c r="GHH142" s="102"/>
      <c r="GHI142" s="102"/>
      <c r="GHJ142" s="102"/>
      <c r="GHK142" s="102"/>
      <c r="GHL142" s="102"/>
      <c r="GHM142" s="102"/>
      <c r="GHN142" s="102"/>
      <c r="GHO142" s="102"/>
      <c r="GHP142" s="102"/>
      <c r="GHQ142" s="102"/>
      <c r="GHR142" s="102"/>
      <c r="GHS142" s="102"/>
      <c r="GHT142" s="102"/>
      <c r="GHU142" s="102"/>
      <c r="GHV142" s="102"/>
      <c r="GHW142" s="102"/>
      <c r="GHX142" s="102"/>
      <c r="GHY142" s="102"/>
      <c r="GHZ142" s="102"/>
      <c r="GIA142" s="102"/>
      <c r="GIB142" s="102"/>
      <c r="GIC142" s="102"/>
      <c r="GID142" s="102"/>
      <c r="GIE142" s="102"/>
      <c r="GIF142" s="102"/>
      <c r="GIG142" s="102"/>
      <c r="GIH142" s="102"/>
      <c r="GII142" s="102"/>
      <c r="GIJ142" s="102"/>
      <c r="GIK142" s="102"/>
      <c r="GIL142" s="102"/>
      <c r="GIM142" s="102"/>
      <c r="GIN142" s="102"/>
      <c r="GIO142" s="102"/>
      <c r="GIP142" s="102"/>
      <c r="GIQ142" s="102"/>
      <c r="GIR142" s="102"/>
      <c r="GIS142" s="102"/>
      <c r="GIT142" s="102"/>
      <c r="GIU142" s="102"/>
      <c r="GIV142" s="102"/>
      <c r="GIW142" s="102"/>
      <c r="GIX142" s="102"/>
      <c r="GIY142" s="102"/>
      <c r="GIZ142" s="102"/>
      <c r="GJA142" s="102"/>
      <c r="GJB142" s="102"/>
      <c r="GJC142" s="102"/>
      <c r="GJD142" s="102"/>
      <c r="GJE142" s="102"/>
      <c r="GJF142" s="102"/>
      <c r="GJG142" s="102"/>
      <c r="GJH142" s="102"/>
      <c r="GJI142" s="102"/>
      <c r="GJJ142" s="102"/>
      <c r="GJK142" s="102"/>
      <c r="GJL142" s="102"/>
      <c r="GJM142" s="102"/>
      <c r="GJN142" s="102"/>
      <c r="GJO142" s="102"/>
      <c r="GJP142" s="102"/>
      <c r="GJQ142" s="102"/>
      <c r="GJR142" s="102"/>
      <c r="GJS142" s="102"/>
      <c r="GJT142" s="102"/>
      <c r="GJU142" s="102"/>
      <c r="GJV142" s="102"/>
      <c r="GJW142" s="102"/>
      <c r="GJX142" s="102"/>
      <c r="GJY142" s="102"/>
      <c r="GJZ142" s="102"/>
      <c r="GKA142" s="102"/>
      <c r="GKB142" s="102"/>
      <c r="GKC142" s="102"/>
      <c r="GKD142" s="102"/>
      <c r="GKE142" s="102"/>
      <c r="GKF142" s="102"/>
      <c r="GKG142" s="102"/>
      <c r="GKH142" s="102"/>
      <c r="GKI142" s="102"/>
      <c r="GKJ142" s="102"/>
      <c r="GKK142" s="102"/>
      <c r="GKL142" s="102"/>
      <c r="GKM142" s="102"/>
      <c r="GKN142" s="102"/>
      <c r="GKO142" s="102"/>
      <c r="GKP142" s="102"/>
      <c r="GKQ142" s="102"/>
      <c r="GKR142" s="102"/>
      <c r="GKS142" s="102"/>
      <c r="GKT142" s="102"/>
      <c r="GKU142" s="102"/>
      <c r="GKV142" s="102"/>
      <c r="GKW142" s="102"/>
      <c r="GKX142" s="102"/>
      <c r="GKY142" s="102"/>
      <c r="GKZ142" s="102"/>
      <c r="GLA142" s="102"/>
      <c r="GLB142" s="102"/>
      <c r="GLC142" s="102"/>
      <c r="GLD142" s="102"/>
      <c r="GLE142" s="102"/>
      <c r="GLF142" s="102"/>
      <c r="GLG142" s="102"/>
      <c r="GLH142" s="102"/>
      <c r="GLI142" s="102"/>
      <c r="GLJ142" s="102"/>
      <c r="GLK142" s="102"/>
      <c r="GLL142" s="102"/>
      <c r="GLM142" s="102"/>
      <c r="GLN142" s="102"/>
      <c r="GLO142" s="102"/>
      <c r="GLP142" s="102"/>
      <c r="GLQ142" s="102"/>
      <c r="GLR142" s="102"/>
      <c r="GLS142" s="102"/>
      <c r="GLT142" s="102"/>
      <c r="GLU142" s="102"/>
      <c r="GLV142" s="102"/>
      <c r="GLW142" s="102"/>
      <c r="GLX142" s="102"/>
      <c r="GLY142" s="102"/>
      <c r="GLZ142" s="102"/>
      <c r="GMA142" s="102"/>
      <c r="GMB142" s="102"/>
      <c r="GMC142" s="102"/>
      <c r="GMD142" s="102"/>
      <c r="GME142" s="102"/>
      <c r="GMF142" s="102"/>
      <c r="GMG142" s="102"/>
      <c r="GMH142" s="102"/>
      <c r="GMI142" s="102"/>
      <c r="GMJ142" s="102"/>
      <c r="GMK142" s="102"/>
      <c r="GML142" s="102"/>
      <c r="GMM142" s="102"/>
      <c r="GMN142" s="102"/>
      <c r="GMO142" s="102"/>
      <c r="GMP142" s="102"/>
      <c r="GMQ142" s="102"/>
      <c r="GMR142" s="102"/>
      <c r="GMS142" s="102"/>
      <c r="GMT142" s="102"/>
      <c r="GMU142" s="102"/>
      <c r="GMV142" s="102"/>
      <c r="GMW142" s="102"/>
      <c r="GMX142" s="102"/>
      <c r="GMY142" s="102"/>
      <c r="GMZ142" s="102"/>
      <c r="GNA142" s="102"/>
      <c r="GNB142" s="102"/>
      <c r="GNC142" s="102"/>
      <c r="GND142" s="102"/>
      <c r="GNE142" s="102"/>
      <c r="GNF142" s="102"/>
      <c r="GNG142" s="102"/>
      <c r="GNH142" s="102"/>
      <c r="GNI142" s="102"/>
      <c r="GNJ142" s="102"/>
      <c r="GNK142" s="102"/>
      <c r="GNL142" s="102"/>
      <c r="GNM142" s="102"/>
      <c r="GNN142" s="102"/>
      <c r="GNO142" s="102"/>
      <c r="GNP142" s="102"/>
      <c r="GNQ142" s="102"/>
      <c r="GNR142" s="102"/>
      <c r="GNS142" s="102"/>
      <c r="GNT142" s="102"/>
      <c r="GNU142" s="102"/>
      <c r="GNV142" s="102"/>
      <c r="GNW142" s="102"/>
      <c r="GNX142" s="102"/>
      <c r="GNY142" s="102"/>
      <c r="GNZ142" s="102"/>
      <c r="GOA142" s="102"/>
      <c r="GOB142" s="102"/>
      <c r="GOC142" s="102"/>
      <c r="GOD142" s="102"/>
      <c r="GOE142" s="102"/>
      <c r="GOF142" s="102"/>
      <c r="GOG142" s="102"/>
      <c r="GOH142" s="102"/>
      <c r="GOI142" s="102"/>
      <c r="GOJ142" s="102"/>
      <c r="GOK142" s="102"/>
      <c r="GOL142" s="102"/>
      <c r="GOM142" s="102"/>
      <c r="GON142" s="102"/>
      <c r="GOO142" s="102"/>
      <c r="GOP142" s="102"/>
      <c r="GOQ142" s="102"/>
      <c r="GOR142" s="102"/>
      <c r="GOS142" s="102"/>
      <c r="GOT142" s="102"/>
      <c r="GOU142" s="102"/>
      <c r="GOV142" s="102"/>
      <c r="GOW142" s="102"/>
      <c r="GOX142" s="102"/>
      <c r="GOY142" s="102"/>
      <c r="GOZ142" s="102"/>
      <c r="GPA142" s="102"/>
      <c r="GPB142" s="102"/>
      <c r="GPC142" s="102"/>
      <c r="GPD142" s="102"/>
      <c r="GPE142" s="102"/>
      <c r="GPF142" s="102"/>
      <c r="GPG142" s="102"/>
      <c r="GPH142" s="102"/>
      <c r="GPI142" s="102"/>
      <c r="GPJ142" s="102"/>
      <c r="GPK142" s="102"/>
      <c r="GPL142" s="102"/>
      <c r="GPM142" s="102"/>
      <c r="GPN142" s="102"/>
      <c r="GPO142" s="102"/>
      <c r="GPP142" s="102"/>
      <c r="GPQ142" s="102"/>
      <c r="GPR142" s="102"/>
      <c r="GPS142" s="102"/>
      <c r="GPT142" s="102"/>
      <c r="GPU142" s="102"/>
      <c r="GPV142" s="102"/>
      <c r="GPW142" s="102"/>
      <c r="GPX142" s="102"/>
      <c r="GPY142" s="102"/>
      <c r="GPZ142" s="102"/>
      <c r="GQA142" s="102"/>
      <c r="GQB142" s="102"/>
      <c r="GQC142" s="102"/>
      <c r="GQD142" s="102"/>
      <c r="GQE142" s="102"/>
      <c r="GQF142" s="102"/>
      <c r="GQG142" s="102"/>
      <c r="GQH142" s="102"/>
      <c r="GQI142" s="102"/>
      <c r="GQJ142" s="102"/>
      <c r="GQK142" s="102"/>
      <c r="GQL142" s="102"/>
      <c r="GQM142" s="102"/>
      <c r="GQN142" s="102"/>
      <c r="GQO142" s="102"/>
      <c r="GQP142" s="102"/>
      <c r="GQQ142" s="102"/>
      <c r="GQR142" s="102"/>
      <c r="GQS142" s="102"/>
      <c r="GQT142" s="102"/>
      <c r="GQU142" s="102"/>
      <c r="GQV142" s="102"/>
      <c r="GQW142" s="102"/>
      <c r="GQX142" s="102"/>
      <c r="GQY142" s="102"/>
      <c r="GQZ142" s="102"/>
      <c r="GRA142" s="102"/>
      <c r="GRB142" s="102"/>
      <c r="GRC142" s="102"/>
      <c r="GRD142" s="102"/>
      <c r="GRE142" s="102"/>
      <c r="GRF142" s="102"/>
      <c r="GRG142" s="102"/>
      <c r="GRH142" s="102"/>
      <c r="GRI142" s="102"/>
      <c r="GRJ142" s="102"/>
      <c r="GRK142" s="102"/>
      <c r="GRL142" s="102"/>
      <c r="GRM142" s="102"/>
      <c r="GRN142" s="102"/>
      <c r="GRO142" s="102"/>
      <c r="GRP142" s="102"/>
      <c r="GRQ142" s="102"/>
      <c r="GRR142" s="102"/>
      <c r="GRS142" s="102"/>
      <c r="GRT142" s="102"/>
      <c r="GRU142" s="102"/>
      <c r="GRV142" s="102"/>
      <c r="GRW142" s="102"/>
      <c r="GRX142" s="102"/>
      <c r="GRY142" s="102"/>
      <c r="GRZ142" s="102"/>
      <c r="GSA142" s="102"/>
      <c r="GSB142" s="102"/>
      <c r="GSC142" s="102"/>
      <c r="GSD142" s="102"/>
      <c r="GSE142" s="102"/>
      <c r="GSF142" s="102"/>
      <c r="GSG142" s="102"/>
      <c r="GSH142" s="102"/>
      <c r="GSI142" s="102"/>
      <c r="GSJ142" s="102"/>
      <c r="GSK142" s="102"/>
      <c r="GSL142" s="102"/>
      <c r="GSM142" s="102"/>
      <c r="GSN142" s="102"/>
      <c r="GSO142" s="102"/>
      <c r="GSP142" s="102"/>
      <c r="GSQ142" s="102"/>
      <c r="GSR142" s="102"/>
      <c r="GSS142" s="102"/>
      <c r="GST142" s="102"/>
      <c r="GSU142" s="102"/>
      <c r="GSV142" s="102"/>
      <c r="GSW142" s="102"/>
      <c r="GSX142" s="102"/>
      <c r="GSY142" s="102"/>
      <c r="GSZ142" s="102"/>
      <c r="GTA142" s="102"/>
      <c r="GTB142" s="102"/>
      <c r="GTC142" s="102"/>
      <c r="GTD142" s="102"/>
      <c r="GTE142" s="102"/>
      <c r="GTF142" s="102"/>
      <c r="GTG142" s="102"/>
      <c r="GTH142" s="102"/>
      <c r="GTI142" s="102"/>
      <c r="GTJ142" s="102"/>
      <c r="GTK142" s="102"/>
      <c r="GTL142" s="102"/>
      <c r="GTM142" s="102"/>
      <c r="GTN142" s="102"/>
      <c r="GTO142" s="102"/>
      <c r="GTP142" s="102"/>
      <c r="GTQ142" s="102"/>
      <c r="GTR142" s="102"/>
      <c r="GTS142" s="102"/>
      <c r="GTT142" s="102"/>
      <c r="GTU142" s="102"/>
      <c r="GTV142" s="102"/>
      <c r="GTW142" s="102"/>
      <c r="GTX142" s="102"/>
      <c r="GTY142" s="102"/>
      <c r="GTZ142" s="102"/>
      <c r="GUA142" s="102"/>
      <c r="GUB142" s="102"/>
      <c r="GUC142" s="102"/>
      <c r="GUD142" s="102"/>
      <c r="GUE142" s="102"/>
      <c r="GUF142" s="102"/>
      <c r="GUG142" s="102"/>
      <c r="GUH142" s="102"/>
      <c r="GUI142" s="102"/>
      <c r="GUJ142" s="102"/>
      <c r="GUK142" s="102"/>
      <c r="GUL142" s="102"/>
      <c r="GUM142" s="102"/>
      <c r="GUN142" s="102"/>
      <c r="GUO142" s="102"/>
      <c r="GUP142" s="102"/>
      <c r="GUQ142" s="102"/>
      <c r="GUR142" s="102"/>
      <c r="GUS142" s="102"/>
      <c r="GUT142" s="102"/>
      <c r="GUU142" s="102"/>
      <c r="GUV142" s="102"/>
      <c r="GUW142" s="102"/>
      <c r="GUX142" s="102"/>
      <c r="GUY142" s="102"/>
      <c r="GUZ142" s="102"/>
      <c r="GVA142" s="102"/>
      <c r="GVB142" s="102"/>
      <c r="GVC142" s="102"/>
      <c r="GVD142" s="102"/>
      <c r="GVE142" s="102"/>
      <c r="GVF142" s="102"/>
      <c r="GVG142" s="102"/>
      <c r="GVH142" s="102"/>
      <c r="GVI142" s="102"/>
      <c r="GVJ142" s="102"/>
      <c r="GVK142" s="102"/>
      <c r="GVL142" s="102"/>
      <c r="GVM142" s="102"/>
      <c r="GVN142" s="102"/>
      <c r="GVO142" s="102"/>
      <c r="GVP142" s="102"/>
      <c r="GVQ142" s="102"/>
      <c r="GVR142" s="102"/>
      <c r="GVS142" s="102"/>
      <c r="GVT142" s="102"/>
      <c r="GVU142" s="102"/>
      <c r="GVV142" s="102"/>
      <c r="GVW142" s="102"/>
      <c r="GVX142" s="102"/>
      <c r="GVY142" s="102"/>
      <c r="GVZ142" s="102"/>
      <c r="GWA142" s="102"/>
      <c r="GWB142" s="102"/>
      <c r="GWC142" s="102"/>
      <c r="GWD142" s="102"/>
      <c r="GWE142" s="102"/>
      <c r="GWF142" s="102"/>
      <c r="GWG142" s="102"/>
      <c r="GWH142" s="102"/>
      <c r="GWI142" s="102"/>
      <c r="GWJ142" s="102"/>
      <c r="GWK142" s="102"/>
      <c r="GWL142" s="102"/>
      <c r="GWM142" s="102"/>
      <c r="GWN142" s="102"/>
      <c r="GWO142" s="102"/>
      <c r="GWP142" s="102"/>
      <c r="GWQ142" s="102"/>
      <c r="GWR142" s="102"/>
      <c r="GWS142" s="102"/>
      <c r="GWT142" s="102"/>
      <c r="GWU142" s="102"/>
      <c r="GWV142" s="102"/>
      <c r="GWW142" s="102"/>
      <c r="GWX142" s="102"/>
      <c r="GWY142" s="102"/>
      <c r="GWZ142" s="102"/>
      <c r="GXA142" s="102"/>
      <c r="GXB142" s="102"/>
      <c r="GXC142" s="102"/>
      <c r="GXD142" s="102"/>
      <c r="GXE142" s="102"/>
      <c r="GXF142" s="102"/>
      <c r="GXG142" s="102"/>
      <c r="GXH142" s="102"/>
      <c r="GXI142" s="102"/>
      <c r="GXJ142" s="102"/>
      <c r="GXK142" s="102"/>
      <c r="GXL142" s="102"/>
      <c r="GXM142" s="102"/>
      <c r="GXN142" s="102"/>
      <c r="GXO142" s="102"/>
      <c r="GXP142" s="102"/>
      <c r="GXQ142" s="102"/>
      <c r="GXR142" s="102"/>
      <c r="GXS142" s="102"/>
      <c r="GXT142" s="102"/>
      <c r="GXU142" s="102"/>
      <c r="GXV142" s="102"/>
      <c r="GXW142" s="102"/>
      <c r="GXX142" s="102"/>
      <c r="GXY142" s="102"/>
      <c r="GXZ142" s="102"/>
      <c r="GYA142" s="102"/>
      <c r="GYB142" s="102"/>
      <c r="GYC142" s="102"/>
      <c r="GYD142" s="102"/>
      <c r="GYE142" s="102"/>
      <c r="GYF142" s="102"/>
      <c r="GYG142" s="102"/>
      <c r="GYH142" s="102"/>
      <c r="GYI142" s="102"/>
      <c r="GYJ142" s="102"/>
      <c r="GYK142" s="102"/>
      <c r="GYL142" s="102"/>
      <c r="GYM142" s="102"/>
      <c r="GYN142" s="102"/>
      <c r="GYO142" s="102"/>
      <c r="GYP142" s="102"/>
      <c r="GYQ142" s="102"/>
      <c r="GYR142" s="102"/>
      <c r="GYS142" s="102"/>
      <c r="GYT142" s="102"/>
      <c r="GYU142" s="102"/>
      <c r="GYV142" s="102"/>
      <c r="GYW142" s="102"/>
      <c r="GYX142" s="102"/>
      <c r="GYY142" s="102"/>
      <c r="GYZ142" s="102"/>
      <c r="GZA142" s="102"/>
      <c r="GZB142" s="102"/>
      <c r="GZC142" s="102"/>
      <c r="GZD142" s="102"/>
      <c r="GZE142" s="102"/>
      <c r="GZF142" s="102"/>
      <c r="GZG142" s="102"/>
      <c r="GZH142" s="102"/>
      <c r="GZI142" s="102"/>
      <c r="GZJ142" s="102"/>
      <c r="GZK142" s="102"/>
      <c r="GZL142" s="102"/>
      <c r="GZM142" s="102"/>
      <c r="GZN142" s="102"/>
      <c r="GZO142" s="102"/>
      <c r="GZP142" s="102"/>
      <c r="GZQ142" s="102"/>
      <c r="GZR142" s="102"/>
      <c r="GZS142" s="102"/>
      <c r="GZT142" s="102"/>
      <c r="GZU142" s="102"/>
      <c r="GZV142" s="102"/>
      <c r="GZW142" s="102"/>
      <c r="GZX142" s="102"/>
      <c r="GZY142" s="102"/>
      <c r="GZZ142" s="102"/>
      <c r="HAA142" s="102"/>
      <c r="HAB142" s="102"/>
      <c r="HAC142" s="102"/>
      <c r="HAD142" s="102"/>
      <c r="HAE142" s="102"/>
      <c r="HAF142" s="102"/>
      <c r="HAG142" s="102"/>
      <c r="HAH142" s="102"/>
      <c r="HAI142" s="102"/>
      <c r="HAJ142" s="102"/>
      <c r="HAK142" s="102"/>
      <c r="HAL142" s="102"/>
      <c r="HAM142" s="102"/>
      <c r="HAN142" s="102"/>
      <c r="HAO142" s="102"/>
      <c r="HAP142" s="102"/>
      <c r="HAQ142" s="102"/>
      <c r="HAR142" s="102"/>
      <c r="HAS142" s="102"/>
      <c r="HAT142" s="102"/>
      <c r="HAU142" s="102"/>
      <c r="HAV142" s="102"/>
      <c r="HAW142" s="102"/>
      <c r="HAX142" s="102"/>
      <c r="HAY142" s="102"/>
      <c r="HAZ142" s="102"/>
      <c r="HBA142" s="102"/>
      <c r="HBB142" s="102"/>
      <c r="HBC142" s="102"/>
      <c r="HBD142" s="102"/>
      <c r="HBE142" s="102"/>
      <c r="HBF142" s="102"/>
      <c r="HBG142" s="102"/>
      <c r="HBH142" s="102"/>
      <c r="HBI142" s="102"/>
      <c r="HBJ142" s="102"/>
      <c r="HBK142" s="102"/>
      <c r="HBL142" s="102"/>
      <c r="HBM142" s="102"/>
      <c r="HBN142" s="102"/>
      <c r="HBO142" s="102"/>
      <c r="HBP142" s="102"/>
      <c r="HBQ142" s="102"/>
      <c r="HBR142" s="102"/>
      <c r="HBS142" s="102"/>
      <c r="HBT142" s="102"/>
      <c r="HBU142" s="102"/>
      <c r="HBV142" s="102"/>
      <c r="HBW142" s="102"/>
      <c r="HBX142" s="102"/>
      <c r="HBY142" s="102"/>
      <c r="HBZ142" s="102"/>
      <c r="HCA142" s="102"/>
      <c r="HCB142" s="102"/>
      <c r="HCC142" s="102"/>
      <c r="HCD142" s="102"/>
      <c r="HCE142" s="102"/>
      <c r="HCF142" s="102"/>
      <c r="HCG142" s="102"/>
      <c r="HCH142" s="102"/>
      <c r="HCI142" s="102"/>
      <c r="HCJ142" s="102"/>
      <c r="HCK142" s="102"/>
      <c r="HCL142" s="102"/>
      <c r="HCM142" s="102"/>
      <c r="HCN142" s="102"/>
      <c r="HCO142" s="102"/>
      <c r="HCP142" s="102"/>
      <c r="HCQ142" s="102"/>
      <c r="HCR142" s="102"/>
      <c r="HCS142" s="102"/>
      <c r="HCT142" s="102"/>
      <c r="HCU142" s="102"/>
      <c r="HCV142" s="102"/>
      <c r="HCW142" s="102"/>
      <c r="HCX142" s="102"/>
      <c r="HCY142" s="102"/>
      <c r="HCZ142" s="102"/>
      <c r="HDA142" s="102"/>
      <c r="HDB142" s="102"/>
      <c r="HDC142" s="102"/>
      <c r="HDD142" s="102"/>
      <c r="HDE142" s="102"/>
      <c r="HDF142" s="102"/>
      <c r="HDG142" s="102"/>
      <c r="HDH142" s="102"/>
      <c r="HDI142" s="102"/>
      <c r="HDJ142" s="102"/>
      <c r="HDK142" s="102"/>
      <c r="HDL142" s="102"/>
      <c r="HDM142" s="102"/>
      <c r="HDN142" s="102"/>
      <c r="HDO142" s="102"/>
      <c r="HDP142" s="102"/>
      <c r="HDQ142" s="102"/>
      <c r="HDR142" s="102"/>
      <c r="HDS142" s="102"/>
      <c r="HDT142" s="102"/>
      <c r="HDU142" s="102"/>
      <c r="HDV142" s="102"/>
      <c r="HDW142" s="102"/>
      <c r="HDX142" s="102"/>
      <c r="HDY142" s="102"/>
      <c r="HDZ142" s="102"/>
      <c r="HEA142" s="102"/>
      <c r="HEB142" s="102"/>
      <c r="HEC142" s="102"/>
      <c r="HED142" s="102"/>
      <c r="HEE142" s="102"/>
      <c r="HEF142" s="102"/>
      <c r="HEG142" s="102"/>
      <c r="HEH142" s="102"/>
      <c r="HEI142" s="102"/>
      <c r="HEJ142" s="102"/>
      <c r="HEK142" s="102"/>
      <c r="HEL142" s="102"/>
      <c r="HEM142" s="102"/>
      <c r="HEN142" s="102"/>
      <c r="HEO142" s="102"/>
      <c r="HEP142" s="102"/>
      <c r="HEQ142" s="102"/>
      <c r="HER142" s="102"/>
      <c r="HES142" s="102"/>
      <c r="HET142" s="102"/>
      <c r="HEU142" s="102"/>
      <c r="HEV142" s="102"/>
      <c r="HEW142" s="102"/>
      <c r="HEX142" s="102"/>
      <c r="HEY142" s="102"/>
      <c r="HEZ142" s="102"/>
      <c r="HFA142" s="102"/>
      <c r="HFB142" s="102"/>
      <c r="HFC142" s="102"/>
      <c r="HFD142" s="102"/>
      <c r="HFE142" s="102"/>
      <c r="HFF142" s="102"/>
      <c r="HFG142" s="102"/>
      <c r="HFH142" s="102"/>
      <c r="HFI142" s="102"/>
      <c r="HFJ142" s="102"/>
      <c r="HFK142" s="102"/>
      <c r="HFL142" s="102"/>
      <c r="HFM142" s="102"/>
      <c r="HFN142" s="102"/>
      <c r="HFO142" s="102"/>
      <c r="HFP142" s="102"/>
      <c r="HFQ142" s="102"/>
      <c r="HFR142" s="102"/>
      <c r="HFS142" s="102"/>
      <c r="HFT142" s="102"/>
      <c r="HFU142" s="102"/>
      <c r="HFV142" s="102"/>
      <c r="HFW142" s="102"/>
      <c r="HFX142" s="102"/>
      <c r="HFY142" s="102"/>
      <c r="HFZ142" s="102"/>
      <c r="HGA142" s="102"/>
      <c r="HGB142" s="102"/>
      <c r="HGC142" s="102"/>
      <c r="HGD142" s="102"/>
      <c r="HGE142" s="102"/>
      <c r="HGF142" s="102"/>
      <c r="HGG142" s="102"/>
      <c r="HGH142" s="102"/>
      <c r="HGI142" s="102"/>
      <c r="HGJ142" s="102"/>
      <c r="HGK142" s="102"/>
      <c r="HGL142" s="102"/>
      <c r="HGM142" s="102"/>
      <c r="HGN142" s="102"/>
      <c r="HGO142" s="102"/>
      <c r="HGP142" s="102"/>
      <c r="HGQ142" s="102"/>
      <c r="HGR142" s="102"/>
      <c r="HGS142" s="102"/>
      <c r="HGT142" s="102"/>
      <c r="HGU142" s="102"/>
      <c r="HGV142" s="102"/>
      <c r="HGW142" s="102"/>
      <c r="HGX142" s="102"/>
      <c r="HGY142" s="102"/>
      <c r="HGZ142" s="102"/>
      <c r="HHA142" s="102"/>
      <c r="HHB142" s="102"/>
      <c r="HHC142" s="102"/>
      <c r="HHD142" s="102"/>
      <c r="HHE142" s="102"/>
      <c r="HHF142" s="102"/>
      <c r="HHG142" s="102"/>
      <c r="HHH142" s="102"/>
      <c r="HHI142" s="102"/>
      <c r="HHJ142" s="102"/>
      <c r="HHK142" s="102"/>
      <c r="HHL142" s="102"/>
      <c r="HHM142" s="102"/>
      <c r="HHN142" s="102"/>
      <c r="HHO142" s="102"/>
      <c r="HHP142" s="102"/>
      <c r="HHQ142" s="102"/>
      <c r="HHR142" s="102"/>
      <c r="HHS142" s="102"/>
      <c r="HHT142" s="102"/>
      <c r="HHU142" s="102"/>
      <c r="HHV142" s="102"/>
      <c r="HHW142" s="102"/>
      <c r="HHX142" s="102"/>
      <c r="HHY142" s="102"/>
      <c r="HHZ142" s="102"/>
      <c r="HIA142" s="102"/>
      <c r="HIB142" s="102"/>
      <c r="HIC142" s="102"/>
      <c r="HID142" s="102"/>
      <c r="HIE142" s="102"/>
      <c r="HIF142" s="102"/>
      <c r="HIG142" s="102"/>
      <c r="HIH142" s="102"/>
      <c r="HII142" s="102"/>
      <c r="HIJ142" s="102"/>
      <c r="HIK142" s="102"/>
      <c r="HIL142" s="102"/>
      <c r="HIM142" s="102"/>
      <c r="HIN142" s="102"/>
      <c r="HIO142" s="102"/>
      <c r="HIP142" s="102"/>
      <c r="HIQ142" s="102"/>
      <c r="HIR142" s="102"/>
      <c r="HIS142" s="102"/>
      <c r="HIT142" s="102"/>
      <c r="HIU142" s="102"/>
      <c r="HIV142" s="102"/>
      <c r="HIW142" s="102"/>
      <c r="HIX142" s="102"/>
      <c r="HIY142" s="102"/>
      <c r="HIZ142" s="102"/>
      <c r="HJA142" s="102"/>
      <c r="HJB142" s="102"/>
      <c r="HJC142" s="102"/>
      <c r="HJD142" s="102"/>
      <c r="HJE142" s="102"/>
      <c r="HJF142" s="102"/>
      <c r="HJG142" s="102"/>
      <c r="HJH142" s="102"/>
      <c r="HJI142" s="102"/>
      <c r="HJJ142" s="102"/>
      <c r="HJK142" s="102"/>
      <c r="HJL142" s="102"/>
      <c r="HJM142" s="102"/>
      <c r="HJN142" s="102"/>
      <c r="HJO142" s="102"/>
      <c r="HJP142" s="102"/>
      <c r="HJQ142" s="102"/>
      <c r="HJR142" s="102"/>
      <c r="HJS142" s="102"/>
      <c r="HJT142" s="102"/>
      <c r="HJU142" s="102"/>
      <c r="HJV142" s="102"/>
      <c r="HJW142" s="102"/>
      <c r="HJX142" s="102"/>
      <c r="HJY142" s="102"/>
      <c r="HJZ142" s="102"/>
      <c r="HKA142" s="102"/>
      <c r="HKB142" s="102"/>
      <c r="HKC142" s="102"/>
      <c r="HKD142" s="102"/>
      <c r="HKE142" s="102"/>
      <c r="HKF142" s="102"/>
      <c r="HKG142" s="102"/>
      <c r="HKH142" s="102"/>
      <c r="HKI142" s="102"/>
      <c r="HKJ142" s="102"/>
      <c r="HKK142" s="102"/>
      <c r="HKL142" s="102"/>
      <c r="HKM142" s="102"/>
      <c r="HKN142" s="102"/>
      <c r="HKO142" s="102"/>
      <c r="HKP142" s="102"/>
      <c r="HKQ142" s="102"/>
      <c r="HKR142" s="102"/>
      <c r="HKS142" s="102"/>
      <c r="HKT142" s="102"/>
      <c r="HKU142" s="102"/>
      <c r="HKV142" s="102"/>
      <c r="HKW142" s="102"/>
      <c r="HKX142" s="102"/>
      <c r="HKY142" s="102"/>
      <c r="HKZ142" s="102"/>
      <c r="HLA142" s="102"/>
      <c r="HLB142" s="102"/>
      <c r="HLC142" s="102"/>
      <c r="HLD142" s="102"/>
      <c r="HLE142" s="102"/>
      <c r="HLF142" s="102"/>
      <c r="HLG142" s="102"/>
      <c r="HLH142" s="102"/>
      <c r="HLI142" s="102"/>
      <c r="HLJ142" s="102"/>
      <c r="HLK142" s="102"/>
      <c r="HLL142" s="102"/>
      <c r="HLM142" s="102"/>
      <c r="HLN142" s="102"/>
      <c r="HLO142" s="102"/>
      <c r="HLP142" s="102"/>
      <c r="HLQ142" s="102"/>
      <c r="HLR142" s="102"/>
      <c r="HLS142" s="102"/>
      <c r="HLT142" s="102"/>
      <c r="HLU142" s="102"/>
      <c r="HLV142" s="102"/>
      <c r="HLW142" s="102"/>
      <c r="HLX142" s="102"/>
      <c r="HLY142" s="102"/>
      <c r="HLZ142" s="102"/>
      <c r="HMA142" s="102"/>
      <c r="HMB142" s="102"/>
      <c r="HMC142" s="102"/>
      <c r="HMD142" s="102"/>
      <c r="HME142" s="102"/>
      <c r="HMF142" s="102"/>
      <c r="HMG142" s="102"/>
      <c r="HMH142" s="102"/>
      <c r="HMI142" s="102"/>
      <c r="HMJ142" s="102"/>
      <c r="HMK142" s="102"/>
      <c r="HML142" s="102"/>
      <c r="HMM142" s="102"/>
      <c r="HMN142" s="102"/>
      <c r="HMO142" s="102"/>
      <c r="HMP142" s="102"/>
      <c r="HMQ142" s="102"/>
      <c r="HMR142" s="102"/>
      <c r="HMS142" s="102"/>
      <c r="HMT142" s="102"/>
      <c r="HMU142" s="102"/>
      <c r="HMV142" s="102"/>
      <c r="HMW142" s="102"/>
      <c r="HMX142" s="102"/>
      <c r="HMY142" s="102"/>
      <c r="HMZ142" s="102"/>
      <c r="HNA142" s="102"/>
      <c r="HNB142" s="102"/>
      <c r="HNC142" s="102"/>
      <c r="HND142" s="102"/>
      <c r="HNE142" s="102"/>
      <c r="HNF142" s="102"/>
      <c r="HNG142" s="102"/>
      <c r="HNH142" s="102"/>
      <c r="HNI142" s="102"/>
      <c r="HNJ142" s="102"/>
      <c r="HNK142" s="102"/>
      <c r="HNL142" s="102"/>
      <c r="HNM142" s="102"/>
      <c r="HNN142" s="102"/>
      <c r="HNO142" s="102"/>
      <c r="HNP142" s="102"/>
      <c r="HNQ142" s="102"/>
      <c r="HNR142" s="102"/>
      <c r="HNS142" s="102"/>
      <c r="HNT142" s="102"/>
      <c r="HNU142" s="102"/>
      <c r="HNV142" s="102"/>
      <c r="HNW142" s="102"/>
      <c r="HNX142" s="102"/>
      <c r="HNY142" s="102"/>
      <c r="HNZ142" s="102"/>
      <c r="HOA142" s="102"/>
      <c r="HOB142" s="102"/>
      <c r="HOC142" s="102"/>
      <c r="HOD142" s="102"/>
      <c r="HOE142" s="102"/>
      <c r="HOF142" s="102"/>
      <c r="HOG142" s="102"/>
      <c r="HOH142" s="102"/>
      <c r="HOI142" s="102"/>
      <c r="HOJ142" s="102"/>
      <c r="HOK142" s="102"/>
      <c r="HOL142" s="102"/>
      <c r="HOM142" s="102"/>
      <c r="HON142" s="102"/>
      <c r="HOO142" s="102"/>
      <c r="HOP142" s="102"/>
      <c r="HOQ142" s="102"/>
      <c r="HOR142" s="102"/>
      <c r="HOS142" s="102"/>
      <c r="HOT142" s="102"/>
      <c r="HOU142" s="102"/>
      <c r="HOV142" s="102"/>
      <c r="HOW142" s="102"/>
      <c r="HOX142" s="102"/>
      <c r="HOY142" s="102"/>
      <c r="HOZ142" s="102"/>
      <c r="HPA142" s="102"/>
      <c r="HPB142" s="102"/>
      <c r="HPC142" s="102"/>
      <c r="HPD142" s="102"/>
      <c r="HPE142" s="102"/>
      <c r="HPF142" s="102"/>
      <c r="HPG142" s="102"/>
      <c r="HPH142" s="102"/>
      <c r="HPI142" s="102"/>
      <c r="HPJ142" s="102"/>
      <c r="HPK142" s="102"/>
      <c r="HPL142" s="102"/>
      <c r="HPM142" s="102"/>
      <c r="HPN142" s="102"/>
      <c r="HPO142" s="102"/>
      <c r="HPP142" s="102"/>
      <c r="HPQ142" s="102"/>
      <c r="HPR142" s="102"/>
      <c r="HPS142" s="102"/>
      <c r="HPT142" s="102"/>
      <c r="HPU142" s="102"/>
      <c r="HPV142" s="102"/>
      <c r="HPW142" s="102"/>
      <c r="HPX142" s="102"/>
      <c r="HPY142" s="102"/>
      <c r="HPZ142" s="102"/>
      <c r="HQA142" s="102"/>
      <c r="HQB142" s="102"/>
      <c r="HQC142" s="102"/>
      <c r="HQD142" s="102"/>
      <c r="HQE142" s="102"/>
      <c r="HQF142" s="102"/>
      <c r="HQG142" s="102"/>
      <c r="HQH142" s="102"/>
      <c r="HQI142" s="102"/>
      <c r="HQJ142" s="102"/>
      <c r="HQK142" s="102"/>
      <c r="HQL142" s="102"/>
      <c r="HQM142" s="102"/>
      <c r="HQN142" s="102"/>
      <c r="HQO142" s="102"/>
      <c r="HQP142" s="102"/>
      <c r="HQQ142" s="102"/>
      <c r="HQR142" s="102"/>
      <c r="HQS142" s="102"/>
      <c r="HQT142" s="102"/>
      <c r="HQU142" s="102"/>
      <c r="HQV142" s="102"/>
      <c r="HQW142" s="102"/>
      <c r="HQX142" s="102"/>
      <c r="HQY142" s="102"/>
      <c r="HQZ142" s="102"/>
      <c r="HRA142" s="102"/>
      <c r="HRB142" s="102"/>
      <c r="HRC142" s="102"/>
      <c r="HRD142" s="102"/>
      <c r="HRE142" s="102"/>
      <c r="HRF142" s="102"/>
      <c r="HRG142" s="102"/>
      <c r="HRH142" s="102"/>
      <c r="HRI142" s="102"/>
      <c r="HRJ142" s="102"/>
      <c r="HRK142" s="102"/>
      <c r="HRL142" s="102"/>
      <c r="HRM142" s="102"/>
      <c r="HRN142" s="102"/>
      <c r="HRO142" s="102"/>
      <c r="HRP142" s="102"/>
      <c r="HRQ142" s="102"/>
      <c r="HRR142" s="102"/>
      <c r="HRS142" s="102"/>
      <c r="HRT142" s="102"/>
      <c r="HRU142" s="102"/>
      <c r="HRV142" s="102"/>
      <c r="HRW142" s="102"/>
      <c r="HRX142" s="102"/>
      <c r="HRY142" s="102"/>
      <c r="HRZ142" s="102"/>
      <c r="HSA142" s="102"/>
      <c r="HSB142" s="102"/>
      <c r="HSC142" s="102"/>
      <c r="HSD142" s="102"/>
      <c r="HSE142" s="102"/>
      <c r="HSF142" s="102"/>
      <c r="HSG142" s="102"/>
      <c r="HSH142" s="102"/>
      <c r="HSI142" s="102"/>
      <c r="HSJ142" s="102"/>
      <c r="HSK142" s="102"/>
      <c r="HSL142" s="102"/>
      <c r="HSM142" s="102"/>
      <c r="HSN142" s="102"/>
      <c r="HSO142" s="102"/>
      <c r="HSP142" s="102"/>
      <c r="HSQ142" s="102"/>
      <c r="HSR142" s="102"/>
      <c r="HSS142" s="102"/>
      <c r="HST142" s="102"/>
      <c r="HSU142" s="102"/>
      <c r="HSV142" s="102"/>
      <c r="HSW142" s="102"/>
      <c r="HSX142" s="102"/>
      <c r="HSY142" s="102"/>
      <c r="HSZ142" s="102"/>
      <c r="HTA142" s="102"/>
      <c r="HTB142" s="102"/>
      <c r="HTC142" s="102"/>
      <c r="HTD142" s="102"/>
      <c r="HTE142" s="102"/>
      <c r="HTF142" s="102"/>
      <c r="HTG142" s="102"/>
      <c r="HTH142" s="102"/>
      <c r="HTI142" s="102"/>
      <c r="HTJ142" s="102"/>
      <c r="HTK142" s="102"/>
      <c r="HTL142" s="102"/>
      <c r="HTM142" s="102"/>
      <c r="HTN142" s="102"/>
      <c r="HTO142" s="102"/>
      <c r="HTP142" s="102"/>
      <c r="HTQ142" s="102"/>
      <c r="HTR142" s="102"/>
      <c r="HTS142" s="102"/>
      <c r="HTT142" s="102"/>
      <c r="HTU142" s="102"/>
      <c r="HTV142" s="102"/>
      <c r="HTW142" s="102"/>
      <c r="HTX142" s="102"/>
      <c r="HTY142" s="102"/>
      <c r="HTZ142" s="102"/>
      <c r="HUA142" s="102"/>
      <c r="HUB142" s="102"/>
      <c r="HUC142" s="102"/>
      <c r="HUD142" s="102"/>
      <c r="HUE142" s="102"/>
      <c r="HUF142" s="102"/>
      <c r="HUG142" s="102"/>
      <c r="HUH142" s="102"/>
      <c r="HUI142" s="102"/>
      <c r="HUJ142" s="102"/>
      <c r="HUK142" s="102"/>
      <c r="HUL142" s="102"/>
      <c r="HUM142" s="102"/>
      <c r="HUN142" s="102"/>
      <c r="HUO142" s="102"/>
      <c r="HUP142" s="102"/>
      <c r="HUQ142" s="102"/>
      <c r="HUR142" s="102"/>
      <c r="HUS142" s="102"/>
      <c r="HUT142" s="102"/>
      <c r="HUU142" s="102"/>
      <c r="HUV142" s="102"/>
      <c r="HUW142" s="102"/>
      <c r="HUX142" s="102"/>
      <c r="HUY142" s="102"/>
      <c r="HUZ142" s="102"/>
      <c r="HVA142" s="102"/>
      <c r="HVB142" s="102"/>
      <c r="HVC142" s="102"/>
      <c r="HVD142" s="102"/>
      <c r="HVE142" s="102"/>
      <c r="HVF142" s="102"/>
      <c r="HVG142" s="102"/>
      <c r="HVH142" s="102"/>
      <c r="HVI142" s="102"/>
      <c r="HVJ142" s="102"/>
      <c r="HVK142" s="102"/>
      <c r="HVL142" s="102"/>
      <c r="HVM142" s="102"/>
      <c r="HVN142" s="102"/>
      <c r="HVO142" s="102"/>
      <c r="HVP142" s="102"/>
      <c r="HVQ142" s="102"/>
      <c r="HVR142" s="102"/>
      <c r="HVS142" s="102"/>
      <c r="HVT142" s="102"/>
      <c r="HVU142" s="102"/>
      <c r="HVV142" s="102"/>
      <c r="HVW142" s="102"/>
      <c r="HVX142" s="102"/>
      <c r="HVY142" s="102"/>
      <c r="HVZ142" s="102"/>
      <c r="HWA142" s="102"/>
      <c r="HWB142" s="102"/>
      <c r="HWC142" s="102"/>
      <c r="HWD142" s="102"/>
      <c r="HWE142" s="102"/>
      <c r="HWF142" s="102"/>
      <c r="HWG142" s="102"/>
      <c r="HWH142" s="102"/>
      <c r="HWI142" s="102"/>
      <c r="HWJ142" s="102"/>
      <c r="HWK142" s="102"/>
      <c r="HWL142" s="102"/>
      <c r="HWM142" s="102"/>
      <c r="HWN142" s="102"/>
      <c r="HWO142" s="102"/>
      <c r="HWP142" s="102"/>
      <c r="HWQ142" s="102"/>
      <c r="HWR142" s="102"/>
      <c r="HWS142" s="102"/>
      <c r="HWT142" s="102"/>
      <c r="HWU142" s="102"/>
      <c r="HWV142" s="102"/>
      <c r="HWW142" s="102"/>
      <c r="HWX142" s="102"/>
      <c r="HWY142" s="102"/>
      <c r="HWZ142" s="102"/>
      <c r="HXA142" s="102"/>
      <c r="HXB142" s="102"/>
      <c r="HXC142" s="102"/>
      <c r="HXD142" s="102"/>
      <c r="HXE142" s="102"/>
      <c r="HXF142" s="102"/>
      <c r="HXG142" s="102"/>
      <c r="HXH142" s="102"/>
      <c r="HXI142" s="102"/>
      <c r="HXJ142" s="102"/>
      <c r="HXK142" s="102"/>
      <c r="HXL142" s="102"/>
      <c r="HXM142" s="102"/>
      <c r="HXN142" s="102"/>
      <c r="HXO142" s="102"/>
      <c r="HXP142" s="102"/>
      <c r="HXQ142" s="102"/>
      <c r="HXR142" s="102"/>
      <c r="HXS142" s="102"/>
      <c r="HXT142" s="102"/>
      <c r="HXU142" s="102"/>
      <c r="HXV142" s="102"/>
      <c r="HXW142" s="102"/>
      <c r="HXX142" s="102"/>
      <c r="HXY142" s="102"/>
      <c r="HXZ142" s="102"/>
      <c r="HYA142" s="102"/>
      <c r="HYB142" s="102"/>
      <c r="HYC142" s="102"/>
      <c r="HYD142" s="102"/>
      <c r="HYE142" s="102"/>
      <c r="HYF142" s="102"/>
      <c r="HYG142" s="102"/>
      <c r="HYH142" s="102"/>
      <c r="HYI142" s="102"/>
      <c r="HYJ142" s="102"/>
      <c r="HYK142" s="102"/>
      <c r="HYL142" s="102"/>
      <c r="HYM142" s="102"/>
      <c r="HYN142" s="102"/>
      <c r="HYO142" s="102"/>
      <c r="HYP142" s="102"/>
      <c r="HYQ142" s="102"/>
      <c r="HYR142" s="102"/>
      <c r="HYS142" s="102"/>
      <c r="HYT142" s="102"/>
      <c r="HYU142" s="102"/>
      <c r="HYV142" s="102"/>
      <c r="HYW142" s="102"/>
      <c r="HYX142" s="102"/>
      <c r="HYY142" s="102"/>
      <c r="HYZ142" s="102"/>
      <c r="HZA142" s="102"/>
      <c r="HZB142" s="102"/>
      <c r="HZC142" s="102"/>
      <c r="HZD142" s="102"/>
      <c r="HZE142" s="102"/>
      <c r="HZF142" s="102"/>
      <c r="HZG142" s="102"/>
      <c r="HZH142" s="102"/>
      <c r="HZI142" s="102"/>
      <c r="HZJ142" s="102"/>
      <c r="HZK142" s="102"/>
      <c r="HZL142" s="102"/>
      <c r="HZM142" s="102"/>
      <c r="HZN142" s="102"/>
      <c r="HZO142" s="102"/>
      <c r="HZP142" s="102"/>
      <c r="HZQ142" s="102"/>
      <c r="HZR142" s="102"/>
      <c r="HZS142" s="102"/>
      <c r="HZT142" s="102"/>
      <c r="HZU142" s="102"/>
      <c r="HZV142" s="102"/>
      <c r="HZW142" s="102"/>
      <c r="HZX142" s="102"/>
      <c r="HZY142" s="102"/>
      <c r="HZZ142" s="102"/>
      <c r="IAA142" s="102"/>
      <c r="IAB142" s="102"/>
      <c r="IAC142" s="102"/>
      <c r="IAD142" s="102"/>
      <c r="IAE142" s="102"/>
      <c r="IAF142" s="102"/>
      <c r="IAG142" s="102"/>
      <c r="IAH142" s="102"/>
      <c r="IAI142" s="102"/>
      <c r="IAJ142" s="102"/>
      <c r="IAK142" s="102"/>
      <c r="IAL142" s="102"/>
      <c r="IAM142" s="102"/>
      <c r="IAN142" s="102"/>
      <c r="IAO142" s="102"/>
      <c r="IAP142" s="102"/>
      <c r="IAQ142" s="102"/>
      <c r="IAR142" s="102"/>
      <c r="IAS142" s="102"/>
      <c r="IAT142" s="102"/>
      <c r="IAU142" s="102"/>
      <c r="IAV142" s="102"/>
      <c r="IAW142" s="102"/>
      <c r="IAX142" s="102"/>
      <c r="IAY142" s="102"/>
      <c r="IAZ142" s="102"/>
      <c r="IBA142" s="102"/>
      <c r="IBB142" s="102"/>
      <c r="IBC142" s="102"/>
      <c r="IBD142" s="102"/>
      <c r="IBE142" s="102"/>
      <c r="IBF142" s="102"/>
      <c r="IBG142" s="102"/>
      <c r="IBH142" s="102"/>
      <c r="IBI142" s="102"/>
      <c r="IBJ142" s="102"/>
      <c r="IBK142" s="102"/>
      <c r="IBL142" s="102"/>
      <c r="IBM142" s="102"/>
      <c r="IBN142" s="102"/>
      <c r="IBO142" s="102"/>
      <c r="IBP142" s="102"/>
      <c r="IBQ142" s="102"/>
      <c r="IBR142" s="102"/>
      <c r="IBS142" s="102"/>
      <c r="IBT142" s="102"/>
      <c r="IBU142" s="102"/>
      <c r="IBV142" s="102"/>
      <c r="IBW142" s="102"/>
      <c r="IBX142" s="102"/>
      <c r="IBY142" s="102"/>
      <c r="IBZ142" s="102"/>
      <c r="ICA142" s="102"/>
      <c r="ICB142" s="102"/>
      <c r="ICC142" s="102"/>
      <c r="ICD142" s="102"/>
      <c r="ICE142" s="102"/>
      <c r="ICF142" s="102"/>
      <c r="ICG142" s="102"/>
      <c r="ICH142" s="102"/>
      <c r="ICI142" s="102"/>
      <c r="ICJ142" s="102"/>
      <c r="ICK142" s="102"/>
      <c r="ICL142" s="102"/>
      <c r="ICM142" s="102"/>
      <c r="ICN142" s="102"/>
      <c r="ICO142" s="102"/>
      <c r="ICP142" s="102"/>
      <c r="ICQ142" s="102"/>
      <c r="ICR142" s="102"/>
      <c r="ICS142" s="102"/>
      <c r="ICT142" s="102"/>
      <c r="ICU142" s="102"/>
      <c r="ICV142" s="102"/>
      <c r="ICW142" s="102"/>
      <c r="ICX142" s="102"/>
      <c r="ICY142" s="102"/>
      <c r="ICZ142" s="102"/>
      <c r="IDA142" s="102"/>
      <c r="IDB142" s="102"/>
      <c r="IDC142" s="102"/>
      <c r="IDD142" s="102"/>
      <c r="IDE142" s="102"/>
      <c r="IDF142" s="102"/>
      <c r="IDG142" s="102"/>
      <c r="IDH142" s="102"/>
      <c r="IDI142" s="102"/>
      <c r="IDJ142" s="102"/>
      <c r="IDK142" s="102"/>
      <c r="IDL142" s="102"/>
      <c r="IDM142" s="102"/>
      <c r="IDN142" s="102"/>
      <c r="IDO142" s="102"/>
      <c r="IDP142" s="102"/>
      <c r="IDQ142" s="102"/>
      <c r="IDR142" s="102"/>
      <c r="IDS142" s="102"/>
      <c r="IDT142" s="102"/>
      <c r="IDU142" s="102"/>
      <c r="IDV142" s="102"/>
      <c r="IDW142" s="102"/>
      <c r="IDX142" s="102"/>
      <c r="IDY142" s="102"/>
      <c r="IDZ142" s="102"/>
      <c r="IEA142" s="102"/>
      <c r="IEB142" s="102"/>
      <c r="IEC142" s="102"/>
      <c r="IED142" s="102"/>
      <c r="IEE142" s="102"/>
      <c r="IEF142" s="102"/>
      <c r="IEG142" s="102"/>
      <c r="IEH142" s="102"/>
      <c r="IEI142" s="102"/>
      <c r="IEJ142" s="102"/>
      <c r="IEK142" s="102"/>
      <c r="IEL142" s="102"/>
      <c r="IEM142" s="102"/>
      <c r="IEN142" s="102"/>
      <c r="IEO142" s="102"/>
      <c r="IEP142" s="102"/>
      <c r="IEQ142" s="102"/>
      <c r="IER142" s="102"/>
      <c r="IES142" s="102"/>
      <c r="IET142" s="102"/>
      <c r="IEU142" s="102"/>
      <c r="IEV142" s="102"/>
      <c r="IEW142" s="102"/>
      <c r="IEX142" s="102"/>
      <c r="IEY142" s="102"/>
      <c r="IEZ142" s="102"/>
      <c r="IFA142" s="102"/>
      <c r="IFB142" s="102"/>
      <c r="IFC142" s="102"/>
      <c r="IFD142" s="102"/>
      <c r="IFE142" s="102"/>
      <c r="IFF142" s="102"/>
      <c r="IFG142" s="102"/>
      <c r="IFH142" s="102"/>
      <c r="IFI142" s="102"/>
      <c r="IFJ142" s="102"/>
      <c r="IFK142" s="102"/>
      <c r="IFL142" s="102"/>
      <c r="IFM142" s="102"/>
      <c r="IFN142" s="102"/>
      <c r="IFO142" s="102"/>
      <c r="IFP142" s="102"/>
      <c r="IFQ142" s="102"/>
      <c r="IFR142" s="102"/>
      <c r="IFS142" s="102"/>
      <c r="IFT142" s="102"/>
      <c r="IFU142" s="102"/>
      <c r="IFV142" s="102"/>
      <c r="IFW142" s="102"/>
      <c r="IFX142" s="102"/>
      <c r="IFY142" s="102"/>
      <c r="IFZ142" s="102"/>
      <c r="IGA142" s="102"/>
      <c r="IGB142" s="102"/>
      <c r="IGC142" s="102"/>
      <c r="IGD142" s="102"/>
      <c r="IGE142" s="102"/>
      <c r="IGF142" s="102"/>
      <c r="IGG142" s="102"/>
      <c r="IGH142" s="102"/>
      <c r="IGI142" s="102"/>
      <c r="IGJ142" s="102"/>
      <c r="IGK142" s="102"/>
      <c r="IGL142" s="102"/>
      <c r="IGM142" s="102"/>
      <c r="IGN142" s="102"/>
      <c r="IGO142" s="102"/>
      <c r="IGP142" s="102"/>
      <c r="IGQ142" s="102"/>
      <c r="IGR142" s="102"/>
      <c r="IGS142" s="102"/>
      <c r="IGT142" s="102"/>
      <c r="IGU142" s="102"/>
      <c r="IGV142" s="102"/>
      <c r="IGW142" s="102"/>
      <c r="IGX142" s="102"/>
      <c r="IGY142" s="102"/>
      <c r="IGZ142" s="102"/>
      <c r="IHA142" s="102"/>
      <c r="IHB142" s="102"/>
      <c r="IHC142" s="102"/>
      <c r="IHD142" s="102"/>
      <c r="IHE142" s="102"/>
      <c r="IHF142" s="102"/>
      <c r="IHG142" s="102"/>
      <c r="IHH142" s="102"/>
      <c r="IHI142" s="102"/>
      <c r="IHJ142" s="102"/>
      <c r="IHK142" s="102"/>
      <c r="IHL142" s="102"/>
      <c r="IHM142" s="102"/>
      <c r="IHN142" s="102"/>
      <c r="IHO142" s="102"/>
      <c r="IHP142" s="102"/>
      <c r="IHQ142" s="102"/>
      <c r="IHR142" s="102"/>
      <c r="IHS142" s="102"/>
      <c r="IHT142" s="102"/>
      <c r="IHU142" s="102"/>
      <c r="IHV142" s="102"/>
      <c r="IHW142" s="102"/>
      <c r="IHX142" s="102"/>
      <c r="IHY142" s="102"/>
      <c r="IHZ142" s="102"/>
      <c r="IIA142" s="102"/>
      <c r="IIB142" s="102"/>
      <c r="IIC142" s="102"/>
      <c r="IID142" s="102"/>
      <c r="IIE142" s="102"/>
      <c r="IIF142" s="102"/>
      <c r="IIG142" s="102"/>
      <c r="IIH142" s="102"/>
      <c r="III142" s="102"/>
      <c r="IIJ142" s="102"/>
      <c r="IIK142" s="102"/>
      <c r="IIL142" s="102"/>
      <c r="IIM142" s="102"/>
      <c r="IIN142" s="102"/>
      <c r="IIO142" s="102"/>
      <c r="IIP142" s="102"/>
      <c r="IIQ142" s="102"/>
      <c r="IIR142" s="102"/>
      <c r="IIS142" s="102"/>
      <c r="IIT142" s="102"/>
      <c r="IIU142" s="102"/>
      <c r="IIV142" s="102"/>
      <c r="IIW142" s="102"/>
      <c r="IIX142" s="102"/>
      <c r="IIY142" s="102"/>
      <c r="IIZ142" s="102"/>
      <c r="IJA142" s="102"/>
      <c r="IJB142" s="102"/>
      <c r="IJC142" s="102"/>
      <c r="IJD142" s="102"/>
      <c r="IJE142" s="102"/>
      <c r="IJF142" s="102"/>
      <c r="IJG142" s="102"/>
      <c r="IJH142" s="102"/>
      <c r="IJI142" s="102"/>
      <c r="IJJ142" s="102"/>
      <c r="IJK142" s="102"/>
      <c r="IJL142" s="102"/>
      <c r="IJM142" s="102"/>
      <c r="IJN142" s="102"/>
      <c r="IJO142" s="102"/>
      <c r="IJP142" s="102"/>
      <c r="IJQ142" s="102"/>
      <c r="IJR142" s="102"/>
      <c r="IJS142" s="102"/>
      <c r="IJT142" s="102"/>
      <c r="IJU142" s="102"/>
      <c r="IJV142" s="102"/>
      <c r="IJW142" s="102"/>
      <c r="IJX142" s="102"/>
      <c r="IJY142" s="102"/>
      <c r="IJZ142" s="102"/>
      <c r="IKA142" s="102"/>
      <c r="IKB142" s="102"/>
      <c r="IKC142" s="102"/>
      <c r="IKD142" s="102"/>
      <c r="IKE142" s="102"/>
      <c r="IKF142" s="102"/>
      <c r="IKG142" s="102"/>
      <c r="IKH142" s="102"/>
      <c r="IKI142" s="102"/>
      <c r="IKJ142" s="102"/>
      <c r="IKK142" s="102"/>
      <c r="IKL142" s="102"/>
      <c r="IKM142" s="102"/>
      <c r="IKN142" s="102"/>
      <c r="IKO142" s="102"/>
      <c r="IKP142" s="102"/>
      <c r="IKQ142" s="102"/>
      <c r="IKR142" s="102"/>
      <c r="IKS142" s="102"/>
      <c r="IKT142" s="102"/>
      <c r="IKU142" s="102"/>
      <c r="IKV142" s="102"/>
      <c r="IKW142" s="102"/>
      <c r="IKX142" s="102"/>
      <c r="IKY142" s="102"/>
      <c r="IKZ142" s="102"/>
      <c r="ILA142" s="102"/>
      <c r="ILB142" s="102"/>
      <c r="ILC142" s="102"/>
      <c r="ILD142" s="102"/>
      <c r="ILE142" s="102"/>
      <c r="ILF142" s="102"/>
      <c r="ILG142" s="102"/>
      <c r="ILH142" s="102"/>
      <c r="ILI142" s="102"/>
      <c r="ILJ142" s="102"/>
      <c r="ILK142" s="102"/>
      <c r="ILL142" s="102"/>
      <c r="ILM142" s="102"/>
      <c r="ILN142" s="102"/>
      <c r="ILO142" s="102"/>
      <c r="ILP142" s="102"/>
      <c r="ILQ142" s="102"/>
      <c r="ILR142" s="102"/>
      <c r="ILS142" s="102"/>
      <c r="ILT142" s="102"/>
      <c r="ILU142" s="102"/>
      <c r="ILV142" s="102"/>
      <c r="ILW142" s="102"/>
      <c r="ILX142" s="102"/>
      <c r="ILY142" s="102"/>
      <c r="ILZ142" s="102"/>
      <c r="IMA142" s="102"/>
      <c r="IMB142" s="102"/>
      <c r="IMC142" s="102"/>
      <c r="IMD142" s="102"/>
      <c r="IME142" s="102"/>
      <c r="IMF142" s="102"/>
      <c r="IMG142" s="102"/>
      <c r="IMH142" s="102"/>
      <c r="IMI142" s="102"/>
      <c r="IMJ142" s="102"/>
      <c r="IMK142" s="102"/>
      <c r="IML142" s="102"/>
      <c r="IMM142" s="102"/>
      <c r="IMN142" s="102"/>
      <c r="IMO142" s="102"/>
      <c r="IMP142" s="102"/>
      <c r="IMQ142" s="102"/>
      <c r="IMR142" s="102"/>
      <c r="IMS142" s="102"/>
      <c r="IMT142" s="102"/>
      <c r="IMU142" s="102"/>
      <c r="IMV142" s="102"/>
      <c r="IMW142" s="102"/>
      <c r="IMX142" s="102"/>
      <c r="IMY142" s="102"/>
      <c r="IMZ142" s="102"/>
      <c r="INA142" s="102"/>
      <c r="INB142" s="102"/>
      <c r="INC142" s="102"/>
      <c r="IND142" s="102"/>
      <c r="INE142" s="102"/>
      <c r="INF142" s="102"/>
      <c r="ING142" s="102"/>
      <c r="INH142" s="102"/>
      <c r="INI142" s="102"/>
      <c r="INJ142" s="102"/>
      <c r="INK142" s="102"/>
      <c r="INL142" s="102"/>
      <c r="INM142" s="102"/>
      <c r="INN142" s="102"/>
      <c r="INO142" s="102"/>
      <c r="INP142" s="102"/>
      <c r="INQ142" s="102"/>
      <c r="INR142" s="102"/>
      <c r="INS142" s="102"/>
      <c r="INT142" s="102"/>
      <c r="INU142" s="102"/>
      <c r="INV142" s="102"/>
      <c r="INW142" s="102"/>
      <c r="INX142" s="102"/>
      <c r="INY142" s="102"/>
      <c r="INZ142" s="102"/>
      <c r="IOA142" s="102"/>
      <c r="IOB142" s="102"/>
      <c r="IOC142" s="102"/>
      <c r="IOD142" s="102"/>
      <c r="IOE142" s="102"/>
      <c r="IOF142" s="102"/>
      <c r="IOG142" s="102"/>
      <c r="IOH142" s="102"/>
      <c r="IOI142" s="102"/>
      <c r="IOJ142" s="102"/>
      <c r="IOK142" s="102"/>
      <c r="IOL142" s="102"/>
      <c r="IOM142" s="102"/>
      <c r="ION142" s="102"/>
      <c r="IOO142" s="102"/>
      <c r="IOP142" s="102"/>
      <c r="IOQ142" s="102"/>
      <c r="IOR142" s="102"/>
      <c r="IOS142" s="102"/>
      <c r="IOT142" s="102"/>
      <c r="IOU142" s="102"/>
      <c r="IOV142" s="102"/>
      <c r="IOW142" s="102"/>
      <c r="IOX142" s="102"/>
      <c r="IOY142" s="102"/>
      <c r="IOZ142" s="102"/>
      <c r="IPA142" s="102"/>
      <c r="IPB142" s="102"/>
      <c r="IPC142" s="102"/>
      <c r="IPD142" s="102"/>
      <c r="IPE142" s="102"/>
      <c r="IPF142" s="102"/>
      <c r="IPG142" s="102"/>
      <c r="IPH142" s="102"/>
      <c r="IPI142" s="102"/>
      <c r="IPJ142" s="102"/>
      <c r="IPK142" s="102"/>
      <c r="IPL142" s="102"/>
      <c r="IPM142" s="102"/>
      <c r="IPN142" s="102"/>
      <c r="IPO142" s="102"/>
      <c r="IPP142" s="102"/>
      <c r="IPQ142" s="102"/>
      <c r="IPR142" s="102"/>
      <c r="IPS142" s="102"/>
      <c r="IPT142" s="102"/>
      <c r="IPU142" s="102"/>
      <c r="IPV142" s="102"/>
      <c r="IPW142" s="102"/>
      <c r="IPX142" s="102"/>
      <c r="IPY142" s="102"/>
      <c r="IPZ142" s="102"/>
      <c r="IQA142" s="102"/>
      <c r="IQB142" s="102"/>
      <c r="IQC142" s="102"/>
      <c r="IQD142" s="102"/>
      <c r="IQE142" s="102"/>
      <c r="IQF142" s="102"/>
      <c r="IQG142" s="102"/>
      <c r="IQH142" s="102"/>
      <c r="IQI142" s="102"/>
      <c r="IQJ142" s="102"/>
      <c r="IQK142" s="102"/>
      <c r="IQL142" s="102"/>
      <c r="IQM142" s="102"/>
      <c r="IQN142" s="102"/>
      <c r="IQO142" s="102"/>
      <c r="IQP142" s="102"/>
      <c r="IQQ142" s="102"/>
      <c r="IQR142" s="102"/>
      <c r="IQS142" s="102"/>
      <c r="IQT142" s="102"/>
      <c r="IQU142" s="102"/>
      <c r="IQV142" s="102"/>
      <c r="IQW142" s="102"/>
      <c r="IQX142" s="102"/>
      <c r="IQY142" s="102"/>
      <c r="IQZ142" s="102"/>
      <c r="IRA142" s="102"/>
      <c r="IRB142" s="102"/>
      <c r="IRC142" s="102"/>
      <c r="IRD142" s="102"/>
      <c r="IRE142" s="102"/>
      <c r="IRF142" s="102"/>
      <c r="IRG142" s="102"/>
      <c r="IRH142" s="102"/>
      <c r="IRI142" s="102"/>
      <c r="IRJ142" s="102"/>
      <c r="IRK142" s="102"/>
      <c r="IRL142" s="102"/>
      <c r="IRM142" s="102"/>
      <c r="IRN142" s="102"/>
      <c r="IRO142" s="102"/>
      <c r="IRP142" s="102"/>
      <c r="IRQ142" s="102"/>
      <c r="IRR142" s="102"/>
      <c r="IRS142" s="102"/>
      <c r="IRT142" s="102"/>
      <c r="IRU142" s="102"/>
      <c r="IRV142" s="102"/>
      <c r="IRW142" s="102"/>
      <c r="IRX142" s="102"/>
      <c r="IRY142" s="102"/>
      <c r="IRZ142" s="102"/>
      <c r="ISA142" s="102"/>
      <c r="ISB142" s="102"/>
      <c r="ISC142" s="102"/>
      <c r="ISD142" s="102"/>
      <c r="ISE142" s="102"/>
      <c r="ISF142" s="102"/>
      <c r="ISG142" s="102"/>
      <c r="ISH142" s="102"/>
      <c r="ISI142" s="102"/>
      <c r="ISJ142" s="102"/>
      <c r="ISK142" s="102"/>
      <c r="ISL142" s="102"/>
      <c r="ISM142" s="102"/>
      <c r="ISN142" s="102"/>
      <c r="ISO142" s="102"/>
      <c r="ISP142" s="102"/>
      <c r="ISQ142" s="102"/>
      <c r="ISR142" s="102"/>
      <c r="ISS142" s="102"/>
      <c r="IST142" s="102"/>
      <c r="ISU142" s="102"/>
      <c r="ISV142" s="102"/>
      <c r="ISW142" s="102"/>
      <c r="ISX142" s="102"/>
      <c r="ISY142" s="102"/>
      <c r="ISZ142" s="102"/>
      <c r="ITA142" s="102"/>
      <c r="ITB142" s="102"/>
      <c r="ITC142" s="102"/>
      <c r="ITD142" s="102"/>
      <c r="ITE142" s="102"/>
      <c r="ITF142" s="102"/>
      <c r="ITG142" s="102"/>
      <c r="ITH142" s="102"/>
      <c r="ITI142" s="102"/>
      <c r="ITJ142" s="102"/>
      <c r="ITK142" s="102"/>
      <c r="ITL142" s="102"/>
      <c r="ITM142" s="102"/>
      <c r="ITN142" s="102"/>
      <c r="ITO142" s="102"/>
      <c r="ITP142" s="102"/>
      <c r="ITQ142" s="102"/>
      <c r="ITR142" s="102"/>
      <c r="ITS142" s="102"/>
      <c r="ITT142" s="102"/>
      <c r="ITU142" s="102"/>
      <c r="ITV142" s="102"/>
      <c r="ITW142" s="102"/>
      <c r="ITX142" s="102"/>
      <c r="ITY142" s="102"/>
      <c r="ITZ142" s="102"/>
      <c r="IUA142" s="102"/>
      <c r="IUB142" s="102"/>
      <c r="IUC142" s="102"/>
      <c r="IUD142" s="102"/>
      <c r="IUE142" s="102"/>
      <c r="IUF142" s="102"/>
      <c r="IUG142" s="102"/>
      <c r="IUH142" s="102"/>
      <c r="IUI142" s="102"/>
      <c r="IUJ142" s="102"/>
      <c r="IUK142" s="102"/>
      <c r="IUL142" s="102"/>
      <c r="IUM142" s="102"/>
      <c r="IUN142" s="102"/>
      <c r="IUO142" s="102"/>
      <c r="IUP142" s="102"/>
      <c r="IUQ142" s="102"/>
      <c r="IUR142" s="102"/>
      <c r="IUS142" s="102"/>
      <c r="IUT142" s="102"/>
      <c r="IUU142" s="102"/>
      <c r="IUV142" s="102"/>
      <c r="IUW142" s="102"/>
      <c r="IUX142" s="102"/>
      <c r="IUY142" s="102"/>
      <c r="IUZ142" s="102"/>
      <c r="IVA142" s="102"/>
      <c r="IVB142" s="102"/>
      <c r="IVC142" s="102"/>
      <c r="IVD142" s="102"/>
      <c r="IVE142" s="102"/>
      <c r="IVF142" s="102"/>
      <c r="IVG142" s="102"/>
      <c r="IVH142" s="102"/>
      <c r="IVI142" s="102"/>
      <c r="IVJ142" s="102"/>
      <c r="IVK142" s="102"/>
      <c r="IVL142" s="102"/>
      <c r="IVM142" s="102"/>
      <c r="IVN142" s="102"/>
      <c r="IVO142" s="102"/>
      <c r="IVP142" s="102"/>
      <c r="IVQ142" s="102"/>
      <c r="IVR142" s="102"/>
      <c r="IVS142" s="102"/>
      <c r="IVT142" s="102"/>
      <c r="IVU142" s="102"/>
      <c r="IVV142" s="102"/>
      <c r="IVW142" s="102"/>
      <c r="IVX142" s="102"/>
      <c r="IVY142" s="102"/>
      <c r="IVZ142" s="102"/>
      <c r="IWA142" s="102"/>
      <c r="IWB142" s="102"/>
      <c r="IWC142" s="102"/>
      <c r="IWD142" s="102"/>
      <c r="IWE142" s="102"/>
      <c r="IWF142" s="102"/>
      <c r="IWG142" s="102"/>
      <c r="IWH142" s="102"/>
      <c r="IWI142" s="102"/>
      <c r="IWJ142" s="102"/>
      <c r="IWK142" s="102"/>
      <c r="IWL142" s="102"/>
      <c r="IWM142" s="102"/>
      <c r="IWN142" s="102"/>
      <c r="IWO142" s="102"/>
      <c r="IWP142" s="102"/>
      <c r="IWQ142" s="102"/>
      <c r="IWR142" s="102"/>
      <c r="IWS142" s="102"/>
      <c r="IWT142" s="102"/>
      <c r="IWU142" s="102"/>
      <c r="IWV142" s="102"/>
      <c r="IWW142" s="102"/>
      <c r="IWX142" s="102"/>
      <c r="IWY142" s="102"/>
      <c r="IWZ142" s="102"/>
      <c r="IXA142" s="102"/>
      <c r="IXB142" s="102"/>
      <c r="IXC142" s="102"/>
      <c r="IXD142" s="102"/>
      <c r="IXE142" s="102"/>
      <c r="IXF142" s="102"/>
      <c r="IXG142" s="102"/>
      <c r="IXH142" s="102"/>
      <c r="IXI142" s="102"/>
      <c r="IXJ142" s="102"/>
      <c r="IXK142" s="102"/>
      <c r="IXL142" s="102"/>
      <c r="IXM142" s="102"/>
      <c r="IXN142" s="102"/>
      <c r="IXO142" s="102"/>
      <c r="IXP142" s="102"/>
      <c r="IXQ142" s="102"/>
      <c r="IXR142" s="102"/>
      <c r="IXS142" s="102"/>
      <c r="IXT142" s="102"/>
      <c r="IXU142" s="102"/>
      <c r="IXV142" s="102"/>
      <c r="IXW142" s="102"/>
      <c r="IXX142" s="102"/>
      <c r="IXY142" s="102"/>
      <c r="IXZ142" s="102"/>
      <c r="IYA142" s="102"/>
      <c r="IYB142" s="102"/>
      <c r="IYC142" s="102"/>
      <c r="IYD142" s="102"/>
      <c r="IYE142" s="102"/>
      <c r="IYF142" s="102"/>
      <c r="IYG142" s="102"/>
      <c r="IYH142" s="102"/>
      <c r="IYI142" s="102"/>
      <c r="IYJ142" s="102"/>
      <c r="IYK142" s="102"/>
      <c r="IYL142" s="102"/>
      <c r="IYM142" s="102"/>
      <c r="IYN142" s="102"/>
      <c r="IYO142" s="102"/>
      <c r="IYP142" s="102"/>
      <c r="IYQ142" s="102"/>
      <c r="IYR142" s="102"/>
      <c r="IYS142" s="102"/>
      <c r="IYT142" s="102"/>
      <c r="IYU142" s="102"/>
      <c r="IYV142" s="102"/>
      <c r="IYW142" s="102"/>
      <c r="IYX142" s="102"/>
      <c r="IYY142" s="102"/>
      <c r="IYZ142" s="102"/>
      <c r="IZA142" s="102"/>
      <c r="IZB142" s="102"/>
      <c r="IZC142" s="102"/>
      <c r="IZD142" s="102"/>
      <c r="IZE142" s="102"/>
      <c r="IZF142" s="102"/>
      <c r="IZG142" s="102"/>
      <c r="IZH142" s="102"/>
      <c r="IZI142" s="102"/>
      <c r="IZJ142" s="102"/>
      <c r="IZK142" s="102"/>
      <c r="IZL142" s="102"/>
      <c r="IZM142" s="102"/>
      <c r="IZN142" s="102"/>
      <c r="IZO142" s="102"/>
      <c r="IZP142" s="102"/>
      <c r="IZQ142" s="102"/>
      <c r="IZR142" s="102"/>
      <c r="IZS142" s="102"/>
      <c r="IZT142" s="102"/>
      <c r="IZU142" s="102"/>
      <c r="IZV142" s="102"/>
      <c r="IZW142" s="102"/>
      <c r="IZX142" s="102"/>
      <c r="IZY142" s="102"/>
      <c r="IZZ142" s="102"/>
      <c r="JAA142" s="102"/>
      <c r="JAB142" s="102"/>
      <c r="JAC142" s="102"/>
      <c r="JAD142" s="102"/>
      <c r="JAE142" s="102"/>
      <c r="JAF142" s="102"/>
      <c r="JAG142" s="102"/>
      <c r="JAH142" s="102"/>
      <c r="JAI142" s="102"/>
      <c r="JAJ142" s="102"/>
      <c r="JAK142" s="102"/>
      <c r="JAL142" s="102"/>
      <c r="JAM142" s="102"/>
      <c r="JAN142" s="102"/>
      <c r="JAO142" s="102"/>
      <c r="JAP142" s="102"/>
      <c r="JAQ142" s="102"/>
      <c r="JAR142" s="102"/>
      <c r="JAS142" s="102"/>
      <c r="JAT142" s="102"/>
      <c r="JAU142" s="102"/>
      <c r="JAV142" s="102"/>
      <c r="JAW142" s="102"/>
      <c r="JAX142" s="102"/>
      <c r="JAY142" s="102"/>
      <c r="JAZ142" s="102"/>
      <c r="JBA142" s="102"/>
      <c r="JBB142" s="102"/>
      <c r="JBC142" s="102"/>
      <c r="JBD142" s="102"/>
      <c r="JBE142" s="102"/>
      <c r="JBF142" s="102"/>
      <c r="JBG142" s="102"/>
      <c r="JBH142" s="102"/>
      <c r="JBI142" s="102"/>
      <c r="JBJ142" s="102"/>
      <c r="JBK142" s="102"/>
      <c r="JBL142" s="102"/>
      <c r="JBM142" s="102"/>
      <c r="JBN142" s="102"/>
      <c r="JBO142" s="102"/>
      <c r="JBP142" s="102"/>
      <c r="JBQ142" s="102"/>
      <c r="JBR142" s="102"/>
      <c r="JBS142" s="102"/>
      <c r="JBT142" s="102"/>
      <c r="JBU142" s="102"/>
      <c r="JBV142" s="102"/>
      <c r="JBW142" s="102"/>
      <c r="JBX142" s="102"/>
      <c r="JBY142" s="102"/>
      <c r="JBZ142" s="102"/>
      <c r="JCA142" s="102"/>
      <c r="JCB142" s="102"/>
      <c r="JCC142" s="102"/>
      <c r="JCD142" s="102"/>
      <c r="JCE142" s="102"/>
      <c r="JCF142" s="102"/>
      <c r="JCG142" s="102"/>
      <c r="JCH142" s="102"/>
      <c r="JCI142" s="102"/>
      <c r="JCJ142" s="102"/>
      <c r="JCK142" s="102"/>
      <c r="JCL142" s="102"/>
      <c r="JCM142" s="102"/>
      <c r="JCN142" s="102"/>
      <c r="JCO142" s="102"/>
      <c r="JCP142" s="102"/>
      <c r="JCQ142" s="102"/>
      <c r="JCR142" s="102"/>
      <c r="JCS142" s="102"/>
      <c r="JCT142" s="102"/>
      <c r="JCU142" s="102"/>
      <c r="JCV142" s="102"/>
      <c r="JCW142" s="102"/>
      <c r="JCX142" s="102"/>
      <c r="JCY142" s="102"/>
      <c r="JCZ142" s="102"/>
      <c r="JDA142" s="102"/>
      <c r="JDB142" s="102"/>
      <c r="JDC142" s="102"/>
      <c r="JDD142" s="102"/>
      <c r="JDE142" s="102"/>
      <c r="JDF142" s="102"/>
      <c r="JDG142" s="102"/>
      <c r="JDH142" s="102"/>
      <c r="JDI142" s="102"/>
      <c r="JDJ142" s="102"/>
      <c r="JDK142" s="102"/>
      <c r="JDL142" s="102"/>
      <c r="JDM142" s="102"/>
      <c r="JDN142" s="102"/>
      <c r="JDO142" s="102"/>
      <c r="JDP142" s="102"/>
      <c r="JDQ142" s="102"/>
      <c r="JDR142" s="102"/>
      <c r="JDS142" s="102"/>
      <c r="JDT142" s="102"/>
      <c r="JDU142" s="102"/>
      <c r="JDV142" s="102"/>
      <c r="JDW142" s="102"/>
      <c r="JDX142" s="102"/>
      <c r="JDY142" s="102"/>
      <c r="JDZ142" s="102"/>
      <c r="JEA142" s="102"/>
      <c r="JEB142" s="102"/>
      <c r="JEC142" s="102"/>
      <c r="JED142" s="102"/>
      <c r="JEE142" s="102"/>
      <c r="JEF142" s="102"/>
      <c r="JEG142" s="102"/>
      <c r="JEH142" s="102"/>
      <c r="JEI142" s="102"/>
      <c r="JEJ142" s="102"/>
      <c r="JEK142" s="102"/>
      <c r="JEL142" s="102"/>
      <c r="JEM142" s="102"/>
      <c r="JEN142" s="102"/>
      <c r="JEO142" s="102"/>
      <c r="JEP142" s="102"/>
      <c r="JEQ142" s="102"/>
      <c r="JER142" s="102"/>
      <c r="JES142" s="102"/>
      <c r="JET142" s="102"/>
      <c r="JEU142" s="102"/>
      <c r="JEV142" s="102"/>
      <c r="JEW142" s="102"/>
      <c r="JEX142" s="102"/>
      <c r="JEY142" s="102"/>
      <c r="JEZ142" s="102"/>
      <c r="JFA142" s="102"/>
      <c r="JFB142" s="102"/>
      <c r="JFC142" s="102"/>
      <c r="JFD142" s="102"/>
      <c r="JFE142" s="102"/>
      <c r="JFF142" s="102"/>
      <c r="JFG142" s="102"/>
      <c r="JFH142" s="102"/>
      <c r="JFI142" s="102"/>
      <c r="JFJ142" s="102"/>
      <c r="JFK142" s="102"/>
      <c r="JFL142" s="102"/>
      <c r="JFM142" s="102"/>
      <c r="JFN142" s="102"/>
      <c r="JFO142" s="102"/>
      <c r="JFP142" s="102"/>
      <c r="JFQ142" s="102"/>
      <c r="JFR142" s="102"/>
      <c r="JFS142" s="102"/>
      <c r="JFT142" s="102"/>
      <c r="JFU142" s="102"/>
      <c r="JFV142" s="102"/>
      <c r="JFW142" s="102"/>
      <c r="JFX142" s="102"/>
      <c r="JFY142" s="102"/>
      <c r="JFZ142" s="102"/>
      <c r="JGA142" s="102"/>
      <c r="JGB142" s="102"/>
      <c r="JGC142" s="102"/>
      <c r="JGD142" s="102"/>
      <c r="JGE142" s="102"/>
      <c r="JGF142" s="102"/>
      <c r="JGG142" s="102"/>
      <c r="JGH142" s="102"/>
      <c r="JGI142" s="102"/>
      <c r="JGJ142" s="102"/>
      <c r="JGK142" s="102"/>
      <c r="JGL142" s="102"/>
      <c r="JGM142" s="102"/>
      <c r="JGN142" s="102"/>
      <c r="JGO142" s="102"/>
      <c r="JGP142" s="102"/>
      <c r="JGQ142" s="102"/>
      <c r="JGR142" s="102"/>
      <c r="JGS142" s="102"/>
      <c r="JGT142" s="102"/>
      <c r="JGU142" s="102"/>
      <c r="JGV142" s="102"/>
      <c r="JGW142" s="102"/>
      <c r="JGX142" s="102"/>
      <c r="JGY142" s="102"/>
      <c r="JGZ142" s="102"/>
      <c r="JHA142" s="102"/>
      <c r="JHB142" s="102"/>
      <c r="JHC142" s="102"/>
      <c r="JHD142" s="102"/>
      <c r="JHE142" s="102"/>
      <c r="JHF142" s="102"/>
      <c r="JHG142" s="102"/>
      <c r="JHH142" s="102"/>
      <c r="JHI142" s="102"/>
      <c r="JHJ142" s="102"/>
      <c r="JHK142" s="102"/>
      <c r="JHL142" s="102"/>
      <c r="JHM142" s="102"/>
      <c r="JHN142" s="102"/>
      <c r="JHO142" s="102"/>
      <c r="JHP142" s="102"/>
      <c r="JHQ142" s="102"/>
      <c r="JHR142" s="102"/>
      <c r="JHS142" s="102"/>
      <c r="JHT142" s="102"/>
      <c r="JHU142" s="102"/>
      <c r="JHV142" s="102"/>
      <c r="JHW142" s="102"/>
      <c r="JHX142" s="102"/>
      <c r="JHY142" s="102"/>
      <c r="JHZ142" s="102"/>
      <c r="JIA142" s="102"/>
      <c r="JIB142" s="102"/>
      <c r="JIC142" s="102"/>
      <c r="JID142" s="102"/>
      <c r="JIE142" s="102"/>
      <c r="JIF142" s="102"/>
      <c r="JIG142" s="102"/>
      <c r="JIH142" s="102"/>
      <c r="JII142" s="102"/>
      <c r="JIJ142" s="102"/>
      <c r="JIK142" s="102"/>
      <c r="JIL142" s="102"/>
      <c r="JIM142" s="102"/>
      <c r="JIN142" s="102"/>
      <c r="JIO142" s="102"/>
      <c r="JIP142" s="102"/>
      <c r="JIQ142" s="102"/>
      <c r="JIR142" s="102"/>
      <c r="JIS142" s="102"/>
      <c r="JIT142" s="102"/>
      <c r="JIU142" s="102"/>
      <c r="JIV142" s="102"/>
      <c r="JIW142" s="102"/>
      <c r="JIX142" s="102"/>
      <c r="JIY142" s="102"/>
      <c r="JIZ142" s="102"/>
      <c r="JJA142" s="102"/>
      <c r="JJB142" s="102"/>
      <c r="JJC142" s="102"/>
      <c r="JJD142" s="102"/>
      <c r="JJE142" s="102"/>
      <c r="JJF142" s="102"/>
      <c r="JJG142" s="102"/>
      <c r="JJH142" s="102"/>
      <c r="JJI142" s="102"/>
      <c r="JJJ142" s="102"/>
      <c r="JJK142" s="102"/>
      <c r="JJL142" s="102"/>
      <c r="JJM142" s="102"/>
      <c r="JJN142" s="102"/>
      <c r="JJO142" s="102"/>
      <c r="JJP142" s="102"/>
      <c r="JJQ142" s="102"/>
      <c r="JJR142" s="102"/>
      <c r="JJS142" s="102"/>
      <c r="JJT142" s="102"/>
      <c r="JJU142" s="102"/>
      <c r="JJV142" s="102"/>
      <c r="JJW142" s="102"/>
      <c r="JJX142" s="102"/>
      <c r="JJY142" s="102"/>
      <c r="JJZ142" s="102"/>
      <c r="JKA142" s="102"/>
      <c r="JKB142" s="102"/>
      <c r="JKC142" s="102"/>
      <c r="JKD142" s="102"/>
      <c r="JKE142" s="102"/>
      <c r="JKF142" s="102"/>
      <c r="JKG142" s="102"/>
      <c r="JKH142" s="102"/>
      <c r="JKI142" s="102"/>
      <c r="JKJ142" s="102"/>
      <c r="JKK142" s="102"/>
      <c r="JKL142" s="102"/>
      <c r="JKM142" s="102"/>
      <c r="JKN142" s="102"/>
      <c r="JKO142" s="102"/>
      <c r="JKP142" s="102"/>
      <c r="JKQ142" s="102"/>
      <c r="JKR142" s="102"/>
      <c r="JKS142" s="102"/>
      <c r="JKT142" s="102"/>
      <c r="JKU142" s="102"/>
      <c r="JKV142" s="102"/>
      <c r="JKW142" s="102"/>
      <c r="JKX142" s="102"/>
      <c r="JKY142" s="102"/>
      <c r="JKZ142" s="102"/>
      <c r="JLA142" s="102"/>
      <c r="JLB142" s="102"/>
      <c r="JLC142" s="102"/>
      <c r="JLD142" s="102"/>
      <c r="JLE142" s="102"/>
      <c r="JLF142" s="102"/>
      <c r="JLG142" s="102"/>
      <c r="JLH142" s="102"/>
      <c r="JLI142" s="102"/>
      <c r="JLJ142" s="102"/>
      <c r="JLK142" s="102"/>
      <c r="JLL142" s="102"/>
      <c r="JLM142" s="102"/>
      <c r="JLN142" s="102"/>
      <c r="JLO142" s="102"/>
      <c r="JLP142" s="102"/>
      <c r="JLQ142" s="102"/>
      <c r="JLR142" s="102"/>
      <c r="JLS142" s="102"/>
      <c r="JLT142" s="102"/>
      <c r="JLU142" s="102"/>
      <c r="JLV142" s="102"/>
      <c r="JLW142" s="102"/>
      <c r="JLX142" s="102"/>
      <c r="JLY142" s="102"/>
      <c r="JLZ142" s="102"/>
      <c r="JMA142" s="102"/>
      <c r="JMB142" s="102"/>
      <c r="JMC142" s="102"/>
      <c r="JMD142" s="102"/>
      <c r="JME142" s="102"/>
      <c r="JMF142" s="102"/>
      <c r="JMG142" s="102"/>
      <c r="JMH142" s="102"/>
      <c r="JMI142" s="102"/>
      <c r="JMJ142" s="102"/>
      <c r="JMK142" s="102"/>
      <c r="JML142" s="102"/>
      <c r="JMM142" s="102"/>
      <c r="JMN142" s="102"/>
      <c r="JMO142" s="102"/>
      <c r="JMP142" s="102"/>
      <c r="JMQ142" s="102"/>
      <c r="JMR142" s="102"/>
      <c r="JMS142" s="102"/>
      <c r="JMT142" s="102"/>
      <c r="JMU142" s="102"/>
      <c r="JMV142" s="102"/>
      <c r="JMW142" s="102"/>
      <c r="JMX142" s="102"/>
      <c r="JMY142" s="102"/>
      <c r="JMZ142" s="102"/>
      <c r="JNA142" s="102"/>
      <c r="JNB142" s="102"/>
      <c r="JNC142" s="102"/>
      <c r="JND142" s="102"/>
      <c r="JNE142" s="102"/>
      <c r="JNF142" s="102"/>
      <c r="JNG142" s="102"/>
      <c r="JNH142" s="102"/>
      <c r="JNI142" s="102"/>
      <c r="JNJ142" s="102"/>
      <c r="JNK142" s="102"/>
      <c r="JNL142" s="102"/>
      <c r="JNM142" s="102"/>
      <c r="JNN142" s="102"/>
      <c r="JNO142" s="102"/>
      <c r="JNP142" s="102"/>
      <c r="JNQ142" s="102"/>
      <c r="JNR142" s="102"/>
      <c r="JNS142" s="102"/>
      <c r="JNT142" s="102"/>
      <c r="JNU142" s="102"/>
      <c r="JNV142" s="102"/>
      <c r="JNW142" s="102"/>
      <c r="JNX142" s="102"/>
      <c r="JNY142" s="102"/>
      <c r="JNZ142" s="102"/>
      <c r="JOA142" s="102"/>
      <c r="JOB142" s="102"/>
      <c r="JOC142" s="102"/>
      <c r="JOD142" s="102"/>
      <c r="JOE142" s="102"/>
      <c r="JOF142" s="102"/>
      <c r="JOG142" s="102"/>
      <c r="JOH142" s="102"/>
      <c r="JOI142" s="102"/>
      <c r="JOJ142" s="102"/>
      <c r="JOK142" s="102"/>
      <c r="JOL142" s="102"/>
      <c r="JOM142" s="102"/>
      <c r="JON142" s="102"/>
      <c r="JOO142" s="102"/>
      <c r="JOP142" s="102"/>
      <c r="JOQ142" s="102"/>
      <c r="JOR142" s="102"/>
      <c r="JOS142" s="102"/>
      <c r="JOT142" s="102"/>
      <c r="JOU142" s="102"/>
      <c r="JOV142" s="102"/>
      <c r="JOW142" s="102"/>
      <c r="JOX142" s="102"/>
      <c r="JOY142" s="102"/>
      <c r="JOZ142" s="102"/>
      <c r="JPA142" s="102"/>
      <c r="JPB142" s="102"/>
      <c r="JPC142" s="102"/>
      <c r="JPD142" s="102"/>
      <c r="JPE142" s="102"/>
      <c r="JPF142" s="102"/>
      <c r="JPG142" s="102"/>
      <c r="JPH142" s="102"/>
      <c r="JPI142" s="102"/>
      <c r="JPJ142" s="102"/>
      <c r="JPK142" s="102"/>
      <c r="JPL142" s="102"/>
      <c r="JPM142" s="102"/>
      <c r="JPN142" s="102"/>
      <c r="JPO142" s="102"/>
      <c r="JPP142" s="102"/>
      <c r="JPQ142" s="102"/>
      <c r="JPR142" s="102"/>
      <c r="JPS142" s="102"/>
      <c r="JPT142" s="102"/>
      <c r="JPU142" s="102"/>
      <c r="JPV142" s="102"/>
      <c r="JPW142" s="102"/>
      <c r="JPX142" s="102"/>
      <c r="JPY142" s="102"/>
      <c r="JPZ142" s="102"/>
      <c r="JQA142" s="102"/>
      <c r="JQB142" s="102"/>
      <c r="JQC142" s="102"/>
      <c r="JQD142" s="102"/>
      <c r="JQE142" s="102"/>
      <c r="JQF142" s="102"/>
      <c r="JQG142" s="102"/>
      <c r="JQH142" s="102"/>
      <c r="JQI142" s="102"/>
      <c r="JQJ142" s="102"/>
      <c r="JQK142" s="102"/>
      <c r="JQL142" s="102"/>
      <c r="JQM142" s="102"/>
      <c r="JQN142" s="102"/>
      <c r="JQO142" s="102"/>
      <c r="JQP142" s="102"/>
      <c r="JQQ142" s="102"/>
      <c r="JQR142" s="102"/>
      <c r="JQS142" s="102"/>
      <c r="JQT142" s="102"/>
      <c r="JQU142" s="102"/>
      <c r="JQV142" s="102"/>
      <c r="JQW142" s="102"/>
      <c r="JQX142" s="102"/>
      <c r="JQY142" s="102"/>
      <c r="JQZ142" s="102"/>
      <c r="JRA142" s="102"/>
      <c r="JRB142" s="102"/>
      <c r="JRC142" s="102"/>
      <c r="JRD142" s="102"/>
      <c r="JRE142" s="102"/>
      <c r="JRF142" s="102"/>
      <c r="JRG142" s="102"/>
      <c r="JRH142" s="102"/>
      <c r="JRI142" s="102"/>
      <c r="JRJ142" s="102"/>
      <c r="JRK142" s="102"/>
      <c r="JRL142" s="102"/>
      <c r="JRM142" s="102"/>
      <c r="JRN142" s="102"/>
      <c r="JRO142" s="102"/>
      <c r="JRP142" s="102"/>
      <c r="JRQ142" s="102"/>
      <c r="JRR142" s="102"/>
      <c r="JRS142" s="102"/>
      <c r="JRT142" s="102"/>
      <c r="JRU142" s="102"/>
      <c r="JRV142" s="102"/>
      <c r="JRW142" s="102"/>
      <c r="JRX142" s="102"/>
      <c r="JRY142" s="102"/>
      <c r="JRZ142" s="102"/>
      <c r="JSA142" s="102"/>
      <c r="JSB142" s="102"/>
      <c r="JSC142" s="102"/>
      <c r="JSD142" s="102"/>
      <c r="JSE142" s="102"/>
      <c r="JSF142" s="102"/>
      <c r="JSG142" s="102"/>
      <c r="JSH142" s="102"/>
      <c r="JSI142" s="102"/>
      <c r="JSJ142" s="102"/>
      <c r="JSK142" s="102"/>
      <c r="JSL142" s="102"/>
      <c r="JSM142" s="102"/>
      <c r="JSN142" s="102"/>
      <c r="JSO142" s="102"/>
      <c r="JSP142" s="102"/>
      <c r="JSQ142" s="102"/>
      <c r="JSR142" s="102"/>
      <c r="JSS142" s="102"/>
      <c r="JST142" s="102"/>
      <c r="JSU142" s="102"/>
      <c r="JSV142" s="102"/>
      <c r="JSW142" s="102"/>
      <c r="JSX142" s="102"/>
      <c r="JSY142" s="102"/>
      <c r="JSZ142" s="102"/>
      <c r="JTA142" s="102"/>
      <c r="JTB142" s="102"/>
      <c r="JTC142" s="102"/>
      <c r="JTD142" s="102"/>
      <c r="JTE142" s="102"/>
      <c r="JTF142" s="102"/>
      <c r="JTG142" s="102"/>
      <c r="JTH142" s="102"/>
      <c r="JTI142" s="102"/>
      <c r="JTJ142" s="102"/>
      <c r="JTK142" s="102"/>
      <c r="JTL142" s="102"/>
      <c r="JTM142" s="102"/>
      <c r="JTN142" s="102"/>
      <c r="JTO142" s="102"/>
      <c r="JTP142" s="102"/>
      <c r="JTQ142" s="102"/>
      <c r="JTR142" s="102"/>
      <c r="JTS142" s="102"/>
      <c r="JTT142" s="102"/>
      <c r="JTU142" s="102"/>
      <c r="JTV142" s="102"/>
      <c r="JTW142" s="102"/>
      <c r="JTX142" s="102"/>
      <c r="JTY142" s="102"/>
      <c r="JTZ142" s="102"/>
      <c r="JUA142" s="102"/>
      <c r="JUB142" s="102"/>
      <c r="JUC142" s="102"/>
      <c r="JUD142" s="102"/>
      <c r="JUE142" s="102"/>
      <c r="JUF142" s="102"/>
      <c r="JUG142" s="102"/>
      <c r="JUH142" s="102"/>
      <c r="JUI142" s="102"/>
      <c r="JUJ142" s="102"/>
      <c r="JUK142" s="102"/>
      <c r="JUL142" s="102"/>
      <c r="JUM142" s="102"/>
      <c r="JUN142" s="102"/>
      <c r="JUO142" s="102"/>
      <c r="JUP142" s="102"/>
      <c r="JUQ142" s="102"/>
      <c r="JUR142" s="102"/>
      <c r="JUS142" s="102"/>
      <c r="JUT142" s="102"/>
      <c r="JUU142" s="102"/>
      <c r="JUV142" s="102"/>
      <c r="JUW142" s="102"/>
      <c r="JUX142" s="102"/>
      <c r="JUY142" s="102"/>
      <c r="JUZ142" s="102"/>
      <c r="JVA142" s="102"/>
      <c r="JVB142" s="102"/>
      <c r="JVC142" s="102"/>
      <c r="JVD142" s="102"/>
      <c r="JVE142" s="102"/>
      <c r="JVF142" s="102"/>
      <c r="JVG142" s="102"/>
      <c r="JVH142" s="102"/>
      <c r="JVI142" s="102"/>
      <c r="JVJ142" s="102"/>
      <c r="JVK142" s="102"/>
      <c r="JVL142" s="102"/>
      <c r="JVM142" s="102"/>
      <c r="JVN142" s="102"/>
      <c r="JVO142" s="102"/>
      <c r="JVP142" s="102"/>
      <c r="JVQ142" s="102"/>
      <c r="JVR142" s="102"/>
      <c r="JVS142" s="102"/>
      <c r="JVT142" s="102"/>
      <c r="JVU142" s="102"/>
      <c r="JVV142" s="102"/>
      <c r="JVW142" s="102"/>
      <c r="JVX142" s="102"/>
      <c r="JVY142" s="102"/>
      <c r="JVZ142" s="102"/>
      <c r="JWA142" s="102"/>
      <c r="JWB142" s="102"/>
      <c r="JWC142" s="102"/>
      <c r="JWD142" s="102"/>
      <c r="JWE142" s="102"/>
      <c r="JWF142" s="102"/>
      <c r="JWG142" s="102"/>
      <c r="JWH142" s="102"/>
      <c r="JWI142" s="102"/>
      <c r="JWJ142" s="102"/>
      <c r="JWK142" s="102"/>
      <c r="JWL142" s="102"/>
      <c r="JWM142" s="102"/>
      <c r="JWN142" s="102"/>
      <c r="JWO142" s="102"/>
      <c r="JWP142" s="102"/>
      <c r="JWQ142" s="102"/>
      <c r="JWR142" s="102"/>
      <c r="JWS142" s="102"/>
      <c r="JWT142" s="102"/>
      <c r="JWU142" s="102"/>
      <c r="JWV142" s="102"/>
      <c r="JWW142" s="102"/>
      <c r="JWX142" s="102"/>
      <c r="JWY142" s="102"/>
      <c r="JWZ142" s="102"/>
      <c r="JXA142" s="102"/>
      <c r="JXB142" s="102"/>
      <c r="JXC142" s="102"/>
      <c r="JXD142" s="102"/>
      <c r="JXE142" s="102"/>
      <c r="JXF142" s="102"/>
      <c r="JXG142" s="102"/>
      <c r="JXH142" s="102"/>
      <c r="JXI142" s="102"/>
      <c r="JXJ142" s="102"/>
      <c r="JXK142" s="102"/>
      <c r="JXL142" s="102"/>
      <c r="JXM142" s="102"/>
      <c r="JXN142" s="102"/>
      <c r="JXO142" s="102"/>
      <c r="JXP142" s="102"/>
      <c r="JXQ142" s="102"/>
      <c r="JXR142" s="102"/>
      <c r="JXS142" s="102"/>
      <c r="JXT142" s="102"/>
      <c r="JXU142" s="102"/>
      <c r="JXV142" s="102"/>
      <c r="JXW142" s="102"/>
      <c r="JXX142" s="102"/>
      <c r="JXY142" s="102"/>
      <c r="JXZ142" s="102"/>
      <c r="JYA142" s="102"/>
      <c r="JYB142" s="102"/>
      <c r="JYC142" s="102"/>
      <c r="JYD142" s="102"/>
      <c r="JYE142" s="102"/>
      <c r="JYF142" s="102"/>
      <c r="JYG142" s="102"/>
      <c r="JYH142" s="102"/>
      <c r="JYI142" s="102"/>
      <c r="JYJ142" s="102"/>
      <c r="JYK142" s="102"/>
      <c r="JYL142" s="102"/>
      <c r="JYM142" s="102"/>
      <c r="JYN142" s="102"/>
      <c r="JYO142" s="102"/>
      <c r="JYP142" s="102"/>
      <c r="JYQ142" s="102"/>
      <c r="JYR142" s="102"/>
      <c r="JYS142" s="102"/>
      <c r="JYT142" s="102"/>
      <c r="JYU142" s="102"/>
      <c r="JYV142" s="102"/>
      <c r="JYW142" s="102"/>
      <c r="JYX142" s="102"/>
      <c r="JYY142" s="102"/>
      <c r="JYZ142" s="102"/>
      <c r="JZA142" s="102"/>
      <c r="JZB142" s="102"/>
      <c r="JZC142" s="102"/>
      <c r="JZD142" s="102"/>
      <c r="JZE142" s="102"/>
      <c r="JZF142" s="102"/>
      <c r="JZG142" s="102"/>
      <c r="JZH142" s="102"/>
      <c r="JZI142" s="102"/>
      <c r="JZJ142" s="102"/>
      <c r="JZK142" s="102"/>
      <c r="JZL142" s="102"/>
      <c r="JZM142" s="102"/>
      <c r="JZN142" s="102"/>
      <c r="JZO142" s="102"/>
      <c r="JZP142" s="102"/>
      <c r="JZQ142" s="102"/>
      <c r="JZR142" s="102"/>
      <c r="JZS142" s="102"/>
      <c r="JZT142" s="102"/>
      <c r="JZU142" s="102"/>
      <c r="JZV142" s="102"/>
      <c r="JZW142" s="102"/>
      <c r="JZX142" s="102"/>
      <c r="JZY142" s="102"/>
      <c r="JZZ142" s="102"/>
      <c r="KAA142" s="102"/>
      <c r="KAB142" s="102"/>
      <c r="KAC142" s="102"/>
      <c r="KAD142" s="102"/>
      <c r="KAE142" s="102"/>
      <c r="KAF142" s="102"/>
      <c r="KAG142" s="102"/>
      <c r="KAH142" s="102"/>
      <c r="KAI142" s="102"/>
      <c r="KAJ142" s="102"/>
      <c r="KAK142" s="102"/>
      <c r="KAL142" s="102"/>
      <c r="KAM142" s="102"/>
      <c r="KAN142" s="102"/>
      <c r="KAO142" s="102"/>
      <c r="KAP142" s="102"/>
      <c r="KAQ142" s="102"/>
      <c r="KAR142" s="102"/>
      <c r="KAS142" s="102"/>
      <c r="KAT142" s="102"/>
      <c r="KAU142" s="102"/>
      <c r="KAV142" s="102"/>
      <c r="KAW142" s="102"/>
      <c r="KAX142" s="102"/>
      <c r="KAY142" s="102"/>
      <c r="KAZ142" s="102"/>
      <c r="KBA142" s="102"/>
      <c r="KBB142" s="102"/>
      <c r="KBC142" s="102"/>
      <c r="KBD142" s="102"/>
      <c r="KBE142" s="102"/>
      <c r="KBF142" s="102"/>
      <c r="KBG142" s="102"/>
      <c r="KBH142" s="102"/>
      <c r="KBI142" s="102"/>
      <c r="KBJ142" s="102"/>
      <c r="KBK142" s="102"/>
      <c r="KBL142" s="102"/>
      <c r="KBM142" s="102"/>
      <c r="KBN142" s="102"/>
      <c r="KBO142" s="102"/>
      <c r="KBP142" s="102"/>
      <c r="KBQ142" s="102"/>
      <c r="KBR142" s="102"/>
      <c r="KBS142" s="102"/>
      <c r="KBT142" s="102"/>
      <c r="KBU142" s="102"/>
      <c r="KBV142" s="102"/>
      <c r="KBW142" s="102"/>
      <c r="KBX142" s="102"/>
      <c r="KBY142" s="102"/>
      <c r="KBZ142" s="102"/>
      <c r="KCA142" s="102"/>
      <c r="KCB142" s="102"/>
      <c r="KCC142" s="102"/>
      <c r="KCD142" s="102"/>
      <c r="KCE142" s="102"/>
      <c r="KCF142" s="102"/>
      <c r="KCG142" s="102"/>
      <c r="KCH142" s="102"/>
      <c r="KCI142" s="102"/>
      <c r="KCJ142" s="102"/>
      <c r="KCK142" s="102"/>
      <c r="KCL142" s="102"/>
      <c r="KCM142" s="102"/>
      <c r="KCN142" s="102"/>
      <c r="KCO142" s="102"/>
      <c r="KCP142" s="102"/>
      <c r="KCQ142" s="102"/>
      <c r="KCR142" s="102"/>
      <c r="KCS142" s="102"/>
      <c r="KCT142" s="102"/>
      <c r="KCU142" s="102"/>
      <c r="KCV142" s="102"/>
      <c r="KCW142" s="102"/>
      <c r="KCX142" s="102"/>
      <c r="KCY142" s="102"/>
      <c r="KCZ142" s="102"/>
      <c r="KDA142" s="102"/>
      <c r="KDB142" s="102"/>
      <c r="KDC142" s="102"/>
      <c r="KDD142" s="102"/>
      <c r="KDE142" s="102"/>
      <c r="KDF142" s="102"/>
      <c r="KDG142" s="102"/>
      <c r="KDH142" s="102"/>
      <c r="KDI142" s="102"/>
      <c r="KDJ142" s="102"/>
      <c r="KDK142" s="102"/>
      <c r="KDL142" s="102"/>
      <c r="KDM142" s="102"/>
      <c r="KDN142" s="102"/>
      <c r="KDO142" s="102"/>
      <c r="KDP142" s="102"/>
      <c r="KDQ142" s="102"/>
      <c r="KDR142" s="102"/>
      <c r="KDS142" s="102"/>
      <c r="KDT142" s="102"/>
      <c r="KDU142" s="102"/>
      <c r="KDV142" s="102"/>
      <c r="KDW142" s="102"/>
      <c r="KDX142" s="102"/>
      <c r="KDY142" s="102"/>
      <c r="KDZ142" s="102"/>
      <c r="KEA142" s="102"/>
      <c r="KEB142" s="102"/>
      <c r="KEC142" s="102"/>
      <c r="KED142" s="102"/>
      <c r="KEE142" s="102"/>
      <c r="KEF142" s="102"/>
      <c r="KEG142" s="102"/>
      <c r="KEH142" s="102"/>
      <c r="KEI142" s="102"/>
      <c r="KEJ142" s="102"/>
      <c r="KEK142" s="102"/>
      <c r="KEL142" s="102"/>
      <c r="KEM142" s="102"/>
      <c r="KEN142" s="102"/>
      <c r="KEO142" s="102"/>
      <c r="KEP142" s="102"/>
      <c r="KEQ142" s="102"/>
      <c r="KER142" s="102"/>
      <c r="KES142" s="102"/>
      <c r="KET142" s="102"/>
      <c r="KEU142" s="102"/>
      <c r="KEV142" s="102"/>
      <c r="KEW142" s="102"/>
      <c r="KEX142" s="102"/>
      <c r="KEY142" s="102"/>
      <c r="KEZ142" s="102"/>
      <c r="KFA142" s="102"/>
      <c r="KFB142" s="102"/>
      <c r="KFC142" s="102"/>
      <c r="KFD142" s="102"/>
      <c r="KFE142" s="102"/>
      <c r="KFF142" s="102"/>
      <c r="KFG142" s="102"/>
      <c r="KFH142" s="102"/>
      <c r="KFI142" s="102"/>
      <c r="KFJ142" s="102"/>
      <c r="KFK142" s="102"/>
      <c r="KFL142" s="102"/>
      <c r="KFM142" s="102"/>
      <c r="KFN142" s="102"/>
      <c r="KFO142" s="102"/>
      <c r="KFP142" s="102"/>
      <c r="KFQ142" s="102"/>
      <c r="KFR142" s="102"/>
      <c r="KFS142" s="102"/>
      <c r="KFT142" s="102"/>
      <c r="KFU142" s="102"/>
      <c r="KFV142" s="102"/>
      <c r="KFW142" s="102"/>
      <c r="KFX142" s="102"/>
      <c r="KFY142" s="102"/>
      <c r="KFZ142" s="102"/>
      <c r="KGA142" s="102"/>
      <c r="KGB142" s="102"/>
      <c r="KGC142" s="102"/>
      <c r="KGD142" s="102"/>
      <c r="KGE142" s="102"/>
      <c r="KGF142" s="102"/>
      <c r="KGG142" s="102"/>
      <c r="KGH142" s="102"/>
      <c r="KGI142" s="102"/>
      <c r="KGJ142" s="102"/>
      <c r="KGK142" s="102"/>
      <c r="KGL142" s="102"/>
      <c r="KGM142" s="102"/>
      <c r="KGN142" s="102"/>
      <c r="KGO142" s="102"/>
      <c r="KGP142" s="102"/>
      <c r="KGQ142" s="102"/>
      <c r="KGR142" s="102"/>
      <c r="KGS142" s="102"/>
      <c r="KGT142" s="102"/>
      <c r="KGU142" s="102"/>
      <c r="KGV142" s="102"/>
      <c r="KGW142" s="102"/>
      <c r="KGX142" s="102"/>
      <c r="KGY142" s="102"/>
      <c r="KGZ142" s="102"/>
      <c r="KHA142" s="102"/>
      <c r="KHB142" s="102"/>
      <c r="KHC142" s="102"/>
      <c r="KHD142" s="102"/>
      <c r="KHE142" s="102"/>
      <c r="KHF142" s="102"/>
      <c r="KHG142" s="102"/>
      <c r="KHH142" s="102"/>
      <c r="KHI142" s="102"/>
      <c r="KHJ142" s="102"/>
      <c r="KHK142" s="102"/>
      <c r="KHL142" s="102"/>
      <c r="KHM142" s="102"/>
      <c r="KHN142" s="102"/>
      <c r="KHO142" s="102"/>
      <c r="KHP142" s="102"/>
      <c r="KHQ142" s="102"/>
      <c r="KHR142" s="102"/>
      <c r="KHS142" s="102"/>
      <c r="KHT142" s="102"/>
      <c r="KHU142" s="102"/>
      <c r="KHV142" s="102"/>
      <c r="KHW142" s="102"/>
      <c r="KHX142" s="102"/>
      <c r="KHY142" s="102"/>
      <c r="KHZ142" s="102"/>
      <c r="KIA142" s="102"/>
      <c r="KIB142" s="102"/>
      <c r="KIC142" s="102"/>
      <c r="KID142" s="102"/>
      <c r="KIE142" s="102"/>
      <c r="KIF142" s="102"/>
      <c r="KIG142" s="102"/>
      <c r="KIH142" s="102"/>
      <c r="KII142" s="102"/>
      <c r="KIJ142" s="102"/>
      <c r="KIK142" s="102"/>
      <c r="KIL142" s="102"/>
      <c r="KIM142" s="102"/>
      <c r="KIN142" s="102"/>
      <c r="KIO142" s="102"/>
      <c r="KIP142" s="102"/>
      <c r="KIQ142" s="102"/>
      <c r="KIR142" s="102"/>
      <c r="KIS142" s="102"/>
      <c r="KIT142" s="102"/>
      <c r="KIU142" s="102"/>
      <c r="KIV142" s="102"/>
      <c r="KIW142" s="102"/>
      <c r="KIX142" s="102"/>
      <c r="KIY142" s="102"/>
      <c r="KIZ142" s="102"/>
      <c r="KJA142" s="102"/>
      <c r="KJB142" s="102"/>
      <c r="KJC142" s="102"/>
      <c r="KJD142" s="102"/>
      <c r="KJE142" s="102"/>
      <c r="KJF142" s="102"/>
      <c r="KJG142" s="102"/>
      <c r="KJH142" s="102"/>
      <c r="KJI142" s="102"/>
      <c r="KJJ142" s="102"/>
      <c r="KJK142" s="102"/>
      <c r="KJL142" s="102"/>
      <c r="KJM142" s="102"/>
      <c r="KJN142" s="102"/>
      <c r="KJO142" s="102"/>
      <c r="KJP142" s="102"/>
      <c r="KJQ142" s="102"/>
      <c r="KJR142" s="102"/>
      <c r="KJS142" s="102"/>
      <c r="KJT142" s="102"/>
      <c r="KJU142" s="102"/>
      <c r="KJV142" s="102"/>
      <c r="KJW142" s="102"/>
      <c r="KJX142" s="102"/>
      <c r="KJY142" s="102"/>
      <c r="KJZ142" s="102"/>
      <c r="KKA142" s="102"/>
      <c r="KKB142" s="102"/>
      <c r="KKC142" s="102"/>
      <c r="KKD142" s="102"/>
      <c r="KKE142" s="102"/>
      <c r="KKF142" s="102"/>
      <c r="KKG142" s="102"/>
      <c r="KKH142" s="102"/>
      <c r="KKI142" s="102"/>
      <c r="KKJ142" s="102"/>
      <c r="KKK142" s="102"/>
      <c r="KKL142" s="102"/>
      <c r="KKM142" s="102"/>
      <c r="KKN142" s="102"/>
      <c r="KKO142" s="102"/>
      <c r="KKP142" s="102"/>
      <c r="KKQ142" s="102"/>
      <c r="KKR142" s="102"/>
      <c r="KKS142" s="102"/>
      <c r="KKT142" s="102"/>
      <c r="KKU142" s="102"/>
      <c r="KKV142" s="102"/>
      <c r="KKW142" s="102"/>
      <c r="KKX142" s="102"/>
      <c r="KKY142" s="102"/>
      <c r="KKZ142" s="102"/>
      <c r="KLA142" s="102"/>
      <c r="KLB142" s="102"/>
      <c r="KLC142" s="102"/>
      <c r="KLD142" s="102"/>
      <c r="KLE142" s="102"/>
      <c r="KLF142" s="102"/>
      <c r="KLG142" s="102"/>
      <c r="KLH142" s="102"/>
      <c r="KLI142" s="102"/>
      <c r="KLJ142" s="102"/>
      <c r="KLK142" s="102"/>
      <c r="KLL142" s="102"/>
      <c r="KLM142" s="102"/>
      <c r="KLN142" s="102"/>
      <c r="KLO142" s="102"/>
      <c r="KLP142" s="102"/>
      <c r="KLQ142" s="102"/>
      <c r="KLR142" s="102"/>
      <c r="KLS142" s="102"/>
      <c r="KLT142" s="102"/>
      <c r="KLU142" s="102"/>
      <c r="KLV142" s="102"/>
      <c r="KLW142" s="102"/>
      <c r="KLX142" s="102"/>
      <c r="KLY142" s="102"/>
      <c r="KLZ142" s="102"/>
      <c r="KMA142" s="102"/>
      <c r="KMB142" s="102"/>
      <c r="KMC142" s="102"/>
      <c r="KMD142" s="102"/>
      <c r="KME142" s="102"/>
      <c r="KMF142" s="102"/>
      <c r="KMG142" s="102"/>
      <c r="KMH142" s="102"/>
      <c r="KMI142" s="102"/>
      <c r="KMJ142" s="102"/>
      <c r="KMK142" s="102"/>
      <c r="KML142" s="102"/>
      <c r="KMM142" s="102"/>
      <c r="KMN142" s="102"/>
      <c r="KMO142" s="102"/>
      <c r="KMP142" s="102"/>
      <c r="KMQ142" s="102"/>
      <c r="KMR142" s="102"/>
      <c r="KMS142" s="102"/>
      <c r="KMT142" s="102"/>
      <c r="KMU142" s="102"/>
      <c r="KMV142" s="102"/>
      <c r="KMW142" s="102"/>
      <c r="KMX142" s="102"/>
      <c r="KMY142" s="102"/>
      <c r="KMZ142" s="102"/>
      <c r="KNA142" s="102"/>
      <c r="KNB142" s="102"/>
      <c r="KNC142" s="102"/>
      <c r="KND142" s="102"/>
      <c r="KNE142" s="102"/>
      <c r="KNF142" s="102"/>
      <c r="KNG142" s="102"/>
      <c r="KNH142" s="102"/>
      <c r="KNI142" s="102"/>
      <c r="KNJ142" s="102"/>
      <c r="KNK142" s="102"/>
      <c r="KNL142" s="102"/>
      <c r="KNM142" s="102"/>
      <c r="KNN142" s="102"/>
      <c r="KNO142" s="102"/>
      <c r="KNP142" s="102"/>
      <c r="KNQ142" s="102"/>
      <c r="KNR142" s="102"/>
      <c r="KNS142" s="102"/>
      <c r="KNT142" s="102"/>
      <c r="KNU142" s="102"/>
      <c r="KNV142" s="102"/>
      <c r="KNW142" s="102"/>
      <c r="KNX142" s="102"/>
      <c r="KNY142" s="102"/>
      <c r="KNZ142" s="102"/>
      <c r="KOA142" s="102"/>
      <c r="KOB142" s="102"/>
      <c r="KOC142" s="102"/>
      <c r="KOD142" s="102"/>
      <c r="KOE142" s="102"/>
      <c r="KOF142" s="102"/>
      <c r="KOG142" s="102"/>
      <c r="KOH142" s="102"/>
      <c r="KOI142" s="102"/>
      <c r="KOJ142" s="102"/>
      <c r="KOK142" s="102"/>
      <c r="KOL142" s="102"/>
      <c r="KOM142" s="102"/>
      <c r="KON142" s="102"/>
      <c r="KOO142" s="102"/>
      <c r="KOP142" s="102"/>
      <c r="KOQ142" s="102"/>
      <c r="KOR142" s="102"/>
      <c r="KOS142" s="102"/>
      <c r="KOT142" s="102"/>
      <c r="KOU142" s="102"/>
      <c r="KOV142" s="102"/>
      <c r="KOW142" s="102"/>
      <c r="KOX142" s="102"/>
      <c r="KOY142" s="102"/>
      <c r="KOZ142" s="102"/>
      <c r="KPA142" s="102"/>
      <c r="KPB142" s="102"/>
      <c r="KPC142" s="102"/>
      <c r="KPD142" s="102"/>
      <c r="KPE142" s="102"/>
      <c r="KPF142" s="102"/>
      <c r="KPG142" s="102"/>
      <c r="KPH142" s="102"/>
      <c r="KPI142" s="102"/>
      <c r="KPJ142" s="102"/>
      <c r="KPK142" s="102"/>
      <c r="KPL142" s="102"/>
      <c r="KPM142" s="102"/>
      <c r="KPN142" s="102"/>
      <c r="KPO142" s="102"/>
      <c r="KPP142" s="102"/>
      <c r="KPQ142" s="102"/>
      <c r="KPR142" s="102"/>
      <c r="KPS142" s="102"/>
      <c r="KPT142" s="102"/>
      <c r="KPU142" s="102"/>
      <c r="KPV142" s="102"/>
      <c r="KPW142" s="102"/>
      <c r="KPX142" s="102"/>
      <c r="KPY142" s="102"/>
      <c r="KPZ142" s="102"/>
      <c r="KQA142" s="102"/>
      <c r="KQB142" s="102"/>
      <c r="KQC142" s="102"/>
      <c r="KQD142" s="102"/>
      <c r="KQE142" s="102"/>
      <c r="KQF142" s="102"/>
      <c r="KQG142" s="102"/>
      <c r="KQH142" s="102"/>
      <c r="KQI142" s="102"/>
      <c r="KQJ142" s="102"/>
      <c r="KQK142" s="102"/>
      <c r="KQL142" s="102"/>
      <c r="KQM142" s="102"/>
      <c r="KQN142" s="102"/>
      <c r="KQO142" s="102"/>
      <c r="KQP142" s="102"/>
      <c r="KQQ142" s="102"/>
      <c r="KQR142" s="102"/>
      <c r="KQS142" s="102"/>
      <c r="KQT142" s="102"/>
      <c r="KQU142" s="102"/>
      <c r="KQV142" s="102"/>
      <c r="KQW142" s="102"/>
      <c r="KQX142" s="102"/>
      <c r="KQY142" s="102"/>
      <c r="KQZ142" s="102"/>
      <c r="KRA142" s="102"/>
      <c r="KRB142" s="102"/>
      <c r="KRC142" s="102"/>
      <c r="KRD142" s="102"/>
      <c r="KRE142" s="102"/>
      <c r="KRF142" s="102"/>
      <c r="KRG142" s="102"/>
      <c r="KRH142" s="102"/>
      <c r="KRI142" s="102"/>
      <c r="KRJ142" s="102"/>
      <c r="KRK142" s="102"/>
      <c r="KRL142" s="102"/>
      <c r="KRM142" s="102"/>
      <c r="KRN142" s="102"/>
      <c r="KRO142" s="102"/>
      <c r="KRP142" s="102"/>
      <c r="KRQ142" s="102"/>
      <c r="KRR142" s="102"/>
      <c r="KRS142" s="102"/>
      <c r="KRT142" s="102"/>
      <c r="KRU142" s="102"/>
      <c r="KRV142" s="102"/>
      <c r="KRW142" s="102"/>
      <c r="KRX142" s="102"/>
      <c r="KRY142" s="102"/>
      <c r="KRZ142" s="102"/>
      <c r="KSA142" s="102"/>
      <c r="KSB142" s="102"/>
      <c r="KSC142" s="102"/>
      <c r="KSD142" s="102"/>
      <c r="KSE142" s="102"/>
      <c r="KSF142" s="102"/>
      <c r="KSG142" s="102"/>
      <c r="KSH142" s="102"/>
      <c r="KSI142" s="102"/>
      <c r="KSJ142" s="102"/>
      <c r="KSK142" s="102"/>
      <c r="KSL142" s="102"/>
      <c r="KSM142" s="102"/>
      <c r="KSN142" s="102"/>
      <c r="KSO142" s="102"/>
      <c r="KSP142" s="102"/>
      <c r="KSQ142" s="102"/>
      <c r="KSR142" s="102"/>
      <c r="KSS142" s="102"/>
      <c r="KST142" s="102"/>
      <c r="KSU142" s="102"/>
      <c r="KSV142" s="102"/>
      <c r="KSW142" s="102"/>
      <c r="KSX142" s="102"/>
      <c r="KSY142" s="102"/>
      <c r="KSZ142" s="102"/>
      <c r="KTA142" s="102"/>
      <c r="KTB142" s="102"/>
      <c r="KTC142" s="102"/>
      <c r="KTD142" s="102"/>
      <c r="KTE142" s="102"/>
      <c r="KTF142" s="102"/>
      <c r="KTG142" s="102"/>
      <c r="KTH142" s="102"/>
      <c r="KTI142" s="102"/>
      <c r="KTJ142" s="102"/>
      <c r="KTK142" s="102"/>
      <c r="KTL142" s="102"/>
      <c r="KTM142" s="102"/>
      <c r="KTN142" s="102"/>
      <c r="KTO142" s="102"/>
      <c r="KTP142" s="102"/>
      <c r="KTQ142" s="102"/>
      <c r="KTR142" s="102"/>
      <c r="KTS142" s="102"/>
      <c r="KTT142" s="102"/>
      <c r="KTU142" s="102"/>
      <c r="KTV142" s="102"/>
      <c r="KTW142" s="102"/>
      <c r="KTX142" s="102"/>
      <c r="KTY142" s="102"/>
      <c r="KTZ142" s="102"/>
      <c r="KUA142" s="102"/>
      <c r="KUB142" s="102"/>
      <c r="KUC142" s="102"/>
      <c r="KUD142" s="102"/>
      <c r="KUE142" s="102"/>
      <c r="KUF142" s="102"/>
      <c r="KUG142" s="102"/>
      <c r="KUH142" s="102"/>
      <c r="KUI142" s="102"/>
      <c r="KUJ142" s="102"/>
      <c r="KUK142" s="102"/>
      <c r="KUL142" s="102"/>
      <c r="KUM142" s="102"/>
      <c r="KUN142" s="102"/>
      <c r="KUO142" s="102"/>
      <c r="KUP142" s="102"/>
      <c r="KUQ142" s="102"/>
      <c r="KUR142" s="102"/>
      <c r="KUS142" s="102"/>
      <c r="KUT142" s="102"/>
      <c r="KUU142" s="102"/>
      <c r="KUV142" s="102"/>
      <c r="KUW142" s="102"/>
      <c r="KUX142" s="102"/>
      <c r="KUY142" s="102"/>
      <c r="KUZ142" s="102"/>
      <c r="KVA142" s="102"/>
      <c r="KVB142" s="102"/>
      <c r="KVC142" s="102"/>
      <c r="KVD142" s="102"/>
      <c r="KVE142" s="102"/>
      <c r="KVF142" s="102"/>
      <c r="KVG142" s="102"/>
      <c r="KVH142" s="102"/>
      <c r="KVI142" s="102"/>
      <c r="KVJ142" s="102"/>
      <c r="KVK142" s="102"/>
      <c r="KVL142" s="102"/>
      <c r="KVM142" s="102"/>
      <c r="KVN142" s="102"/>
      <c r="KVO142" s="102"/>
      <c r="KVP142" s="102"/>
      <c r="KVQ142" s="102"/>
      <c r="KVR142" s="102"/>
      <c r="KVS142" s="102"/>
      <c r="KVT142" s="102"/>
      <c r="KVU142" s="102"/>
      <c r="KVV142" s="102"/>
      <c r="KVW142" s="102"/>
      <c r="KVX142" s="102"/>
      <c r="KVY142" s="102"/>
      <c r="KVZ142" s="102"/>
      <c r="KWA142" s="102"/>
      <c r="KWB142" s="102"/>
      <c r="KWC142" s="102"/>
      <c r="KWD142" s="102"/>
      <c r="KWE142" s="102"/>
      <c r="KWF142" s="102"/>
      <c r="KWG142" s="102"/>
      <c r="KWH142" s="102"/>
      <c r="KWI142" s="102"/>
      <c r="KWJ142" s="102"/>
      <c r="KWK142" s="102"/>
      <c r="KWL142" s="102"/>
      <c r="KWM142" s="102"/>
      <c r="KWN142" s="102"/>
      <c r="KWO142" s="102"/>
      <c r="KWP142" s="102"/>
      <c r="KWQ142" s="102"/>
      <c r="KWR142" s="102"/>
      <c r="KWS142" s="102"/>
      <c r="KWT142" s="102"/>
      <c r="KWU142" s="102"/>
      <c r="KWV142" s="102"/>
      <c r="KWW142" s="102"/>
      <c r="KWX142" s="102"/>
      <c r="KWY142" s="102"/>
      <c r="KWZ142" s="102"/>
      <c r="KXA142" s="102"/>
      <c r="KXB142" s="102"/>
      <c r="KXC142" s="102"/>
      <c r="KXD142" s="102"/>
      <c r="KXE142" s="102"/>
      <c r="KXF142" s="102"/>
      <c r="KXG142" s="102"/>
      <c r="KXH142" s="102"/>
      <c r="KXI142" s="102"/>
      <c r="KXJ142" s="102"/>
      <c r="KXK142" s="102"/>
      <c r="KXL142" s="102"/>
      <c r="KXM142" s="102"/>
      <c r="KXN142" s="102"/>
      <c r="KXO142" s="102"/>
      <c r="KXP142" s="102"/>
      <c r="KXQ142" s="102"/>
      <c r="KXR142" s="102"/>
      <c r="KXS142" s="102"/>
      <c r="KXT142" s="102"/>
      <c r="KXU142" s="102"/>
      <c r="KXV142" s="102"/>
      <c r="KXW142" s="102"/>
      <c r="KXX142" s="102"/>
      <c r="KXY142" s="102"/>
      <c r="KXZ142" s="102"/>
      <c r="KYA142" s="102"/>
      <c r="KYB142" s="102"/>
      <c r="KYC142" s="102"/>
      <c r="KYD142" s="102"/>
      <c r="KYE142" s="102"/>
      <c r="KYF142" s="102"/>
      <c r="KYG142" s="102"/>
      <c r="KYH142" s="102"/>
      <c r="KYI142" s="102"/>
      <c r="KYJ142" s="102"/>
      <c r="KYK142" s="102"/>
      <c r="KYL142" s="102"/>
      <c r="KYM142" s="102"/>
      <c r="KYN142" s="102"/>
      <c r="KYO142" s="102"/>
      <c r="KYP142" s="102"/>
      <c r="KYQ142" s="102"/>
      <c r="KYR142" s="102"/>
      <c r="KYS142" s="102"/>
      <c r="KYT142" s="102"/>
      <c r="KYU142" s="102"/>
      <c r="KYV142" s="102"/>
      <c r="KYW142" s="102"/>
      <c r="KYX142" s="102"/>
      <c r="KYY142" s="102"/>
      <c r="KYZ142" s="102"/>
      <c r="KZA142" s="102"/>
      <c r="KZB142" s="102"/>
      <c r="KZC142" s="102"/>
      <c r="KZD142" s="102"/>
      <c r="KZE142" s="102"/>
      <c r="KZF142" s="102"/>
      <c r="KZG142" s="102"/>
      <c r="KZH142" s="102"/>
      <c r="KZI142" s="102"/>
      <c r="KZJ142" s="102"/>
      <c r="KZK142" s="102"/>
      <c r="KZL142" s="102"/>
      <c r="KZM142" s="102"/>
      <c r="KZN142" s="102"/>
      <c r="KZO142" s="102"/>
      <c r="KZP142" s="102"/>
      <c r="KZQ142" s="102"/>
      <c r="KZR142" s="102"/>
      <c r="KZS142" s="102"/>
      <c r="KZT142" s="102"/>
      <c r="KZU142" s="102"/>
      <c r="KZV142" s="102"/>
      <c r="KZW142" s="102"/>
      <c r="KZX142" s="102"/>
      <c r="KZY142" s="102"/>
      <c r="KZZ142" s="102"/>
      <c r="LAA142" s="102"/>
      <c r="LAB142" s="102"/>
      <c r="LAC142" s="102"/>
      <c r="LAD142" s="102"/>
      <c r="LAE142" s="102"/>
      <c r="LAF142" s="102"/>
      <c r="LAG142" s="102"/>
      <c r="LAH142" s="102"/>
      <c r="LAI142" s="102"/>
      <c r="LAJ142" s="102"/>
      <c r="LAK142" s="102"/>
      <c r="LAL142" s="102"/>
      <c r="LAM142" s="102"/>
      <c r="LAN142" s="102"/>
      <c r="LAO142" s="102"/>
      <c r="LAP142" s="102"/>
      <c r="LAQ142" s="102"/>
      <c r="LAR142" s="102"/>
      <c r="LAS142" s="102"/>
      <c r="LAT142" s="102"/>
      <c r="LAU142" s="102"/>
      <c r="LAV142" s="102"/>
      <c r="LAW142" s="102"/>
      <c r="LAX142" s="102"/>
      <c r="LAY142" s="102"/>
      <c r="LAZ142" s="102"/>
      <c r="LBA142" s="102"/>
      <c r="LBB142" s="102"/>
      <c r="LBC142" s="102"/>
      <c r="LBD142" s="102"/>
      <c r="LBE142" s="102"/>
      <c r="LBF142" s="102"/>
      <c r="LBG142" s="102"/>
      <c r="LBH142" s="102"/>
      <c r="LBI142" s="102"/>
      <c r="LBJ142" s="102"/>
      <c r="LBK142" s="102"/>
      <c r="LBL142" s="102"/>
      <c r="LBM142" s="102"/>
      <c r="LBN142" s="102"/>
      <c r="LBO142" s="102"/>
      <c r="LBP142" s="102"/>
      <c r="LBQ142" s="102"/>
      <c r="LBR142" s="102"/>
      <c r="LBS142" s="102"/>
      <c r="LBT142" s="102"/>
      <c r="LBU142" s="102"/>
      <c r="LBV142" s="102"/>
      <c r="LBW142" s="102"/>
      <c r="LBX142" s="102"/>
      <c r="LBY142" s="102"/>
      <c r="LBZ142" s="102"/>
      <c r="LCA142" s="102"/>
      <c r="LCB142" s="102"/>
      <c r="LCC142" s="102"/>
      <c r="LCD142" s="102"/>
      <c r="LCE142" s="102"/>
      <c r="LCF142" s="102"/>
      <c r="LCG142" s="102"/>
      <c r="LCH142" s="102"/>
      <c r="LCI142" s="102"/>
      <c r="LCJ142" s="102"/>
      <c r="LCK142" s="102"/>
      <c r="LCL142" s="102"/>
      <c r="LCM142" s="102"/>
      <c r="LCN142" s="102"/>
      <c r="LCO142" s="102"/>
      <c r="LCP142" s="102"/>
      <c r="LCQ142" s="102"/>
      <c r="LCR142" s="102"/>
      <c r="LCS142" s="102"/>
      <c r="LCT142" s="102"/>
      <c r="LCU142" s="102"/>
      <c r="LCV142" s="102"/>
      <c r="LCW142" s="102"/>
      <c r="LCX142" s="102"/>
      <c r="LCY142" s="102"/>
      <c r="LCZ142" s="102"/>
      <c r="LDA142" s="102"/>
      <c r="LDB142" s="102"/>
      <c r="LDC142" s="102"/>
      <c r="LDD142" s="102"/>
      <c r="LDE142" s="102"/>
      <c r="LDF142" s="102"/>
      <c r="LDG142" s="102"/>
      <c r="LDH142" s="102"/>
      <c r="LDI142" s="102"/>
      <c r="LDJ142" s="102"/>
      <c r="LDK142" s="102"/>
      <c r="LDL142" s="102"/>
      <c r="LDM142" s="102"/>
      <c r="LDN142" s="102"/>
      <c r="LDO142" s="102"/>
      <c r="LDP142" s="102"/>
      <c r="LDQ142" s="102"/>
      <c r="LDR142" s="102"/>
      <c r="LDS142" s="102"/>
      <c r="LDT142" s="102"/>
      <c r="LDU142" s="102"/>
      <c r="LDV142" s="102"/>
      <c r="LDW142" s="102"/>
      <c r="LDX142" s="102"/>
      <c r="LDY142" s="102"/>
      <c r="LDZ142" s="102"/>
      <c r="LEA142" s="102"/>
      <c r="LEB142" s="102"/>
      <c r="LEC142" s="102"/>
      <c r="LED142" s="102"/>
      <c r="LEE142" s="102"/>
      <c r="LEF142" s="102"/>
      <c r="LEG142" s="102"/>
      <c r="LEH142" s="102"/>
      <c r="LEI142" s="102"/>
      <c r="LEJ142" s="102"/>
      <c r="LEK142" s="102"/>
      <c r="LEL142" s="102"/>
      <c r="LEM142" s="102"/>
      <c r="LEN142" s="102"/>
      <c r="LEO142" s="102"/>
      <c r="LEP142" s="102"/>
      <c r="LEQ142" s="102"/>
      <c r="LER142" s="102"/>
      <c r="LES142" s="102"/>
      <c r="LET142" s="102"/>
      <c r="LEU142" s="102"/>
      <c r="LEV142" s="102"/>
      <c r="LEW142" s="102"/>
      <c r="LEX142" s="102"/>
      <c r="LEY142" s="102"/>
      <c r="LEZ142" s="102"/>
      <c r="LFA142" s="102"/>
      <c r="LFB142" s="102"/>
      <c r="LFC142" s="102"/>
      <c r="LFD142" s="102"/>
      <c r="LFE142" s="102"/>
      <c r="LFF142" s="102"/>
      <c r="LFG142" s="102"/>
      <c r="LFH142" s="102"/>
      <c r="LFI142" s="102"/>
      <c r="LFJ142" s="102"/>
      <c r="LFK142" s="102"/>
      <c r="LFL142" s="102"/>
      <c r="LFM142" s="102"/>
      <c r="LFN142" s="102"/>
      <c r="LFO142" s="102"/>
      <c r="LFP142" s="102"/>
      <c r="LFQ142" s="102"/>
      <c r="LFR142" s="102"/>
      <c r="LFS142" s="102"/>
      <c r="LFT142" s="102"/>
      <c r="LFU142" s="102"/>
      <c r="LFV142" s="102"/>
      <c r="LFW142" s="102"/>
      <c r="LFX142" s="102"/>
      <c r="LFY142" s="102"/>
      <c r="LFZ142" s="102"/>
      <c r="LGA142" s="102"/>
      <c r="LGB142" s="102"/>
      <c r="LGC142" s="102"/>
      <c r="LGD142" s="102"/>
      <c r="LGE142" s="102"/>
      <c r="LGF142" s="102"/>
      <c r="LGG142" s="102"/>
      <c r="LGH142" s="102"/>
      <c r="LGI142" s="102"/>
      <c r="LGJ142" s="102"/>
      <c r="LGK142" s="102"/>
      <c r="LGL142" s="102"/>
      <c r="LGM142" s="102"/>
      <c r="LGN142" s="102"/>
      <c r="LGO142" s="102"/>
      <c r="LGP142" s="102"/>
      <c r="LGQ142" s="102"/>
      <c r="LGR142" s="102"/>
      <c r="LGS142" s="102"/>
      <c r="LGT142" s="102"/>
      <c r="LGU142" s="102"/>
      <c r="LGV142" s="102"/>
      <c r="LGW142" s="102"/>
      <c r="LGX142" s="102"/>
      <c r="LGY142" s="102"/>
      <c r="LGZ142" s="102"/>
      <c r="LHA142" s="102"/>
      <c r="LHB142" s="102"/>
      <c r="LHC142" s="102"/>
      <c r="LHD142" s="102"/>
      <c r="LHE142" s="102"/>
      <c r="LHF142" s="102"/>
      <c r="LHG142" s="102"/>
      <c r="LHH142" s="102"/>
      <c r="LHI142" s="102"/>
      <c r="LHJ142" s="102"/>
      <c r="LHK142" s="102"/>
      <c r="LHL142" s="102"/>
      <c r="LHM142" s="102"/>
      <c r="LHN142" s="102"/>
      <c r="LHO142" s="102"/>
      <c r="LHP142" s="102"/>
      <c r="LHQ142" s="102"/>
      <c r="LHR142" s="102"/>
      <c r="LHS142" s="102"/>
      <c r="LHT142" s="102"/>
      <c r="LHU142" s="102"/>
      <c r="LHV142" s="102"/>
      <c r="LHW142" s="102"/>
      <c r="LHX142" s="102"/>
      <c r="LHY142" s="102"/>
      <c r="LHZ142" s="102"/>
      <c r="LIA142" s="102"/>
      <c r="LIB142" s="102"/>
      <c r="LIC142" s="102"/>
      <c r="LID142" s="102"/>
      <c r="LIE142" s="102"/>
      <c r="LIF142" s="102"/>
      <c r="LIG142" s="102"/>
      <c r="LIH142" s="102"/>
      <c r="LII142" s="102"/>
      <c r="LIJ142" s="102"/>
      <c r="LIK142" s="102"/>
      <c r="LIL142" s="102"/>
      <c r="LIM142" s="102"/>
      <c r="LIN142" s="102"/>
      <c r="LIO142" s="102"/>
      <c r="LIP142" s="102"/>
      <c r="LIQ142" s="102"/>
      <c r="LIR142" s="102"/>
      <c r="LIS142" s="102"/>
      <c r="LIT142" s="102"/>
      <c r="LIU142" s="102"/>
      <c r="LIV142" s="102"/>
      <c r="LIW142" s="102"/>
      <c r="LIX142" s="102"/>
      <c r="LIY142" s="102"/>
      <c r="LIZ142" s="102"/>
      <c r="LJA142" s="102"/>
      <c r="LJB142" s="102"/>
      <c r="LJC142" s="102"/>
      <c r="LJD142" s="102"/>
      <c r="LJE142" s="102"/>
      <c r="LJF142" s="102"/>
      <c r="LJG142" s="102"/>
      <c r="LJH142" s="102"/>
      <c r="LJI142" s="102"/>
      <c r="LJJ142" s="102"/>
      <c r="LJK142" s="102"/>
      <c r="LJL142" s="102"/>
      <c r="LJM142" s="102"/>
      <c r="LJN142" s="102"/>
      <c r="LJO142" s="102"/>
      <c r="LJP142" s="102"/>
      <c r="LJQ142" s="102"/>
      <c r="LJR142" s="102"/>
      <c r="LJS142" s="102"/>
      <c r="LJT142" s="102"/>
      <c r="LJU142" s="102"/>
      <c r="LJV142" s="102"/>
      <c r="LJW142" s="102"/>
      <c r="LJX142" s="102"/>
      <c r="LJY142" s="102"/>
      <c r="LJZ142" s="102"/>
      <c r="LKA142" s="102"/>
      <c r="LKB142" s="102"/>
      <c r="LKC142" s="102"/>
      <c r="LKD142" s="102"/>
      <c r="LKE142" s="102"/>
      <c r="LKF142" s="102"/>
      <c r="LKG142" s="102"/>
      <c r="LKH142" s="102"/>
      <c r="LKI142" s="102"/>
      <c r="LKJ142" s="102"/>
      <c r="LKK142" s="102"/>
      <c r="LKL142" s="102"/>
      <c r="LKM142" s="102"/>
      <c r="LKN142" s="102"/>
      <c r="LKO142" s="102"/>
      <c r="LKP142" s="102"/>
      <c r="LKQ142" s="102"/>
      <c r="LKR142" s="102"/>
      <c r="LKS142" s="102"/>
      <c r="LKT142" s="102"/>
      <c r="LKU142" s="102"/>
      <c r="LKV142" s="102"/>
      <c r="LKW142" s="102"/>
      <c r="LKX142" s="102"/>
      <c r="LKY142" s="102"/>
      <c r="LKZ142" s="102"/>
      <c r="LLA142" s="102"/>
      <c r="LLB142" s="102"/>
      <c r="LLC142" s="102"/>
      <c r="LLD142" s="102"/>
      <c r="LLE142" s="102"/>
      <c r="LLF142" s="102"/>
      <c r="LLG142" s="102"/>
      <c r="LLH142" s="102"/>
      <c r="LLI142" s="102"/>
      <c r="LLJ142" s="102"/>
      <c r="LLK142" s="102"/>
      <c r="LLL142" s="102"/>
      <c r="LLM142" s="102"/>
      <c r="LLN142" s="102"/>
      <c r="LLO142" s="102"/>
      <c r="LLP142" s="102"/>
      <c r="LLQ142" s="102"/>
      <c r="LLR142" s="102"/>
      <c r="LLS142" s="102"/>
      <c r="LLT142" s="102"/>
      <c r="LLU142" s="102"/>
      <c r="LLV142" s="102"/>
      <c r="LLW142" s="102"/>
      <c r="LLX142" s="102"/>
      <c r="LLY142" s="102"/>
      <c r="LLZ142" s="102"/>
      <c r="LMA142" s="102"/>
      <c r="LMB142" s="102"/>
      <c r="LMC142" s="102"/>
      <c r="LMD142" s="102"/>
      <c r="LME142" s="102"/>
      <c r="LMF142" s="102"/>
      <c r="LMG142" s="102"/>
      <c r="LMH142" s="102"/>
      <c r="LMI142" s="102"/>
      <c r="LMJ142" s="102"/>
      <c r="LMK142" s="102"/>
      <c r="LML142" s="102"/>
      <c r="LMM142" s="102"/>
      <c r="LMN142" s="102"/>
      <c r="LMO142" s="102"/>
      <c r="LMP142" s="102"/>
      <c r="LMQ142" s="102"/>
      <c r="LMR142" s="102"/>
      <c r="LMS142" s="102"/>
      <c r="LMT142" s="102"/>
      <c r="LMU142" s="102"/>
      <c r="LMV142" s="102"/>
      <c r="LMW142" s="102"/>
      <c r="LMX142" s="102"/>
      <c r="LMY142" s="102"/>
      <c r="LMZ142" s="102"/>
      <c r="LNA142" s="102"/>
      <c r="LNB142" s="102"/>
      <c r="LNC142" s="102"/>
      <c r="LND142" s="102"/>
      <c r="LNE142" s="102"/>
      <c r="LNF142" s="102"/>
      <c r="LNG142" s="102"/>
      <c r="LNH142" s="102"/>
      <c r="LNI142" s="102"/>
      <c r="LNJ142" s="102"/>
      <c r="LNK142" s="102"/>
      <c r="LNL142" s="102"/>
      <c r="LNM142" s="102"/>
      <c r="LNN142" s="102"/>
      <c r="LNO142" s="102"/>
      <c r="LNP142" s="102"/>
      <c r="LNQ142" s="102"/>
      <c r="LNR142" s="102"/>
      <c r="LNS142" s="102"/>
      <c r="LNT142" s="102"/>
      <c r="LNU142" s="102"/>
      <c r="LNV142" s="102"/>
      <c r="LNW142" s="102"/>
      <c r="LNX142" s="102"/>
      <c r="LNY142" s="102"/>
      <c r="LNZ142" s="102"/>
      <c r="LOA142" s="102"/>
      <c r="LOB142" s="102"/>
      <c r="LOC142" s="102"/>
      <c r="LOD142" s="102"/>
      <c r="LOE142" s="102"/>
      <c r="LOF142" s="102"/>
      <c r="LOG142" s="102"/>
      <c r="LOH142" s="102"/>
      <c r="LOI142" s="102"/>
      <c r="LOJ142" s="102"/>
      <c r="LOK142" s="102"/>
      <c r="LOL142" s="102"/>
      <c r="LOM142" s="102"/>
      <c r="LON142" s="102"/>
      <c r="LOO142" s="102"/>
      <c r="LOP142" s="102"/>
      <c r="LOQ142" s="102"/>
      <c r="LOR142" s="102"/>
      <c r="LOS142" s="102"/>
      <c r="LOT142" s="102"/>
      <c r="LOU142" s="102"/>
      <c r="LOV142" s="102"/>
      <c r="LOW142" s="102"/>
      <c r="LOX142" s="102"/>
      <c r="LOY142" s="102"/>
      <c r="LOZ142" s="102"/>
      <c r="LPA142" s="102"/>
      <c r="LPB142" s="102"/>
      <c r="LPC142" s="102"/>
      <c r="LPD142" s="102"/>
      <c r="LPE142" s="102"/>
      <c r="LPF142" s="102"/>
      <c r="LPG142" s="102"/>
      <c r="LPH142" s="102"/>
      <c r="LPI142" s="102"/>
      <c r="LPJ142" s="102"/>
      <c r="LPK142" s="102"/>
      <c r="LPL142" s="102"/>
      <c r="LPM142" s="102"/>
      <c r="LPN142" s="102"/>
      <c r="LPO142" s="102"/>
      <c r="LPP142" s="102"/>
      <c r="LPQ142" s="102"/>
      <c r="LPR142" s="102"/>
      <c r="LPS142" s="102"/>
      <c r="LPT142" s="102"/>
      <c r="LPU142" s="102"/>
      <c r="LPV142" s="102"/>
      <c r="LPW142" s="102"/>
      <c r="LPX142" s="102"/>
      <c r="LPY142" s="102"/>
      <c r="LPZ142" s="102"/>
      <c r="LQA142" s="102"/>
      <c r="LQB142" s="102"/>
      <c r="LQC142" s="102"/>
      <c r="LQD142" s="102"/>
      <c r="LQE142" s="102"/>
      <c r="LQF142" s="102"/>
      <c r="LQG142" s="102"/>
      <c r="LQH142" s="102"/>
      <c r="LQI142" s="102"/>
      <c r="LQJ142" s="102"/>
      <c r="LQK142" s="102"/>
      <c r="LQL142" s="102"/>
      <c r="LQM142" s="102"/>
      <c r="LQN142" s="102"/>
      <c r="LQO142" s="102"/>
      <c r="LQP142" s="102"/>
      <c r="LQQ142" s="102"/>
      <c r="LQR142" s="102"/>
      <c r="LQS142" s="102"/>
      <c r="LQT142" s="102"/>
      <c r="LQU142" s="102"/>
      <c r="LQV142" s="102"/>
      <c r="LQW142" s="102"/>
      <c r="LQX142" s="102"/>
      <c r="LQY142" s="102"/>
      <c r="LQZ142" s="102"/>
      <c r="LRA142" s="102"/>
      <c r="LRB142" s="102"/>
      <c r="LRC142" s="102"/>
      <c r="LRD142" s="102"/>
      <c r="LRE142" s="102"/>
      <c r="LRF142" s="102"/>
      <c r="LRG142" s="102"/>
      <c r="LRH142" s="102"/>
      <c r="LRI142" s="102"/>
      <c r="LRJ142" s="102"/>
      <c r="LRK142" s="102"/>
      <c r="LRL142" s="102"/>
      <c r="LRM142" s="102"/>
      <c r="LRN142" s="102"/>
      <c r="LRO142" s="102"/>
      <c r="LRP142" s="102"/>
      <c r="LRQ142" s="102"/>
      <c r="LRR142" s="102"/>
      <c r="LRS142" s="102"/>
      <c r="LRT142" s="102"/>
      <c r="LRU142" s="102"/>
      <c r="LRV142" s="102"/>
      <c r="LRW142" s="102"/>
      <c r="LRX142" s="102"/>
      <c r="LRY142" s="102"/>
      <c r="LRZ142" s="102"/>
      <c r="LSA142" s="102"/>
      <c r="LSB142" s="102"/>
      <c r="LSC142" s="102"/>
      <c r="LSD142" s="102"/>
      <c r="LSE142" s="102"/>
      <c r="LSF142" s="102"/>
      <c r="LSG142" s="102"/>
      <c r="LSH142" s="102"/>
      <c r="LSI142" s="102"/>
      <c r="LSJ142" s="102"/>
      <c r="LSK142" s="102"/>
      <c r="LSL142" s="102"/>
      <c r="LSM142" s="102"/>
      <c r="LSN142" s="102"/>
      <c r="LSO142" s="102"/>
      <c r="LSP142" s="102"/>
      <c r="LSQ142" s="102"/>
      <c r="LSR142" s="102"/>
      <c r="LSS142" s="102"/>
      <c r="LST142" s="102"/>
      <c r="LSU142" s="102"/>
      <c r="LSV142" s="102"/>
      <c r="LSW142" s="102"/>
      <c r="LSX142" s="102"/>
      <c r="LSY142" s="102"/>
      <c r="LSZ142" s="102"/>
      <c r="LTA142" s="102"/>
      <c r="LTB142" s="102"/>
      <c r="LTC142" s="102"/>
      <c r="LTD142" s="102"/>
      <c r="LTE142" s="102"/>
      <c r="LTF142" s="102"/>
      <c r="LTG142" s="102"/>
      <c r="LTH142" s="102"/>
      <c r="LTI142" s="102"/>
      <c r="LTJ142" s="102"/>
      <c r="LTK142" s="102"/>
      <c r="LTL142" s="102"/>
      <c r="LTM142" s="102"/>
      <c r="LTN142" s="102"/>
      <c r="LTO142" s="102"/>
      <c r="LTP142" s="102"/>
      <c r="LTQ142" s="102"/>
      <c r="LTR142" s="102"/>
      <c r="LTS142" s="102"/>
      <c r="LTT142" s="102"/>
      <c r="LTU142" s="102"/>
      <c r="LTV142" s="102"/>
      <c r="LTW142" s="102"/>
      <c r="LTX142" s="102"/>
      <c r="LTY142" s="102"/>
      <c r="LTZ142" s="102"/>
      <c r="LUA142" s="102"/>
      <c r="LUB142" s="102"/>
      <c r="LUC142" s="102"/>
      <c r="LUD142" s="102"/>
      <c r="LUE142" s="102"/>
      <c r="LUF142" s="102"/>
      <c r="LUG142" s="102"/>
      <c r="LUH142" s="102"/>
      <c r="LUI142" s="102"/>
      <c r="LUJ142" s="102"/>
      <c r="LUK142" s="102"/>
      <c r="LUL142" s="102"/>
      <c r="LUM142" s="102"/>
      <c r="LUN142" s="102"/>
      <c r="LUO142" s="102"/>
      <c r="LUP142" s="102"/>
      <c r="LUQ142" s="102"/>
      <c r="LUR142" s="102"/>
      <c r="LUS142" s="102"/>
      <c r="LUT142" s="102"/>
      <c r="LUU142" s="102"/>
      <c r="LUV142" s="102"/>
      <c r="LUW142" s="102"/>
      <c r="LUX142" s="102"/>
      <c r="LUY142" s="102"/>
      <c r="LUZ142" s="102"/>
      <c r="LVA142" s="102"/>
      <c r="LVB142" s="102"/>
      <c r="LVC142" s="102"/>
      <c r="LVD142" s="102"/>
      <c r="LVE142" s="102"/>
      <c r="LVF142" s="102"/>
      <c r="LVG142" s="102"/>
      <c r="LVH142" s="102"/>
      <c r="LVI142" s="102"/>
      <c r="LVJ142" s="102"/>
      <c r="LVK142" s="102"/>
      <c r="LVL142" s="102"/>
      <c r="LVM142" s="102"/>
      <c r="LVN142" s="102"/>
      <c r="LVO142" s="102"/>
      <c r="LVP142" s="102"/>
      <c r="LVQ142" s="102"/>
      <c r="LVR142" s="102"/>
      <c r="LVS142" s="102"/>
      <c r="LVT142" s="102"/>
      <c r="LVU142" s="102"/>
      <c r="LVV142" s="102"/>
      <c r="LVW142" s="102"/>
      <c r="LVX142" s="102"/>
      <c r="LVY142" s="102"/>
      <c r="LVZ142" s="102"/>
      <c r="LWA142" s="102"/>
      <c r="LWB142" s="102"/>
      <c r="LWC142" s="102"/>
      <c r="LWD142" s="102"/>
      <c r="LWE142" s="102"/>
      <c r="LWF142" s="102"/>
      <c r="LWG142" s="102"/>
      <c r="LWH142" s="102"/>
      <c r="LWI142" s="102"/>
      <c r="LWJ142" s="102"/>
      <c r="LWK142" s="102"/>
      <c r="LWL142" s="102"/>
      <c r="LWM142" s="102"/>
      <c r="LWN142" s="102"/>
      <c r="LWO142" s="102"/>
      <c r="LWP142" s="102"/>
      <c r="LWQ142" s="102"/>
      <c r="LWR142" s="102"/>
      <c r="LWS142" s="102"/>
      <c r="LWT142" s="102"/>
      <c r="LWU142" s="102"/>
      <c r="LWV142" s="102"/>
      <c r="LWW142" s="102"/>
      <c r="LWX142" s="102"/>
      <c r="LWY142" s="102"/>
      <c r="LWZ142" s="102"/>
      <c r="LXA142" s="102"/>
      <c r="LXB142" s="102"/>
      <c r="LXC142" s="102"/>
      <c r="LXD142" s="102"/>
      <c r="LXE142" s="102"/>
      <c r="LXF142" s="102"/>
      <c r="LXG142" s="102"/>
      <c r="LXH142" s="102"/>
      <c r="LXI142" s="102"/>
      <c r="LXJ142" s="102"/>
      <c r="LXK142" s="102"/>
      <c r="LXL142" s="102"/>
      <c r="LXM142" s="102"/>
      <c r="LXN142" s="102"/>
      <c r="LXO142" s="102"/>
      <c r="LXP142" s="102"/>
      <c r="LXQ142" s="102"/>
      <c r="LXR142" s="102"/>
      <c r="LXS142" s="102"/>
      <c r="LXT142" s="102"/>
      <c r="LXU142" s="102"/>
      <c r="LXV142" s="102"/>
      <c r="LXW142" s="102"/>
      <c r="LXX142" s="102"/>
      <c r="LXY142" s="102"/>
      <c r="LXZ142" s="102"/>
      <c r="LYA142" s="102"/>
      <c r="LYB142" s="102"/>
      <c r="LYC142" s="102"/>
      <c r="LYD142" s="102"/>
      <c r="LYE142" s="102"/>
      <c r="LYF142" s="102"/>
      <c r="LYG142" s="102"/>
      <c r="LYH142" s="102"/>
      <c r="LYI142" s="102"/>
      <c r="LYJ142" s="102"/>
      <c r="LYK142" s="102"/>
      <c r="LYL142" s="102"/>
      <c r="LYM142" s="102"/>
      <c r="LYN142" s="102"/>
      <c r="LYO142" s="102"/>
      <c r="LYP142" s="102"/>
      <c r="LYQ142" s="102"/>
      <c r="LYR142" s="102"/>
      <c r="LYS142" s="102"/>
      <c r="LYT142" s="102"/>
      <c r="LYU142" s="102"/>
      <c r="LYV142" s="102"/>
      <c r="LYW142" s="102"/>
      <c r="LYX142" s="102"/>
      <c r="LYY142" s="102"/>
      <c r="LYZ142" s="102"/>
      <c r="LZA142" s="102"/>
      <c r="LZB142" s="102"/>
      <c r="LZC142" s="102"/>
      <c r="LZD142" s="102"/>
      <c r="LZE142" s="102"/>
      <c r="LZF142" s="102"/>
      <c r="LZG142" s="102"/>
      <c r="LZH142" s="102"/>
      <c r="LZI142" s="102"/>
      <c r="LZJ142" s="102"/>
      <c r="LZK142" s="102"/>
      <c r="LZL142" s="102"/>
      <c r="LZM142" s="102"/>
      <c r="LZN142" s="102"/>
      <c r="LZO142" s="102"/>
      <c r="LZP142" s="102"/>
      <c r="LZQ142" s="102"/>
      <c r="LZR142" s="102"/>
      <c r="LZS142" s="102"/>
      <c r="LZT142" s="102"/>
      <c r="LZU142" s="102"/>
      <c r="LZV142" s="102"/>
      <c r="LZW142" s="102"/>
      <c r="LZX142" s="102"/>
      <c r="LZY142" s="102"/>
      <c r="LZZ142" s="102"/>
      <c r="MAA142" s="102"/>
      <c r="MAB142" s="102"/>
      <c r="MAC142" s="102"/>
      <c r="MAD142" s="102"/>
      <c r="MAE142" s="102"/>
      <c r="MAF142" s="102"/>
      <c r="MAG142" s="102"/>
      <c r="MAH142" s="102"/>
      <c r="MAI142" s="102"/>
      <c r="MAJ142" s="102"/>
      <c r="MAK142" s="102"/>
      <c r="MAL142" s="102"/>
      <c r="MAM142" s="102"/>
      <c r="MAN142" s="102"/>
      <c r="MAO142" s="102"/>
      <c r="MAP142" s="102"/>
      <c r="MAQ142" s="102"/>
      <c r="MAR142" s="102"/>
      <c r="MAS142" s="102"/>
      <c r="MAT142" s="102"/>
      <c r="MAU142" s="102"/>
      <c r="MAV142" s="102"/>
      <c r="MAW142" s="102"/>
      <c r="MAX142" s="102"/>
      <c r="MAY142" s="102"/>
      <c r="MAZ142" s="102"/>
      <c r="MBA142" s="102"/>
      <c r="MBB142" s="102"/>
      <c r="MBC142" s="102"/>
      <c r="MBD142" s="102"/>
      <c r="MBE142" s="102"/>
      <c r="MBF142" s="102"/>
      <c r="MBG142" s="102"/>
      <c r="MBH142" s="102"/>
      <c r="MBI142" s="102"/>
      <c r="MBJ142" s="102"/>
      <c r="MBK142" s="102"/>
      <c r="MBL142" s="102"/>
      <c r="MBM142" s="102"/>
      <c r="MBN142" s="102"/>
      <c r="MBO142" s="102"/>
      <c r="MBP142" s="102"/>
      <c r="MBQ142" s="102"/>
      <c r="MBR142" s="102"/>
      <c r="MBS142" s="102"/>
      <c r="MBT142" s="102"/>
      <c r="MBU142" s="102"/>
      <c r="MBV142" s="102"/>
      <c r="MBW142" s="102"/>
      <c r="MBX142" s="102"/>
      <c r="MBY142" s="102"/>
      <c r="MBZ142" s="102"/>
      <c r="MCA142" s="102"/>
      <c r="MCB142" s="102"/>
      <c r="MCC142" s="102"/>
      <c r="MCD142" s="102"/>
      <c r="MCE142" s="102"/>
      <c r="MCF142" s="102"/>
      <c r="MCG142" s="102"/>
      <c r="MCH142" s="102"/>
      <c r="MCI142" s="102"/>
      <c r="MCJ142" s="102"/>
      <c r="MCK142" s="102"/>
      <c r="MCL142" s="102"/>
      <c r="MCM142" s="102"/>
      <c r="MCN142" s="102"/>
      <c r="MCO142" s="102"/>
      <c r="MCP142" s="102"/>
      <c r="MCQ142" s="102"/>
      <c r="MCR142" s="102"/>
      <c r="MCS142" s="102"/>
      <c r="MCT142" s="102"/>
      <c r="MCU142" s="102"/>
      <c r="MCV142" s="102"/>
      <c r="MCW142" s="102"/>
      <c r="MCX142" s="102"/>
      <c r="MCY142" s="102"/>
      <c r="MCZ142" s="102"/>
      <c r="MDA142" s="102"/>
      <c r="MDB142" s="102"/>
      <c r="MDC142" s="102"/>
      <c r="MDD142" s="102"/>
      <c r="MDE142" s="102"/>
      <c r="MDF142" s="102"/>
      <c r="MDG142" s="102"/>
      <c r="MDH142" s="102"/>
      <c r="MDI142" s="102"/>
      <c r="MDJ142" s="102"/>
      <c r="MDK142" s="102"/>
      <c r="MDL142" s="102"/>
      <c r="MDM142" s="102"/>
      <c r="MDN142" s="102"/>
      <c r="MDO142" s="102"/>
      <c r="MDP142" s="102"/>
      <c r="MDQ142" s="102"/>
      <c r="MDR142" s="102"/>
      <c r="MDS142" s="102"/>
      <c r="MDT142" s="102"/>
      <c r="MDU142" s="102"/>
      <c r="MDV142" s="102"/>
      <c r="MDW142" s="102"/>
      <c r="MDX142" s="102"/>
      <c r="MDY142" s="102"/>
      <c r="MDZ142" s="102"/>
      <c r="MEA142" s="102"/>
      <c r="MEB142" s="102"/>
      <c r="MEC142" s="102"/>
      <c r="MED142" s="102"/>
      <c r="MEE142" s="102"/>
      <c r="MEF142" s="102"/>
      <c r="MEG142" s="102"/>
      <c r="MEH142" s="102"/>
      <c r="MEI142" s="102"/>
      <c r="MEJ142" s="102"/>
      <c r="MEK142" s="102"/>
      <c r="MEL142" s="102"/>
      <c r="MEM142" s="102"/>
      <c r="MEN142" s="102"/>
      <c r="MEO142" s="102"/>
      <c r="MEP142" s="102"/>
      <c r="MEQ142" s="102"/>
      <c r="MER142" s="102"/>
      <c r="MES142" s="102"/>
      <c r="MET142" s="102"/>
      <c r="MEU142" s="102"/>
      <c r="MEV142" s="102"/>
      <c r="MEW142" s="102"/>
      <c r="MEX142" s="102"/>
      <c r="MEY142" s="102"/>
      <c r="MEZ142" s="102"/>
      <c r="MFA142" s="102"/>
      <c r="MFB142" s="102"/>
      <c r="MFC142" s="102"/>
      <c r="MFD142" s="102"/>
      <c r="MFE142" s="102"/>
      <c r="MFF142" s="102"/>
      <c r="MFG142" s="102"/>
      <c r="MFH142" s="102"/>
      <c r="MFI142" s="102"/>
      <c r="MFJ142" s="102"/>
      <c r="MFK142" s="102"/>
      <c r="MFL142" s="102"/>
      <c r="MFM142" s="102"/>
      <c r="MFN142" s="102"/>
      <c r="MFO142" s="102"/>
      <c r="MFP142" s="102"/>
      <c r="MFQ142" s="102"/>
      <c r="MFR142" s="102"/>
      <c r="MFS142" s="102"/>
      <c r="MFT142" s="102"/>
      <c r="MFU142" s="102"/>
      <c r="MFV142" s="102"/>
      <c r="MFW142" s="102"/>
      <c r="MFX142" s="102"/>
      <c r="MFY142" s="102"/>
      <c r="MFZ142" s="102"/>
      <c r="MGA142" s="102"/>
      <c r="MGB142" s="102"/>
      <c r="MGC142" s="102"/>
      <c r="MGD142" s="102"/>
      <c r="MGE142" s="102"/>
      <c r="MGF142" s="102"/>
      <c r="MGG142" s="102"/>
      <c r="MGH142" s="102"/>
      <c r="MGI142" s="102"/>
      <c r="MGJ142" s="102"/>
      <c r="MGK142" s="102"/>
      <c r="MGL142" s="102"/>
      <c r="MGM142" s="102"/>
      <c r="MGN142" s="102"/>
      <c r="MGO142" s="102"/>
      <c r="MGP142" s="102"/>
      <c r="MGQ142" s="102"/>
      <c r="MGR142" s="102"/>
      <c r="MGS142" s="102"/>
      <c r="MGT142" s="102"/>
      <c r="MGU142" s="102"/>
      <c r="MGV142" s="102"/>
      <c r="MGW142" s="102"/>
      <c r="MGX142" s="102"/>
      <c r="MGY142" s="102"/>
      <c r="MGZ142" s="102"/>
      <c r="MHA142" s="102"/>
      <c r="MHB142" s="102"/>
      <c r="MHC142" s="102"/>
      <c r="MHD142" s="102"/>
      <c r="MHE142" s="102"/>
      <c r="MHF142" s="102"/>
      <c r="MHG142" s="102"/>
      <c r="MHH142" s="102"/>
      <c r="MHI142" s="102"/>
      <c r="MHJ142" s="102"/>
      <c r="MHK142" s="102"/>
      <c r="MHL142" s="102"/>
      <c r="MHM142" s="102"/>
      <c r="MHN142" s="102"/>
      <c r="MHO142" s="102"/>
      <c r="MHP142" s="102"/>
      <c r="MHQ142" s="102"/>
      <c r="MHR142" s="102"/>
      <c r="MHS142" s="102"/>
      <c r="MHT142" s="102"/>
      <c r="MHU142" s="102"/>
      <c r="MHV142" s="102"/>
      <c r="MHW142" s="102"/>
      <c r="MHX142" s="102"/>
      <c r="MHY142" s="102"/>
      <c r="MHZ142" s="102"/>
      <c r="MIA142" s="102"/>
      <c r="MIB142" s="102"/>
      <c r="MIC142" s="102"/>
      <c r="MID142" s="102"/>
      <c r="MIE142" s="102"/>
      <c r="MIF142" s="102"/>
      <c r="MIG142" s="102"/>
      <c r="MIH142" s="102"/>
      <c r="MII142" s="102"/>
      <c r="MIJ142" s="102"/>
      <c r="MIK142" s="102"/>
      <c r="MIL142" s="102"/>
      <c r="MIM142" s="102"/>
      <c r="MIN142" s="102"/>
      <c r="MIO142" s="102"/>
      <c r="MIP142" s="102"/>
      <c r="MIQ142" s="102"/>
      <c r="MIR142" s="102"/>
      <c r="MIS142" s="102"/>
      <c r="MIT142" s="102"/>
      <c r="MIU142" s="102"/>
      <c r="MIV142" s="102"/>
      <c r="MIW142" s="102"/>
      <c r="MIX142" s="102"/>
      <c r="MIY142" s="102"/>
      <c r="MIZ142" s="102"/>
      <c r="MJA142" s="102"/>
      <c r="MJB142" s="102"/>
      <c r="MJC142" s="102"/>
      <c r="MJD142" s="102"/>
      <c r="MJE142" s="102"/>
      <c r="MJF142" s="102"/>
      <c r="MJG142" s="102"/>
      <c r="MJH142" s="102"/>
      <c r="MJI142" s="102"/>
      <c r="MJJ142" s="102"/>
      <c r="MJK142" s="102"/>
      <c r="MJL142" s="102"/>
      <c r="MJM142" s="102"/>
      <c r="MJN142" s="102"/>
      <c r="MJO142" s="102"/>
      <c r="MJP142" s="102"/>
      <c r="MJQ142" s="102"/>
      <c r="MJR142" s="102"/>
      <c r="MJS142" s="102"/>
      <c r="MJT142" s="102"/>
      <c r="MJU142" s="102"/>
      <c r="MJV142" s="102"/>
      <c r="MJW142" s="102"/>
      <c r="MJX142" s="102"/>
      <c r="MJY142" s="102"/>
      <c r="MJZ142" s="102"/>
      <c r="MKA142" s="102"/>
      <c r="MKB142" s="102"/>
      <c r="MKC142" s="102"/>
      <c r="MKD142" s="102"/>
      <c r="MKE142" s="102"/>
      <c r="MKF142" s="102"/>
      <c r="MKG142" s="102"/>
      <c r="MKH142" s="102"/>
      <c r="MKI142" s="102"/>
      <c r="MKJ142" s="102"/>
      <c r="MKK142" s="102"/>
      <c r="MKL142" s="102"/>
      <c r="MKM142" s="102"/>
      <c r="MKN142" s="102"/>
      <c r="MKO142" s="102"/>
      <c r="MKP142" s="102"/>
      <c r="MKQ142" s="102"/>
      <c r="MKR142" s="102"/>
      <c r="MKS142" s="102"/>
      <c r="MKT142" s="102"/>
      <c r="MKU142" s="102"/>
      <c r="MKV142" s="102"/>
      <c r="MKW142" s="102"/>
      <c r="MKX142" s="102"/>
      <c r="MKY142" s="102"/>
      <c r="MKZ142" s="102"/>
      <c r="MLA142" s="102"/>
      <c r="MLB142" s="102"/>
      <c r="MLC142" s="102"/>
      <c r="MLD142" s="102"/>
      <c r="MLE142" s="102"/>
      <c r="MLF142" s="102"/>
      <c r="MLG142" s="102"/>
      <c r="MLH142" s="102"/>
      <c r="MLI142" s="102"/>
      <c r="MLJ142" s="102"/>
      <c r="MLK142" s="102"/>
      <c r="MLL142" s="102"/>
      <c r="MLM142" s="102"/>
      <c r="MLN142" s="102"/>
      <c r="MLO142" s="102"/>
      <c r="MLP142" s="102"/>
      <c r="MLQ142" s="102"/>
      <c r="MLR142" s="102"/>
      <c r="MLS142" s="102"/>
      <c r="MLT142" s="102"/>
      <c r="MLU142" s="102"/>
      <c r="MLV142" s="102"/>
      <c r="MLW142" s="102"/>
      <c r="MLX142" s="102"/>
      <c r="MLY142" s="102"/>
      <c r="MLZ142" s="102"/>
      <c r="MMA142" s="102"/>
      <c r="MMB142" s="102"/>
      <c r="MMC142" s="102"/>
      <c r="MMD142" s="102"/>
      <c r="MME142" s="102"/>
      <c r="MMF142" s="102"/>
      <c r="MMG142" s="102"/>
      <c r="MMH142" s="102"/>
      <c r="MMI142" s="102"/>
      <c r="MMJ142" s="102"/>
      <c r="MMK142" s="102"/>
      <c r="MML142" s="102"/>
      <c r="MMM142" s="102"/>
      <c r="MMN142" s="102"/>
      <c r="MMO142" s="102"/>
      <c r="MMP142" s="102"/>
      <c r="MMQ142" s="102"/>
      <c r="MMR142" s="102"/>
      <c r="MMS142" s="102"/>
      <c r="MMT142" s="102"/>
      <c r="MMU142" s="102"/>
      <c r="MMV142" s="102"/>
      <c r="MMW142" s="102"/>
      <c r="MMX142" s="102"/>
      <c r="MMY142" s="102"/>
      <c r="MMZ142" s="102"/>
      <c r="MNA142" s="102"/>
      <c r="MNB142" s="102"/>
      <c r="MNC142" s="102"/>
      <c r="MND142" s="102"/>
      <c r="MNE142" s="102"/>
      <c r="MNF142" s="102"/>
      <c r="MNG142" s="102"/>
      <c r="MNH142" s="102"/>
      <c r="MNI142" s="102"/>
      <c r="MNJ142" s="102"/>
      <c r="MNK142" s="102"/>
      <c r="MNL142" s="102"/>
      <c r="MNM142" s="102"/>
      <c r="MNN142" s="102"/>
      <c r="MNO142" s="102"/>
      <c r="MNP142" s="102"/>
      <c r="MNQ142" s="102"/>
      <c r="MNR142" s="102"/>
      <c r="MNS142" s="102"/>
      <c r="MNT142" s="102"/>
      <c r="MNU142" s="102"/>
      <c r="MNV142" s="102"/>
      <c r="MNW142" s="102"/>
      <c r="MNX142" s="102"/>
      <c r="MNY142" s="102"/>
      <c r="MNZ142" s="102"/>
      <c r="MOA142" s="102"/>
      <c r="MOB142" s="102"/>
      <c r="MOC142" s="102"/>
      <c r="MOD142" s="102"/>
      <c r="MOE142" s="102"/>
      <c r="MOF142" s="102"/>
      <c r="MOG142" s="102"/>
      <c r="MOH142" s="102"/>
      <c r="MOI142" s="102"/>
      <c r="MOJ142" s="102"/>
      <c r="MOK142" s="102"/>
      <c r="MOL142" s="102"/>
      <c r="MOM142" s="102"/>
      <c r="MON142" s="102"/>
      <c r="MOO142" s="102"/>
      <c r="MOP142" s="102"/>
      <c r="MOQ142" s="102"/>
      <c r="MOR142" s="102"/>
      <c r="MOS142" s="102"/>
      <c r="MOT142" s="102"/>
      <c r="MOU142" s="102"/>
      <c r="MOV142" s="102"/>
      <c r="MOW142" s="102"/>
      <c r="MOX142" s="102"/>
      <c r="MOY142" s="102"/>
      <c r="MOZ142" s="102"/>
      <c r="MPA142" s="102"/>
      <c r="MPB142" s="102"/>
      <c r="MPC142" s="102"/>
      <c r="MPD142" s="102"/>
      <c r="MPE142" s="102"/>
      <c r="MPF142" s="102"/>
      <c r="MPG142" s="102"/>
      <c r="MPH142" s="102"/>
      <c r="MPI142" s="102"/>
      <c r="MPJ142" s="102"/>
      <c r="MPK142" s="102"/>
      <c r="MPL142" s="102"/>
      <c r="MPM142" s="102"/>
      <c r="MPN142" s="102"/>
      <c r="MPO142" s="102"/>
      <c r="MPP142" s="102"/>
      <c r="MPQ142" s="102"/>
      <c r="MPR142" s="102"/>
      <c r="MPS142" s="102"/>
      <c r="MPT142" s="102"/>
      <c r="MPU142" s="102"/>
      <c r="MPV142" s="102"/>
      <c r="MPW142" s="102"/>
      <c r="MPX142" s="102"/>
      <c r="MPY142" s="102"/>
      <c r="MPZ142" s="102"/>
      <c r="MQA142" s="102"/>
      <c r="MQB142" s="102"/>
      <c r="MQC142" s="102"/>
      <c r="MQD142" s="102"/>
      <c r="MQE142" s="102"/>
      <c r="MQF142" s="102"/>
      <c r="MQG142" s="102"/>
      <c r="MQH142" s="102"/>
      <c r="MQI142" s="102"/>
      <c r="MQJ142" s="102"/>
      <c r="MQK142" s="102"/>
      <c r="MQL142" s="102"/>
      <c r="MQM142" s="102"/>
      <c r="MQN142" s="102"/>
      <c r="MQO142" s="102"/>
      <c r="MQP142" s="102"/>
      <c r="MQQ142" s="102"/>
      <c r="MQR142" s="102"/>
      <c r="MQS142" s="102"/>
      <c r="MQT142" s="102"/>
      <c r="MQU142" s="102"/>
      <c r="MQV142" s="102"/>
      <c r="MQW142" s="102"/>
      <c r="MQX142" s="102"/>
      <c r="MQY142" s="102"/>
      <c r="MQZ142" s="102"/>
      <c r="MRA142" s="102"/>
      <c r="MRB142" s="102"/>
      <c r="MRC142" s="102"/>
      <c r="MRD142" s="102"/>
      <c r="MRE142" s="102"/>
      <c r="MRF142" s="102"/>
      <c r="MRG142" s="102"/>
      <c r="MRH142" s="102"/>
      <c r="MRI142" s="102"/>
      <c r="MRJ142" s="102"/>
      <c r="MRK142" s="102"/>
      <c r="MRL142" s="102"/>
      <c r="MRM142" s="102"/>
      <c r="MRN142" s="102"/>
      <c r="MRO142" s="102"/>
      <c r="MRP142" s="102"/>
      <c r="MRQ142" s="102"/>
      <c r="MRR142" s="102"/>
      <c r="MRS142" s="102"/>
      <c r="MRT142" s="102"/>
      <c r="MRU142" s="102"/>
      <c r="MRV142" s="102"/>
      <c r="MRW142" s="102"/>
      <c r="MRX142" s="102"/>
      <c r="MRY142" s="102"/>
      <c r="MRZ142" s="102"/>
      <c r="MSA142" s="102"/>
      <c r="MSB142" s="102"/>
      <c r="MSC142" s="102"/>
      <c r="MSD142" s="102"/>
      <c r="MSE142" s="102"/>
      <c r="MSF142" s="102"/>
      <c r="MSG142" s="102"/>
      <c r="MSH142" s="102"/>
      <c r="MSI142" s="102"/>
      <c r="MSJ142" s="102"/>
      <c r="MSK142" s="102"/>
      <c r="MSL142" s="102"/>
      <c r="MSM142" s="102"/>
      <c r="MSN142" s="102"/>
      <c r="MSO142" s="102"/>
      <c r="MSP142" s="102"/>
      <c r="MSQ142" s="102"/>
      <c r="MSR142" s="102"/>
      <c r="MSS142" s="102"/>
      <c r="MST142" s="102"/>
      <c r="MSU142" s="102"/>
      <c r="MSV142" s="102"/>
      <c r="MSW142" s="102"/>
      <c r="MSX142" s="102"/>
      <c r="MSY142" s="102"/>
      <c r="MSZ142" s="102"/>
      <c r="MTA142" s="102"/>
      <c r="MTB142" s="102"/>
      <c r="MTC142" s="102"/>
      <c r="MTD142" s="102"/>
      <c r="MTE142" s="102"/>
      <c r="MTF142" s="102"/>
      <c r="MTG142" s="102"/>
      <c r="MTH142" s="102"/>
      <c r="MTI142" s="102"/>
      <c r="MTJ142" s="102"/>
      <c r="MTK142" s="102"/>
      <c r="MTL142" s="102"/>
      <c r="MTM142" s="102"/>
      <c r="MTN142" s="102"/>
      <c r="MTO142" s="102"/>
      <c r="MTP142" s="102"/>
      <c r="MTQ142" s="102"/>
      <c r="MTR142" s="102"/>
      <c r="MTS142" s="102"/>
      <c r="MTT142" s="102"/>
      <c r="MTU142" s="102"/>
      <c r="MTV142" s="102"/>
      <c r="MTW142" s="102"/>
      <c r="MTX142" s="102"/>
      <c r="MTY142" s="102"/>
      <c r="MTZ142" s="102"/>
      <c r="MUA142" s="102"/>
      <c r="MUB142" s="102"/>
      <c r="MUC142" s="102"/>
      <c r="MUD142" s="102"/>
      <c r="MUE142" s="102"/>
      <c r="MUF142" s="102"/>
      <c r="MUG142" s="102"/>
      <c r="MUH142" s="102"/>
      <c r="MUI142" s="102"/>
      <c r="MUJ142" s="102"/>
      <c r="MUK142" s="102"/>
      <c r="MUL142" s="102"/>
      <c r="MUM142" s="102"/>
      <c r="MUN142" s="102"/>
      <c r="MUO142" s="102"/>
      <c r="MUP142" s="102"/>
      <c r="MUQ142" s="102"/>
      <c r="MUR142" s="102"/>
      <c r="MUS142" s="102"/>
      <c r="MUT142" s="102"/>
      <c r="MUU142" s="102"/>
      <c r="MUV142" s="102"/>
      <c r="MUW142" s="102"/>
      <c r="MUX142" s="102"/>
      <c r="MUY142" s="102"/>
      <c r="MUZ142" s="102"/>
      <c r="MVA142" s="102"/>
      <c r="MVB142" s="102"/>
      <c r="MVC142" s="102"/>
      <c r="MVD142" s="102"/>
      <c r="MVE142" s="102"/>
      <c r="MVF142" s="102"/>
      <c r="MVG142" s="102"/>
      <c r="MVH142" s="102"/>
      <c r="MVI142" s="102"/>
      <c r="MVJ142" s="102"/>
      <c r="MVK142" s="102"/>
      <c r="MVL142" s="102"/>
      <c r="MVM142" s="102"/>
      <c r="MVN142" s="102"/>
      <c r="MVO142" s="102"/>
      <c r="MVP142" s="102"/>
      <c r="MVQ142" s="102"/>
      <c r="MVR142" s="102"/>
      <c r="MVS142" s="102"/>
      <c r="MVT142" s="102"/>
      <c r="MVU142" s="102"/>
      <c r="MVV142" s="102"/>
      <c r="MVW142" s="102"/>
      <c r="MVX142" s="102"/>
      <c r="MVY142" s="102"/>
      <c r="MVZ142" s="102"/>
      <c r="MWA142" s="102"/>
      <c r="MWB142" s="102"/>
      <c r="MWC142" s="102"/>
      <c r="MWD142" s="102"/>
      <c r="MWE142" s="102"/>
      <c r="MWF142" s="102"/>
      <c r="MWG142" s="102"/>
      <c r="MWH142" s="102"/>
      <c r="MWI142" s="102"/>
      <c r="MWJ142" s="102"/>
      <c r="MWK142" s="102"/>
      <c r="MWL142" s="102"/>
      <c r="MWM142" s="102"/>
      <c r="MWN142" s="102"/>
      <c r="MWO142" s="102"/>
      <c r="MWP142" s="102"/>
      <c r="MWQ142" s="102"/>
      <c r="MWR142" s="102"/>
      <c r="MWS142" s="102"/>
      <c r="MWT142" s="102"/>
      <c r="MWU142" s="102"/>
      <c r="MWV142" s="102"/>
      <c r="MWW142" s="102"/>
      <c r="MWX142" s="102"/>
      <c r="MWY142" s="102"/>
      <c r="MWZ142" s="102"/>
      <c r="MXA142" s="102"/>
      <c r="MXB142" s="102"/>
      <c r="MXC142" s="102"/>
      <c r="MXD142" s="102"/>
      <c r="MXE142" s="102"/>
      <c r="MXF142" s="102"/>
      <c r="MXG142" s="102"/>
      <c r="MXH142" s="102"/>
      <c r="MXI142" s="102"/>
      <c r="MXJ142" s="102"/>
      <c r="MXK142" s="102"/>
      <c r="MXL142" s="102"/>
      <c r="MXM142" s="102"/>
      <c r="MXN142" s="102"/>
      <c r="MXO142" s="102"/>
      <c r="MXP142" s="102"/>
      <c r="MXQ142" s="102"/>
      <c r="MXR142" s="102"/>
      <c r="MXS142" s="102"/>
      <c r="MXT142" s="102"/>
      <c r="MXU142" s="102"/>
      <c r="MXV142" s="102"/>
      <c r="MXW142" s="102"/>
      <c r="MXX142" s="102"/>
      <c r="MXY142" s="102"/>
      <c r="MXZ142" s="102"/>
      <c r="MYA142" s="102"/>
      <c r="MYB142" s="102"/>
      <c r="MYC142" s="102"/>
      <c r="MYD142" s="102"/>
      <c r="MYE142" s="102"/>
      <c r="MYF142" s="102"/>
      <c r="MYG142" s="102"/>
      <c r="MYH142" s="102"/>
      <c r="MYI142" s="102"/>
      <c r="MYJ142" s="102"/>
      <c r="MYK142" s="102"/>
      <c r="MYL142" s="102"/>
      <c r="MYM142" s="102"/>
      <c r="MYN142" s="102"/>
      <c r="MYO142" s="102"/>
      <c r="MYP142" s="102"/>
      <c r="MYQ142" s="102"/>
      <c r="MYR142" s="102"/>
      <c r="MYS142" s="102"/>
      <c r="MYT142" s="102"/>
      <c r="MYU142" s="102"/>
      <c r="MYV142" s="102"/>
      <c r="MYW142" s="102"/>
      <c r="MYX142" s="102"/>
      <c r="MYY142" s="102"/>
      <c r="MYZ142" s="102"/>
      <c r="MZA142" s="102"/>
      <c r="MZB142" s="102"/>
      <c r="MZC142" s="102"/>
      <c r="MZD142" s="102"/>
      <c r="MZE142" s="102"/>
      <c r="MZF142" s="102"/>
      <c r="MZG142" s="102"/>
      <c r="MZH142" s="102"/>
      <c r="MZI142" s="102"/>
      <c r="MZJ142" s="102"/>
      <c r="MZK142" s="102"/>
      <c r="MZL142" s="102"/>
      <c r="MZM142" s="102"/>
      <c r="MZN142" s="102"/>
      <c r="MZO142" s="102"/>
      <c r="MZP142" s="102"/>
      <c r="MZQ142" s="102"/>
      <c r="MZR142" s="102"/>
      <c r="MZS142" s="102"/>
      <c r="MZT142" s="102"/>
      <c r="MZU142" s="102"/>
      <c r="MZV142" s="102"/>
      <c r="MZW142" s="102"/>
      <c r="MZX142" s="102"/>
      <c r="MZY142" s="102"/>
      <c r="MZZ142" s="102"/>
      <c r="NAA142" s="102"/>
      <c r="NAB142" s="102"/>
      <c r="NAC142" s="102"/>
      <c r="NAD142" s="102"/>
      <c r="NAE142" s="102"/>
      <c r="NAF142" s="102"/>
      <c r="NAG142" s="102"/>
      <c r="NAH142" s="102"/>
      <c r="NAI142" s="102"/>
      <c r="NAJ142" s="102"/>
      <c r="NAK142" s="102"/>
      <c r="NAL142" s="102"/>
      <c r="NAM142" s="102"/>
      <c r="NAN142" s="102"/>
      <c r="NAO142" s="102"/>
      <c r="NAP142" s="102"/>
      <c r="NAQ142" s="102"/>
      <c r="NAR142" s="102"/>
      <c r="NAS142" s="102"/>
      <c r="NAT142" s="102"/>
      <c r="NAU142" s="102"/>
      <c r="NAV142" s="102"/>
      <c r="NAW142" s="102"/>
      <c r="NAX142" s="102"/>
      <c r="NAY142" s="102"/>
      <c r="NAZ142" s="102"/>
      <c r="NBA142" s="102"/>
      <c r="NBB142" s="102"/>
      <c r="NBC142" s="102"/>
      <c r="NBD142" s="102"/>
      <c r="NBE142" s="102"/>
      <c r="NBF142" s="102"/>
      <c r="NBG142" s="102"/>
      <c r="NBH142" s="102"/>
      <c r="NBI142" s="102"/>
      <c r="NBJ142" s="102"/>
      <c r="NBK142" s="102"/>
      <c r="NBL142" s="102"/>
      <c r="NBM142" s="102"/>
      <c r="NBN142" s="102"/>
      <c r="NBO142" s="102"/>
      <c r="NBP142" s="102"/>
      <c r="NBQ142" s="102"/>
      <c r="NBR142" s="102"/>
      <c r="NBS142" s="102"/>
      <c r="NBT142" s="102"/>
      <c r="NBU142" s="102"/>
      <c r="NBV142" s="102"/>
      <c r="NBW142" s="102"/>
      <c r="NBX142" s="102"/>
      <c r="NBY142" s="102"/>
      <c r="NBZ142" s="102"/>
      <c r="NCA142" s="102"/>
      <c r="NCB142" s="102"/>
      <c r="NCC142" s="102"/>
      <c r="NCD142" s="102"/>
      <c r="NCE142" s="102"/>
      <c r="NCF142" s="102"/>
      <c r="NCG142" s="102"/>
      <c r="NCH142" s="102"/>
      <c r="NCI142" s="102"/>
      <c r="NCJ142" s="102"/>
      <c r="NCK142" s="102"/>
      <c r="NCL142" s="102"/>
      <c r="NCM142" s="102"/>
      <c r="NCN142" s="102"/>
      <c r="NCO142" s="102"/>
      <c r="NCP142" s="102"/>
      <c r="NCQ142" s="102"/>
      <c r="NCR142" s="102"/>
      <c r="NCS142" s="102"/>
      <c r="NCT142" s="102"/>
      <c r="NCU142" s="102"/>
      <c r="NCV142" s="102"/>
      <c r="NCW142" s="102"/>
      <c r="NCX142" s="102"/>
      <c r="NCY142" s="102"/>
      <c r="NCZ142" s="102"/>
      <c r="NDA142" s="102"/>
      <c r="NDB142" s="102"/>
      <c r="NDC142" s="102"/>
      <c r="NDD142" s="102"/>
      <c r="NDE142" s="102"/>
      <c r="NDF142" s="102"/>
      <c r="NDG142" s="102"/>
      <c r="NDH142" s="102"/>
      <c r="NDI142" s="102"/>
      <c r="NDJ142" s="102"/>
      <c r="NDK142" s="102"/>
      <c r="NDL142" s="102"/>
      <c r="NDM142" s="102"/>
      <c r="NDN142" s="102"/>
      <c r="NDO142" s="102"/>
      <c r="NDP142" s="102"/>
      <c r="NDQ142" s="102"/>
      <c r="NDR142" s="102"/>
      <c r="NDS142" s="102"/>
      <c r="NDT142" s="102"/>
      <c r="NDU142" s="102"/>
      <c r="NDV142" s="102"/>
      <c r="NDW142" s="102"/>
      <c r="NDX142" s="102"/>
      <c r="NDY142" s="102"/>
      <c r="NDZ142" s="102"/>
      <c r="NEA142" s="102"/>
      <c r="NEB142" s="102"/>
      <c r="NEC142" s="102"/>
      <c r="NED142" s="102"/>
      <c r="NEE142" s="102"/>
      <c r="NEF142" s="102"/>
      <c r="NEG142" s="102"/>
      <c r="NEH142" s="102"/>
      <c r="NEI142" s="102"/>
      <c r="NEJ142" s="102"/>
      <c r="NEK142" s="102"/>
      <c r="NEL142" s="102"/>
      <c r="NEM142" s="102"/>
      <c r="NEN142" s="102"/>
      <c r="NEO142" s="102"/>
      <c r="NEP142" s="102"/>
      <c r="NEQ142" s="102"/>
      <c r="NER142" s="102"/>
      <c r="NES142" s="102"/>
      <c r="NET142" s="102"/>
      <c r="NEU142" s="102"/>
      <c r="NEV142" s="102"/>
      <c r="NEW142" s="102"/>
      <c r="NEX142" s="102"/>
      <c r="NEY142" s="102"/>
      <c r="NEZ142" s="102"/>
      <c r="NFA142" s="102"/>
      <c r="NFB142" s="102"/>
      <c r="NFC142" s="102"/>
      <c r="NFD142" s="102"/>
      <c r="NFE142" s="102"/>
      <c r="NFF142" s="102"/>
      <c r="NFG142" s="102"/>
      <c r="NFH142" s="102"/>
      <c r="NFI142" s="102"/>
      <c r="NFJ142" s="102"/>
      <c r="NFK142" s="102"/>
      <c r="NFL142" s="102"/>
      <c r="NFM142" s="102"/>
      <c r="NFN142" s="102"/>
      <c r="NFO142" s="102"/>
      <c r="NFP142" s="102"/>
      <c r="NFQ142" s="102"/>
      <c r="NFR142" s="102"/>
      <c r="NFS142" s="102"/>
      <c r="NFT142" s="102"/>
      <c r="NFU142" s="102"/>
      <c r="NFV142" s="102"/>
      <c r="NFW142" s="102"/>
      <c r="NFX142" s="102"/>
      <c r="NFY142" s="102"/>
      <c r="NFZ142" s="102"/>
      <c r="NGA142" s="102"/>
      <c r="NGB142" s="102"/>
      <c r="NGC142" s="102"/>
      <c r="NGD142" s="102"/>
      <c r="NGE142" s="102"/>
      <c r="NGF142" s="102"/>
      <c r="NGG142" s="102"/>
      <c r="NGH142" s="102"/>
      <c r="NGI142" s="102"/>
      <c r="NGJ142" s="102"/>
      <c r="NGK142" s="102"/>
      <c r="NGL142" s="102"/>
      <c r="NGM142" s="102"/>
      <c r="NGN142" s="102"/>
      <c r="NGO142" s="102"/>
      <c r="NGP142" s="102"/>
      <c r="NGQ142" s="102"/>
      <c r="NGR142" s="102"/>
      <c r="NGS142" s="102"/>
      <c r="NGT142" s="102"/>
      <c r="NGU142" s="102"/>
      <c r="NGV142" s="102"/>
      <c r="NGW142" s="102"/>
      <c r="NGX142" s="102"/>
      <c r="NGY142" s="102"/>
      <c r="NGZ142" s="102"/>
      <c r="NHA142" s="102"/>
      <c r="NHB142" s="102"/>
      <c r="NHC142" s="102"/>
      <c r="NHD142" s="102"/>
      <c r="NHE142" s="102"/>
      <c r="NHF142" s="102"/>
      <c r="NHG142" s="102"/>
      <c r="NHH142" s="102"/>
      <c r="NHI142" s="102"/>
      <c r="NHJ142" s="102"/>
      <c r="NHK142" s="102"/>
      <c r="NHL142" s="102"/>
      <c r="NHM142" s="102"/>
      <c r="NHN142" s="102"/>
      <c r="NHO142" s="102"/>
      <c r="NHP142" s="102"/>
      <c r="NHQ142" s="102"/>
      <c r="NHR142" s="102"/>
      <c r="NHS142" s="102"/>
      <c r="NHT142" s="102"/>
      <c r="NHU142" s="102"/>
      <c r="NHV142" s="102"/>
      <c r="NHW142" s="102"/>
      <c r="NHX142" s="102"/>
      <c r="NHY142" s="102"/>
      <c r="NHZ142" s="102"/>
      <c r="NIA142" s="102"/>
      <c r="NIB142" s="102"/>
      <c r="NIC142" s="102"/>
      <c r="NID142" s="102"/>
      <c r="NIE142" s="102"/>
      <c r="NIF142" s="102"/>
      <c r="NIG142" s="102"/>
      <c r="NIH142" s="102"/>
      <c r="NII142" s="102"/>
      <c r="NIJ142" s="102"/>
      <c r="NIK142" s="102"/>
      <c r="NIL142" s="102"/>
      <c r="NIM142" s="102"/>
      <c r="NIN142" s="102"/>
      <c r="NIO142" s="102"/>
      <c r="NIP142" s="102"/>
      <c r="NIQ142" s="102"/>
      <c r="NIR142" s="102"/>
      <c r="NIS142" s="102"/>
      <c r="NIT142" s="102"/>
      <c r="NIU142" s="102"/>
      <c r="NIV142" s="102"/>
      <c r="NIW142" s="102"/>
      <c r="NIX142" s="102"/>
      <c r="NIY142" s="102"/>
      <c r="NIZ142" s="102"/>
      <c r="NJA142" s="102"/>
      <c r="NJB142" s="102"/>
      <c r="NJC142" s="102"/>
      <c r="NJD142" s="102"/>
      <c r="NJE142" s="102"/>
      <c r="NJF142" s="102"/>
      <c r="NJG142" s="102"/>
      <c r="NJH142" s="102"/>
      <c r="NJI142" s="102"/>
      <c r="NJJ142" s="102"/>
      <c r="NJK142" s="102"/>
      <c r="NJL142" s="102"/>
      <c r="NJM142" s="102"/>
      <c r="NJN142" s="102"/>
      <c r="NJO142" s="102"/>
      <c r="NJP142" s="102"/>
      <c r="NJQ142" s="102"/>
      <c r="NJR142" s="102"/>
      <c r="NJS142" s="102"/>
      <c r="NJT142" s="102"/>
      <c r="NJU142" s="102"/>
      <c r="NJV142" s="102"/>
      <c r="NJW142" s="102"/>
      <c r="NJX142" s="102"/>
      <c r="NJY142" s="102"/>
      <c r="NJZ142" s="102"/>
      <c r="NKA142" s="102"/>
      <c r="NKB142" s="102"/>
      <c r="NKC142" s="102"/>
      <c r="NKD142" s="102"/>
      <c r="NKE142" s="102"/>
      <c r="NKF142" s="102"/>
      <c r="NKG142" s="102"/>
      <c r="NKH142" s="102"/>
      <c r="NKI142" s="102"/>
      <c r="NKJ142" s="102"/>
      <c r="NKK142" s="102"/>
      <c r="NKL142" s="102"/>
      <c r="NKM142" s="102"/>
      <c r="NKN142" s="102"/>
      <c r="NKO142" s="102"/>
      <c r="NKP142" s="102"/>
      <c r="NKQ142" s="102"/>
      <c r="NKR142" s="102"/>
      <c r="NKS142" s="102"/>
      <c r="NKT142" s="102"/>
      <c r="NKU142" s="102"/>
      <c r="NKV142" s="102"/>
      <c r="NKW142" s="102"/>
      <c r="NKX142" s="102"/>
      <c r="NKY142" s="102"/>
      <c r="NKZ142" s="102"/>
      <c r="NLA142" s="102"/>
      <c r="NLB142" s="102"/>
      <c r="NLC142" s="102"/>
      <c r="NLD142" s="102"/>
      <c r="NLE142" s="102"/>
      <c r="NLF142" s="102"/>
      <c r="NLG142" s="102"/>
      <c r="NLH142" s="102"/>
      <c r="NLI142" s="102"/>
      <c r="NLJ142" s="102"/>
      <c r="NLK142" s="102"/>
      <c r="NLL142" s="102"/>
      <c r="NLM142" s="102"/>
      <c r="NLN142" s="102"/>
      <c r="NLO142" s="102"/>
      <c r="NLP142" s="102"/>
      <c r="NLQ142" s="102"/>
      <c r="NLR142" s="102"/>
      <c r="NLS142" s="102"/>
      <c r="NLT142" s="102"/>
      <c r="NLU142" s="102"/>
      <c r="NLV142" s="102"/>
      <c r="NLW142" s="102"/>
      <c r="NLX142" s="102"/>
      <c r="NLY142" s="102"/>
      <c r="NLZ142" s="102"/>
      <c r="NMA142" s="102"/>
      <c r="NMB142" s="102"/>
      <c r="NMC142" s="102"/>
      <c r="NMD142" s="102"/>
      <c r="NME142" s="102"/>
      <c r="NMF142" s="102"/>
      <c r="NMG142" s="102"/>
      <c r="NMH142" s="102"/>
      <c r="NMI142" s="102"/>
      <c r="NMJ142" s="102"/>
      <c r="NMK142" s="102"/>
      <c r="NML142" s="102"/>
      <c r="NMM142" s="102"/>
      <c r="NMN142" s="102"/>
      <c r="NMO142" s="102"/>
      <c r="NMP142" s="102"/>
      <c r="NMQ142" s="102"/>
      <c r="NMR142" s="102"/>
      <c r="NMS142" s="102"/>
      <c r="NMT142" s="102"/>
      <c r="NMU142" s="102"/>
      <c r="NMV142" s="102"/>
      <c r="NMW142" s="102"/>
      <c r="NMX142" s="102"/>
      <c r="NMY142" s="102"/>
      <c r="NMZ142" s="102"/>
      <c r="NNA142" s="102"/>
      <c r="NNB142" s="102"/>
      <c r="NNC142" s="102"/>
      <c r="NND142" s="102"/>
      <c r="NNE142" s="102"/>
      <c r="NNF142" s="102"/>
      <c r="NNG142" s="102"/>
      <c r="NNH142" s="102"/>
      <c r="NNI142" s="102"/>
      <c r="NNJ142" s="102"/>
      <c r="NNK142" s="102"/>
      <c r="NNL142" s="102"/>
      <c r="NNM142" s="102"/>
      <c r="NNN142" s="102"/>
      <c r="NNO142" s="102"/>
      <c r="NNP142" s="102"/>
      <c r="NNQ142" s="102"/>
      <c r="NNR142" s="102"/>
      <c r="NNS142" s="102"/>
      <c r="NNT142" s="102"/>
      <c r="NNU142" s="102"/>
      <c r="NNV142" s="102"/>
      <c r="NNW142" s="102"/>
      <c r="NNX142" s="102"/>
      <c r="NNY142" s="102"/>
      <c r="NNZ142" s="102"/>
      <c r="NOA142" s="102"/>
      <c r="NOB142" s="102"/>
      <c r="NOC142" s="102"/>
      <c r="NOD142" s="102"/>
      <c r="NOE142" s="102"/>
      <c r="NOF142" s="102"/>
      <c r="NOG142" s="102"/>
      <c r="NOH142" s="102"/>
      <c r="NOI142" s="102"/>
      <c r="NOJ142" s="102"/>
      <c r="NOK142" s="102"/>
      <c r="NOL142" s="102"/>
      <c r="NOM142" s="102"/>
      <c r="NON142" s="102"/>
      <c r="NOO142" s="102"/>
      <c r="NOP142" s="102"/>
      <c r="NOQ142" s="102"/>
      <c r="NOR142" s="102"/>
      <c r="NOS142" s="102"/>
      <c r="NOT142" s="102"/>
      <c r="NOU142" s="102"/>
      <c r="NOV142" s="102"/>
      <c r="NOW142" s="102"/>
      <c r="NOX142" s="102"/>
      <c r="NOY142" s="102"/>
      <c r="NOZ142" s="102"/>
      <c r="NPA142" s="102"/>
      <c r="NPB142" s="102"/>
      <c r="NPC142" s="102"/>
      <c r="NPD142" s="102"/>
      <c r="NPE142" s="102"/>
      <c r="NPF142" s="102"/>
      <c r="NPG142" s="102"/>
      <c r="NPH142" s="102"/>
      <c r="NPI142" s="102"/>
      <c r="NPJ142" s="102"/>
      <c r="NPK142" s="102"/>
      <c r="NPL142" s="102"/>
      <c r="NPM142" s="102"/>
      <c r="NPN142" s="102"/>
      <c r="NPO142" s="102"/>
      <c r="NPP142" s="102"/>
      <c r="NPQ142" s="102"/>
      <c r="NPR142" s="102"/>
      <c r="NPS142" s="102"/>
      <c r="NPT142" s="102"/>
      <c r="NPU142" s="102"/>
      <c r="NPV142" s="102"/>
      <c r="NPW142" s="102"/>
      <c r="NPX142" s="102"/>
      <c r="NPY142" s="102"/>
      <c r="NPZ142" s="102"/>
      <c r="NQA142" s="102"/>
      <c r="NQB142" s="102"/>
      <c r="NQC142" s="102"/>
      <c r="NQD142" s="102"/>
      <c r="NQE142" s="102"/>
      <c r="NQF142" s="102"/>
      <c r="NQG142" s="102"/>
      <c r="NQH142" s="102"/>
      <c r="NQI142" s="102"/>
      <c r="NQJ142" s="102"/>
      <c r="NQK142" s="102"/>
      <c r="NQL142" s="102"/>
      <c r="NQM142" s="102"/>
      <c r="NQN142" s="102"/>
      <c r="NQO142" s="102"/>
      <c r="NQP142" s="102"/>
      <c r="NQQ142" s="102"/>
      <c r="NQR142" s="102"/>
      <c r="NQS142" s="102"/>
      <c r="NQT142" s="102"/>
      <c r="NQU142" s="102"/>
      <c r="NQV142" s="102"/>
      <c r="NQW142" s="102"/>
      <c r="NQX142" s="102"/>
      <c r="NQY142" s="102"/>
      <c r="NQZ142" s="102"/>
      <c r="NRA142" s="102"/>
      <c r="NRB142" s="102"/>
      <c r="NRC142" s="102"/>
      <c r="NRD142" s="102"/>
      <c r="NRE142" s="102"/>
      <c r="NRF142" s="102"/>
      <c r="NRG142" s="102"/>
      <c r="NRH142" s="102"/>
      <c r="NRI142" s="102"/>
      <c r="NRJ142" s="102"/>
      <c r="NRK142" s="102"/>
      <c r="NRL142" s="102"/>
      <c r="NRM142" s="102"/>
      <c r="NRN142" s="102"/>
      <c r="NRO142" s="102"/>
      <c r="NRP142" s="102"/>
      <c r="NRQ142" s="102"/>
      <c r="NRR142" s="102"/>
      <c r="NRS142" s="102"/>
      <c r="NRT142" s="102"/>
      <c r="NRU142" s="102"/>
      <c r="NRV142" s="102"/>
      <c r="NRW142" s="102"/>
      <c r="NRX142" s="102"/>
      <c r="NRY142" s="102"/>
      <c r="NRZ142" s="102"/>
      <c r="NSA142" s="102"/>
      <c r="NSB142" s="102"/>
      <c r="NSC142" s="102"/>
      <c r="NSD142" s="102"/>
      <c r="NSE142" s="102"/>
      <c r="NSF142" s="102"/>
      <c r="NSG142" s="102"/>
      <c r="NSH142" s="102"/>
      <c r="NSI142" s="102"/>
      <c r="NSJ142" s="102"/>
      <c r="NSK142" s="102"/>
      <c r="NSL142" s="102"/>
      <c r="NSM142" s="102"/>
      <c r="NSN142" s="102"/>
      <c r="NSO142" s="102"/>
      <c r="NSP142" s="102"/>
      <c r="NSQ142" s="102"/>
      <c r="NSR142" s="102"/>
      <c r="NSS142" s="102"/>
      <c r="NST142" s="102"/>
      <c r="NSU142" s="102"/>
      <c r="NSV142" s="102"/>
      <c r="NSW142" s="102"/>
      <c r="NSX142" s="102"/>
      <c r="NSY142" s="102"/>
      <c r="NSZ142" s="102"/>
      <c r="NTA142" s="102"/>
      <c r="NTB142" s="102"/>
      <c r="NTC142" s="102"/>
      <c r="NTD142" s="102"/>
      <c r="NTE142" s="102"/>
      <c r="NTF142" s="102"/>
      <c r="NTG142" s="102"/>
      <c r="NTH142" s="102"/>
      <c r="NTI142" s="102"/>
      <c r="NTJ142" s="102"/>
      <c r="NTK142" s="102"/>
      <c r="NTL142" s="102"/>
      <c r="NTM142" s="102"/>
      <c r="NTN142" s="102"/>
      <c r="NTO142" s="102"/>
      <c r="NTP142" s="102"/>
      <c r="NTQ142" s="102"/>
      <c r="NTR142" s="102"/>
      <c r="NTS142" s="102"/>
      <c r="NTT142" s="102"/>
      <c r="NTU142" s="102"/>
      <c r="NTV142" s="102"/>
      <c r="NTW142" s="102"/>
      <c r="NTX142" s="102"/>
      <c r="NTY142" s="102"/>
      <c r="NTZ142" s="102"/>
      <c r="NUA142" s="102"/>
      <c r="NUB142" s="102"/>
      <c r="NUC142" s="102"/>
      <c r="NUD142" s="102"/>
      <c r="NUE142" s="102"/>
      <c r="NUF142" s="102"/>
      <c r="NUG142" s="102"/>
      <c r="NUH142" s="102"/>
      <c r="NUI142" s="102"/>
      <c r="NUJ142" s="102"/>
      <c r="NUK142" s="102"/>
      <c r="NUL142" s="102"/>
      <c r="NUM142" s="102"/>
      <c r="NUN142" s="102"/>
      <c r="NUO142" s="102"/>
      <c r="NUP142" s="102"/>
      <c r="NUQ142" s="102"/>
      <c r="NUR142" s="102"/>
      <c r="NUS142" s="102"/>
      <c r="NUT142" s="102"/>
      <c r="NUU142" s="102"/>
      <c r="NUV142" s="102"/>
      <c r="NUW142" s="102"/>
      <c r="NUX142" s="102"/>
      <c r="NUY142" s="102"/>
      <c r="NUZ142" s="102"/>
      <c r="NVA142" s="102"/>
      <c r="NVB142" s="102"/>
      <c r="NVC142" s="102"/>
      <c r="NVD142" s="102"/>
      <c r="NVE142" s="102"/>
      <c r="NVF142" s="102"/>
      <c r="NVG142" s="102"/>
      <c r="NVH142" s="102"/>
      <c r="NVI142" s="102"/>
      <c r="NVJ142" s="102"/>
      <c r="NVK142" s="102"/>
      <c r="NVL142" s="102"/>
      <c r="NVM142" s="102"/>
      <c r="NVN142" s="102"/>
      <c r="NVO142" s="102"/>
      <c r="NVP142" s="102"/>
      <c r="NVQ142" s="102"/>
      <c r="NVR142" s="102"/>
      <c r="NVS142" s="102"/>
      <c r="NVT142" s="102"/>
      <c r="NVU142" s="102"/>
      <c r="NVV142" s="102"/>
      <c r="NVW142" s="102"/>
      <c r="NVX142" s="102"/>
      <c r="NVY142" s="102"/>
      <c r="NVZ142" s="102"/>
      <c r="NWA142" s="102"/>
      <c r="NWB142" s="102"/>
      <c r="NWC142" s="102"/>
      <c r="NWD142" s="102"/>
      <c r="NWE142" s="102"/>
      <c r="NWF142" s="102"/>
      <c r="NWG142" s="102"/>
      <c r="NWH142" s="102"/>
      <c r="NWI142" s="102"/>
      <c r="NWJ142" s="102"/>
      <c r="NWK142" s="102"/>
      <c r="NWL142" s="102"/>
      <c r="NWM142" s="102"/>
      <c r="NWN142" s="102"/>
      <c r="NWO142" s="102"/>
      <c r="NWP142" s="102"/>
      <c r="NWQ142" s="102"/>
      <c r="NWR142" s="102"/>
      <c r="NWS142" s="102"/>
      <c r="NWT142" s="102"/>
      <c r="NWU142" s="102"/>
      <c r="NWV142" s="102"/>
      <c r="NWW142" s="102"/>
      <c r="NWX142" s="102"/>
      <c r="NWY142" s="102"/>
      <c r="NWZ142" s="102"/>
      <c r="NXA142" s="102"/>
      <c r="NXB142" s="102"/>
      <c r="NXC142" s="102"/>
      <c r="NXD142" s="102"/>
      <c r="NXE142" s="102"/>
      <c r="NXF142" s="102"/>
      <c r="NXG142" s="102"/>
      <c r="NXH142" s="102"/>
      <c r="NXI142" s="102"/>
      <c r="NXJ142" s="102"/>
      <c r="NXK142" s="102"/>
      <c r="NXL142" s="102"/>
      <c r="NXM142" s="102"/>
      <c r="NXN142" s="102"/>
      <c r="NXO142" s="102"/>
      <c r="NXP142" s="102"/>
      <c r="NXQ142" s="102"/>
      <c r="NXR142" s="102"/>
      <c r="NXS142" s="102"/>
      <c r="NXT142" s="102"/>
      <c r="NXU142" s="102"/>
      <c r="NXV142" s="102"/>
      <c r="NXW142" s="102"/>
      <c r="NXX142" s="102"/>
      <c r="NXY142" s="102"/>
      <c r="NXZ142" s="102"/>
      <c r="NYA142" s="102"/>
      <c r="NYB142" s="102"/>
      <c r="NYC142" s="102"/>
      <c r="NYD142" s="102"/>
      <c r="NYE142" s="102"/>
      <c r="NYF142" s="102"/>
      <c r="NYG142" s="102"/>
      <c r="NYH142" s="102"/>
      <c r="NYI142" s="102"/>
      <c r="NYJ142" s="102"/>
      <c r="NYK142" s="102"/>
      <c r="NYL142" s="102"/>
      <c r="NYM142" s="102"/>
      <c r="NYN142" s="102"/>
      <c r="NYO142" s="102"/>
      <c r="NYP142" s="102"/>
      <c r="NYQ142" s="102"/>
      <c r="NYR142" s="102"/>
      <c r="NYS142" s="102"/>
      <c r="NYT142" s="102"/>
      <c r="NYU142" s="102"/>
      <c r="NYV142" s="102"/>
      <c r="NYW142" s="102"/>
      <c r="NYX142" s="102"/>
      <c r="NYY142" s="102"/>
      <c r="NYZ142" s="102"/>
      <c r="NZA142" s="102"/>
      <c r="NZB142" s="102"/>
      <c r="NZC142" s="102"/>
      <c r="NZD142" s="102"/>
      <c r="NZE142" s="102"/>
      <c r="NZF142" s="102"/>
      <c r="NZG142" s="102"/>
      <c r="NZH142" s="102"/>
      <c r="NZI142" s="102"/>
      <c r="NZJ142" s="102"/>
      <c r="NZK142" s="102"/>
      <c r="NZL142" s="102"/>
      <c r="NZM142" s="102"/>
      <c r="NZN142" s="102"/>
      <c r="NZO142" s="102"/>
      <c r="NZP142" s="102"/>
      <c r="NZQ142" s="102"/>
      <c r="NZR142" s="102"/>
      <c r="NZS142" s="102"/>
      <c r="NZT142" s="102"/>
      <c r="NZU142" s="102"/>
      <c r="NZV142" s="102"/>
      <c r="NZW142" s="102"/>
      <c r="NZX142" s="102"/>
      <c r="NZY142" s="102"/>
      <c r="NZZ142" s="102"/>
      <c r="OAA142" s="102"/>
      <c r="OAB142" s="102"/>
      <c r="OAC142" s="102"/>
      <c r="OAD142" s="102"/>
      <c r="OAE142" s="102"/>
      <c r="OAF142" s="102"/>
      <c r="OAG142" s="102"/>
      <c r="OAH142" s="102"/>
      <c r="OAI142" s="102"/>
      <c r="OAJ142" s="102"/>
      <c r="OAK142" s="102"/>
      <c r="OAL142" s="102"/>
      <c r="OAM142" s="102"/>
      <c r="OAN142" s="102"/>
      <c r="OAO142" s="102"/>
      <c r="OAP142" s="102"/>
      <c r="OAQ142" s="102"/>
      <c r="OAR142" s="102"/>
      <c r="OAS142" s="102"/>
      <c r="OAT142" s="102"/>
      <c r="OAU142" s="102"/>
      <c r="OAV142" s="102"/>
      <c r="OAW142" s="102"/>
      <c r="OAX142" s="102"/>
      <c r="OAY142" s="102"/>
      <c r="OAZ142" s="102"/>
      <c r="OBA142" s="102"/>
      <c r="OBB142" s="102"/>
      <c r="OBC142" s="102"/>
      <c r="OBD142" s="102"/>
      <c r="OBE142" s="102"/>
      <c r="OBF142" s="102"/>
      <c r="OBG142" s="102"/>
      <c r="OBH142" s="102"/>
      <c r="OBI142" s="102"/>
      <c r="OBJ142" s="102"/>
      <c r="OBK142" s="102"/>
      <c r="OBL142" s="102"/>
      <c r="OBM142" s="102"/>
      <c r="OBN142" s="102"/>
      <c r="OBO142" s="102"/>
      <c r="OBP142" s="102"/>
      <c r="OBQ142" s="102"/>
      <c r="OBR142" s="102"/>
      <c r="OBS142" s="102"/>
      <c r="OBT142" s="102"/>
      <c r="OBU142" s="102"/>
      <c r="OBV142" s="102"/>
      <c r="OBW142" s="102"/>
      <c r="OBX142" s="102"/>
      <c r="OBY142" s="102"/>
      <c r="OBZ142" s="102"/>
      <c r="OCA142" s="102"/>
      <c r="OCB142" s="102"/>
      <c r="OCC142" s="102"/>
      <c r="OCD142" s="102"/>
      <c r="OCE142" s="102"/>
      <c r="OCF142" s="102"/>
      <c r="OCG142" s="102"/>
      <c r="OCH142" s="102"/>
      <c r="OCI142" s="102"/>
      <c r="OCJ142" s="102"/>
      <c r="OCK142" s="102"/>
      <c r="OCL142" s="102"/>
      <c r="OCM142" s="102"/>
      <c r="OCN142" s="102"/>
      <c r="OCO142" s="102"/>
      <c r="OCP142" s="102"/>
      <c r="OCQ142" s="102"/>
      <c r="OCR142" s="102"/>
      <c r="OCS142" s="102"/>
      <c r="OCT142" s="102"/>
      <c r="OCU142" s="102"/>
      <c r="OCV142" s="102"/>
      <c r="OCW142" s="102"/>
      <c r="OCX142" s="102"/>
      <c r="OCY142" s="102"/>
      <c r="OCZ142" s="102"/>
      <c r="ODA142" s="102"/>
      <c r="ODB142" s="102"/>
      <c r="ODC142" s="102"/>
      <c r="ODD142" s="102"/>
      <c r="ODE142" s="102"/>
      <c r="ODF142" s="102"/>
      <c r="ODG142" s="102"/>
      <c r="ODH142" s="102"/>
      <c r="ODI142" s="102"/>
      <c r="ODJ142" s="102"/>
      <c r="ODK142" s="102"/>
      <c r="ODL142" s="102"/>
      <c r="ODM142" s="102"/>
      <c r="ODN142" s="102"/>
      <c r="ODO142" s="102"/>
      <c r="ODP142" s="102"/>
      <c r="ODQ142" s="102"/>
      <c r="ODR142" s="102"/>
      <c r="ODS142" s="102"/>
      <c r="ODT142" s="102"/>
      <c r="ODU142" s="102"/>
      <c r="ODV142" s="102"/>
      <c r="ODW142" s="102"/>
      <c r="ODX142" s="102"/>
      <c r="ODY142" s="102"/>
      <c r="ODZ142" s="102"/>
      <c r="OEA142" s="102"/>
      <c r="OEB142" s="102"/>
      <c r="OEC142" s="102"/>
      <c r="OED142" s="102"/>
      <c r="OEE142" s="102"/>
      <c r="OEF142" s="102"/>
      <c r="OEG142" s="102"/>
      <c r="OEH142" s="102"/>
      <c r="OEI142" s="102"/>
      <c r="OEJ142" s="102"/>
      <c r="OEK142" s="102"/>
      <c r="OEL142" s="102"/>
      <c r="OEM142" s="102"/>
      <c r="OEN142" s="102"/>
      <c r="OEO142" s="102"/>
      <c r="OEP142" s="102"/>
      <c r="OEQ142" s="102"/>
      <c r="OER142" s="102"/>
      <c r="OES142" s="102"/>
      <c r="OET142" s="102"/>
      <c r="OEU142" s="102"/>
      <c r="OEV142" s="102"/>
      <c r="OEW142" s="102"/>
      <c r="OEX142" s="102"/>
      <c r="OEY142" s="102"/>
      <c r="OEZ142" s="102"/>
      <c r="OFA142" s="102"/>
      <c r="OFB142" s="102"/>
      <c r="OFC142" s="102"/>
      <c r="OFD142" s="102"/>
      <c r="OFE142" s="102"/>
      <c r="OFF142" s="102"/>
      <c r="OFG142" s="102"/>
      <c r="OFH142" s="102"/>
      <c r="OFI142" s="102"/>
      <c r="OFJ142" s="102"/>
      <c r="OFK142" s="102"/>
      <c r="OFL142" s="102"/>
      <c r="OFM142" s="102"/>
      <c r="OFN142" s="102"/>
      <c r="OFO142" s="102"/>
      <c r="OFP142" s="102"/>
      <c r="OFQ142" s="102"/>
      <c r="OFR142" s="102"/>
      <c r="OFS142" s="102"/>
      <c r="OFT142" s="102"/>
      <c r="OFU142" s="102"/>
      <c r="OFV142" s="102"/>
      <c r="OFW142" s="102"/>
      <c r="OFX142" s="102"/>
      <c r="OFY142" s="102"/>
      <c r="OFZ142" s="102"/>
      <c r="OGA142" s="102"/>
      <c r="OGB142" s="102"/>
      <c r="OGC142" s="102"/>
      <c r="OGD142" s="102"/>
      <c r="OGE142" s="102"/>
      <c r="OGF142" s="102"/>
      <c r="OGG142" s="102"/>
      <c r="OGH142" s="102"/>
      <c r="OGI142" s="102"/>
      <c r="OGJ142" s="102"/>
      <c r="OGK142" s="102"/>
      <c r="OGL142" s="102"/>
      <c r="OGM142" s="102"/>
      <c r="OGN142" s="102"/>
      <c r="OGO142" s="102"/>
      <c r="OGP142" s="102"/>
      <c r="OGQ142" s="102"/>
      <c r="OGR142" s="102"/>
      <c r="OGS142" s="102"/>
      <c r="OGT142" s="102"/>
      <c r="OGU142" s="102"/>
      <c r="OGV142" s="102"/>
      <c r="OGW142" s="102"/>
      <c r="OGX142" s="102"/>
      <c r="OGY142" s="102"/>
      <c r="OGZ142" s="102"/>
      <c r="OHA142" s="102"/>
      <c r="OHB142" s="102"/>
      <c r="OHC142" s="102"/>
      <c r="OHD142" s="102"/>
      <c r="OHE142" s="102"/>
      <c r="OHF142" s="102"/>
      <c r="OHG142" s="102"/>
      <c r="OHH142" s="102"/>
      <c r="OHI142" s="102"/>
      <c r="OHJ142" s="102"/>
      <c r="OHK142" s="102"/>
      <c r="OHL142" s="102"/>
      <c r="OHM142" s="102"/>
      <c r="OHN142" s="102"/>
      <c r="OHO142" s="102"/>
      <c r="OHP142" s="102"/>
      <c r="OHQ142" s="102"/>
      <c r="OHR142" s="102"/>
      <c r="OHS142" s="102"/>
      <c r="OHT142" s="102"/>
      <c r="OHU142" s="102"/>
      <c r="OHV142" s="102"/>
      <c r="OHW142" s="102"/>
      <c r="OHX142" s="102"/>
      <c r="OHY142" s="102"/>
      <c r="OHZ142" s="102"/>
      <c r="OIA142" s="102"/>
      <c r="OIB142" s="102"/>
      <c r="OIC142" s="102"/>
      <c r="OID142" s="102"/>
      <c r="OIE142" s="102"/>
      <c r="OIF142" s="102"/>
      <c r="OIG142" s="102"/>
      <c r="OIH142" s="102"/>
      <c r="OII142" s="102"/>
      <c r="OIJ142" s="102"/>
      <c r="OIK142" s="102"/>
      <c r="OIL142" s="102"/>
      <c r="OIM142" s="102"/>
      <c r="OIN142" s="102"/>
      <c r="OIO142" s="102"/>
      <c r="OIP142" s="102"/>
      <c r="OIQ142" s="102"/>
      <c r="OIR142" s="102"/>
      <c r="OIS142" s="102"/>
      <c r="OIT142" s="102"/>
      <c r="OIU142" s="102"/>
      <c r="OIV142" s="102"/>
      <c r="OIW142" s="102"/>
      <c r="OIX142" s="102"/>
      <c r="OIY142" s="102"/>
      <c r="OIZ142" s="102"/>
      <c r="OJA142" s="102"/>
      <c r="OJB142" s="102"/>
      <c r="OJC142" s="102"/>
      <c r="OJD142" s="102"/>
      <c r="OJE142" s="102"/>
      <c r="OJF142" s="102"/>
      <c r="OJG142" s="102"/>
      <c r="OJH142" s="102"/>
      <c r="OJI142" s="102"/>
      <c r="OJJ142" s="102"/>
      <c r="OJK142" s="102"/>
      <c r="OJL142" s="102"/>
      <c r="OJM142" s="102"/>
      <c r="OJN142" s="102"/>
      <c r="OJO142" s="102"/>
      <c r="OJP142" s="102"/>
      <c r="OJQ142" s="102"/>
      <c r="OJR142" s="102"/>
      <c r="OJS142" s="102"/>
      <c r="OJT142" s="102"/>
      <c r="OJU142" s="102"/>
      <c r="OJV142" s="102"/>
      <c r="OJW142" s="102"/>
      <c r="OJX142" s="102"/>
      <c r="OJY142" s="102"/>
      <c r="OJZ142" s="102"/>
      <c r="OKA142" s="102"/>
      <c r="OKB142" s="102"/>
      <c r="OKC142" s="102"/>
      <c r="OKD142" s="102"/>
      <c r="OKE142" s="102"/>
      <c r="OKF142" s="102"/>
      <c r="OKG142" s="102"/>
      <c r="OKH142" s="102"/>
      <c r="OKI142" s="102"/>
      <c r="OKJ142" s="102"/>
      <c r="OKK142" s="102"/>
      <c r="OKL142" s="102"/>
      <c r="OKM142" s="102"/>
      <c r="OKN142" s="102"/>
      <c r="OKO142" s="102"/>
      <c r="OKP142" s="102"/>
      <c r="OKQ142" s="102"/>
      <c r="OKR142" s="102"/>
      <c r="OKS142" s="102"/>
      <c r="OKT142" s="102"/>
      <c r="OKU142" s="102"/>
      <c r="OKV142" s="102"/>
      <c r="OKW142" s="102"/>
      <c r="OKX142" s="102"/>
      <c r="OKY142" s="102"/>
      <c r="OKZ142" s="102"/>
      <c r="OLA142" s="102"/>
      <c r="OLB142" s="102"/>
      <c r="OLC142" s="102"/>
      <c r="OLD142" s="102"/>
      <c r="OLE142" s="102"/>
      <c r="OLF142" s="102"/>
      <c r="OLG142" s="102"/>
      <c r="OLH142" s="102"/>
      <c r="OLI142" s="102"/>
      <c r="OLJ142" s="102"/>
      <c r="OLK142" s="102"/>
      <c r="OLL142" s="102"/>
      <c r="OLM142" s="102"/>
      <c r="OLN142" s="102"/>
      <c r="OLO142" s="102"/>
      <c r="OLP142" s="102"/>
      <c r="OLQ142" s="102"/>
      <c r="OLR142" s="102"/>
      <c r="OLS142" s="102"/>
      <c r="OLT142" s="102"/>
      <c r="OLU142" s="102"/>
      <c r="OLV142" s="102"/>
      <c r="OLW142" s="102"/>
      <c r="OLX142" s="102"/>
      <c r="OLY142" s="102"/>
      <c r="OLZ142" s="102"/>
      <c r="OMA142" s="102"/>
      <c r="OMB142" s="102"/>
      <c r="OMC142" s="102"/>
      <c r="OMD142" s="102"/>
      <c r="OME142" s="102"/>
      <c r="OMF142" s="102"/>
      <c r="OMG142" s="102"/>
      <c r="OMH142" s="102"/>
      <c r="OMI142" s="102"/>
      <c r="OMJ142" s="102"/>
      <c r="OMK142" s="102"/>
      <c r="OML142" s="102"/>
      <c r="OMM142" s="102"/>
      <c r="OMN142" s="102"/>
      <c r="OMO142" s="102"/>
      <c r="OMP142" s="102"/>
      <c r="OMQ142" s="102"/>
      <c r="OMR142" s="102"/>
      <c r="OMS142" s="102"/>
      <c r="OMT142" s="102"/>
      <c r="OMU142" s="102"/>
      <c r="OMV142" s="102"/>
      <c r="OMW142" s="102"/>
      <c r="OMX142" s="102"/>
      <c r="OMY142" s="102"/>
      <c r="OMZ142" s="102"/>
      <c r="ONA142" s="102"/>
      <c r="ONB142" s="102"/>
      <c r="ONC142" s="102"/>
      <c r="OND142" s="102"/>
      <c r="ONE142" s="102"/>
      <c r="ONF142" s="102"/>
      <c r="ONG142" s="102"/>
      <c r="ONH142" s="102"/>
      <c r="ONI142" s="102"/>
      <c r="ONJ142" s="102"/>
      <c r="ONK142" s="102"/>
      <c r="ONL142" s="102"/>
      <c r="ONM142" s="102"/>
      <c r="ONN142" s="102"/>
      <c r="ONO142" s="102"/>
      <c r="ONP142" s="102"/>
      <c r="ONQ142" s="102"/>
      <c r="ONR142" s="102"/>
      <c r="ONS142" s="102"/>
      <c r="ONT142" s="102"/>
      <c r="ONU142" s="102"/>
      <c r="ONV142" s="102"/>
      <c r="ONW142" s="102"/>
      <c r="ONX142" s="102"/>
      <c r="ONY142" s="102"/>
      <c r="ONZ142" s="102"/>
      <c r="OOA142" s="102"/>
      <c r="OOB142" s="102"/>
      <c r="OOC142" s="102"/>
      <c r="OOD142" s="102"/>
      <c r="OOE142" s="102"/>
      <c r="OOF142" s="102"/>
      <c r="OOG142" s="102"/>
      <c r="OOH142" s="102"/>
      <c r="OOI142" s="102"/>
      <c r="OOJ142" s="102"/>
      <c r="OOK142" s="102"/>
      <c r="OOL142" s="102"/>
      <c r="OOM142" s="102"/>
      <c r="OON142" s="102"/>
      <c r="OOO142" s="102"/>
      <c r="OOP142" s="102"/>
      <c r="OOQ142" s="102"/>
      <c r="OOR142" s="102"/>
      <c r="OOS142" s="102"/>
      <c r="OOT142" s="102"/>
      <c r="OOU142" s="102"/>
      <c r="OOV142" s="102"/>
      <c r="OOW142" s="102"/>
      <c r="OOX142" s="102"/>
      <c r="OOY142" s="102"/>
      <c r="OOZ142" s="102"/>
      <c r="OPA142" s="102"/>
      <c r="OPB142" s="102"/>
      <c r="OPC142" s="102"/>
      <c r="OPD142" s="102"/>
      <c r="OPE142" s="102"/>
      <c r="OPF142" s="102"/>
      <c r="OPG142" s="102"/>
      <c r="OPH142" s="102"/>
      <c r="OPI142" s="102"/>
      <c r="OPJ142" s="102"/>
      <c r="OPK142" s="102"/>
      <c r="OPL142" s="102"/>
      <c r="OPM142" s="102"/>
      <c r="OPN142" s="102"/>
      <c r="OPO142" s="102"/>
      <c r="OPP142" s="102"/>
      <c r="OPQ142" s="102"/>
      <c r="OPR142" s="102"/>
      <c r="OPS142" s="102"/>
      <c r="OPT142" s="102"/>
      <c r="OPU142" s="102"/>
      <c r="OPV142" s="102"/>
      <c r="OPW142" s="102"/>
      <c r="OPX142" s="102"/>
      <c r="OPY142" s="102"/>
      <c r="OPZ142" s="102"/>
      <c r="OQA142" s="102"/>
      <c r="OQB142" s="102"/>
      <c r="OQC142" s="102"/>
      <c r="OQD142" s="102"/>
      <c r="OQE142" s="102"/>
      <c r="OQF142" s="102"/>
      <c r="OQG142" s="102"/>
      <c r="OQH142" s="102"/>
      <c r="OQI142" s="102"/>
      <c r="OQJ142" s="102"/>
      <c r="OQK142" s="102"/>
      <c r="OQL142" s="102"/>
      <c r="OQM142" s="102"/>
      <c r="OQN142" s="102"/>
      <c r="OQO142" s="102"/>
      <c r="OQP142" s="102"/>
      <c r="OQQ142" s="102"/>
      <c r="OQR142" s="102"/>
      <c r="OQS142" s="102"/>
      <c r="OQT142" s="102"/>
      <c r="OQU142" s="102"/>
      <c r="OQV142" s="102"/>
      <c r="OQW142" s="102"/>
      <c r="OQX142" s="102"/>
      <c r="OQY142" s="102"/>
      <c r="OQZ142" s="102"/>
      <c r="ORA142" s="102"/>
      <c r="ORB142" s="102"/>
      <c r="ORC142" s="102"/>
      <c r="ORD142" s="102"/>
      <c r="ORE142" s="102"/>
      <c r="ORF142" s="102"/>
      <c r="ORG142" s="102"/>
      <c r="ORH142" s="102"/>
      <c r="ORI142" s="102"/>
      <c r="ORJ142" s="102"/>
      <c r="ORK142" s="102"/>
      <c r="ORL142" s="102"/>
      <c r="ORM142" s="102"/>
      <c r="ORN142" s="102"/>
      <c r="ORO142" s="102"/>
      <c r="ORP142" s="102"/>
      <c r="ORQ142" s="102"/>
      <c r="ORR142" s="102"/>
      <c r="ORS142" s="102"/>
      <c r="ORT142" s="102"/>
      <c r="ORU142" s="102"/>
      <c r="ORV142" s="102"/>
      <c r="ORW142" s="102"/>
      <c r="ORX142" s="102"/>
      <c r="ORY142" s="102"/>
      <c r="ORZ142" s="102"/>
      <c r="OSA142" s="102"/>
      <c r="OSB142" s="102"/>
      <c r="OSC142" s="102"/>
      <c r="OSD142" s="102"/>
      <c r="OSE142" s="102"/>
      <c r="OSF142" s="102"/>
      <c r="OSG142" s="102"/>
      <c r="OSH142" s="102"/>
      <c r="OSI142" s="102"/>
      <c r="OSJ142" s="102"/>
      <c r="OSK142" s="102"/>
      <c r="OSL142" s="102"/>
      <c r="OSM142" s="102"/>
      <c r="OSN142" s="102"/>
      <c r="OSO142" s="102"/>
      <c r="OSP142" s="102"/>
      <c r="OSQ142" s="102"/>
      <c r="OSR142" s="102"/>
      <c r="OSS142" s="102"/>
      <c r="OST142" s="102"/>
      <c r="OSU142" s="102"/>
      <c r="OSV142" s="102"/>
      <c r="OSW142" s="102"/>
      <c r="OSX142" s="102"/>
      <c r="OSY142" s="102"/>
      <c r="OSZ142" s="102"/>
      <c r="OTA142" s="102"/>
      <c r="OTB142" s="102"/>
      <c r="OTC142" s="102"/>
      <c r="OTD142" s="102"/>
      <c r="OTE142" s="102"/>
      <c r="OTF142" s="102"/>
      <c r="OTG142" s="102"/>
      <c r="OTH142" s="102"/>
      <c r="OTI142" s="102"/>
      <c r="OTJ142" s="102"/>
      <c r="OTK142" s="102"/>
      <c r="OTL142" s="102"/>
      <c r="OTM142" s="102"/>
      <c r="OTN142" s="102"/>
      <c r="OTO142" s="102"/>
      <c r="OTP142" s="102"/>
      <c r="OTQ142" s="102"/>
      <c r="OTR142" s="102"/>
      <c r="OTS142" s="102"/>
      <c r="OTT142" s="102"/>
      <c r="OTU142" s="102"/>
      <c r="OTV142" s="102"/>
      <c r="OTW142" s="102"/>
      <c r="OTX142" s="102"/>
      <c r="OTY142" s="102"/>
      <c r="OTZ142" s="102"/>
      <c r="OUA142" s="102"/>
      <c r="OUB142" s="102"/>
      <c r="OUC142" s="102"/>
      <c r="OUD142" s="102"/>
      <c r="OUE142" s="102"/>
      <c r="OUF142" s="102"/>
      <c r="OUG142" s="102"/>
      <c r="OUH142" s="102"/>
      <c r="OUI142" s="102"/>
      <c r="OUJ142" s="102"/>
      <c r="OUK142" s="102"/>
      <c r="OUL142" s="102"/>
      <c r="OUM142" s="102"/>
      <c r="OUN142" s="102"/>
      <c r="OUO142" s="102"/>
      <c r="OUP142" s="102"/>
      <c r="OUQ142" s="102"/>
      <c r="OUR142" s="102"/>
      <c r="OUS142" s="102"/>
      <c r="OUT142" s="102"/>
      <c r="OUU142" s="102"/>
      <c r="OUV142" s="102"/>
      <c r="OUW142" s="102"/>
      <c r="OUX142" s="102"/>
      <c r="OUY142" s="102"/>
      <c r="OUZ142" s="102"/>
      <c r="OVA142" s="102"/>
      <c r="OVB142" s="102"/>
      <c r="OVC142" s="102"/>
      <c r="OVD142" s="102"/>
      <c r="OVE142" s="102"/>
      <c r="OVF142" s="102"/>
      <c r="OVG142" s="102"/>
      <c r="OVH142" s="102"/>
      <c r="OVI142" s="102"/>
      <c r="OVJ142" s="102"/>
      <c r="OVK142" s="102"/>
      <c r="OVL142" s="102"/>
      <c r="OVM142" s="102"/>
      <c r="OVN142" s="102"/>
      <c r="OVO142" s="102"/>
      <c r="OVP142" s="102"/>
      <c r="OVQ142" s="102"/>
      <c r="OVR142" s="102"/>
      <c r="OVS142" s="102"/>
      <c r="OVT142" s="102"/>
      <c r="OVU142" s="102"/>
      <c r="OVV142" s="102"/>
      <c r="OVW142" s="102"/>
      <c r="OVX142" s="102"/>
      <c r="OVY142" s="102"/>
      <c r="OVZ142" s="102"/>
      <c r="OWA142" s="102"/>
      <c r="OWB142" s="102"/>
      <c r="OWC142" s="102"/>
      <c r="OWD142" s="102"/>
      <c r="OWE142" s="102"/>
      <c r="OWF142" s="102"/>
      <c r="OWG142" s="102"/>
      <c r="OWH142" s="102"/>
      <c r="OWI142" s="102"/>
      <c r="OWJ142" s="102"/>
      <c r="OWK142" s="102"/>
      <c r="OWL142" s="102"/>
      <c r="OWM142" s="102"/>
      <c r="OWN142" s="102"/>
      <c r="OWO142" s="102"/>
      <c r="OWP142" s="102"/>
      <c r="OWQ142" s="102"/>
      <c r="OWR142" s="102"/>
      <c r="OWS142" s="102"/>
      <c r="OWT142" s="102"/>
      <c r="OWU142" s="102"/>
      <c r="OWV142" s="102"/>
      <c r="OWW142" s="102"/>
      <c r="OWX142" s="102"/>
      <c r="OWY142" s="102"/>
      <c r="OWZ142" s="102"/>
      <c r="OXA142" s="102"/>
      <c r="OXB142" s="102"/>
      <c r="OXC142" s="102"/>
      <c r="OXD142" s="102"/>
      <c r="OXE142" s="102"/>
      <c r="OXF142" s="102"/>
      <c r="OXG142" s="102"/>
      <c r="OXH142" s="102"/>
      <c r="OXI142" s="102"/>
      <c r="OXJ142" s="102"/>
      <c r="OXK142" s="102"/>
      <c r="OXL142" s="102"/>
      <c r="OXM142" s="102"/>
      <c r="OXN142" s="102"/>
      <c r="OXO142" s="102"/>
      <c r="OXP142" s="102"/>
      <c r="OXQ142" s="102"/>
      <c r="OXR142" s="102"/>
      <c r="OXS142" s="102"/>
      <c r="OXT142" s="102"/>
      <c r="OXU142" s="102"/>
      <c r="OXV142" s="102"/>
      <c r="OXW142" s="102"/>
      <c r="OXX142" s="102"/>
      <c r="OXY142" s="102"/>
      <c r="OXZ142" s="102"/>
      <c r="OYA142" s="102"/>
      <c r="OYB142" s="102"/>
      <c r="OYC142" s="102"/>
      <c r="OYD142" s="102"/>
      <c r="OYE142" s="102"/>
      <c r="OYF142" s="102"/>
      <c r="OYG142" s="102"/>
      <c r="OYH142" s="102"/>
      <c r="OYI142" s="102"/>
      <c r="OYJ142" s="102"/>
      <c r="OYK142" s="102"/>
      <c r="OYL142" s="102"/>
      <c r="OYM142" s="102"/>
      <c r="OYN142" s="102"/>
      <c r="OYO142" s="102"/>
      <c r="OYP142" s="102"/>
      <c r="OYQ142" s="102"/>
      <c r="OYR142" s="102"/>
      <c r="OYS142" s="102"/>
      <c r="OYT142" s="102"/>
      <c r="OYU142" s="102"/>
      <c r="OYV142" s="102"/>
      <c r="OYW142" s="102"/>
      <c r="OYX142" s="102"/>
      <c r="OYY142" s="102"/>
      <c r="OYZ142" s="102"/>
      <c r="OZA142" s="102"/>
      <c r="OZB142" s="102"/>
      <c r="OZC142" s="102"/>
      <c r="OZD142" s="102"/>
      <c r="OZE142" s="102"/>
      <c r="OZF142" s="102"/>
      <c r="OZG142" s="102"/>
      <c r="OZH142" s="102"/>
      <c r="OZI142" s="102"/>
      <c r="OZJ142" s="102"/>
      <c r="OZK142" s="102"/>
      <c r="OZL142" s="102"/>
      <c r="OZM142" s="102"/>
      <c r="OZN142" s="102"/>
      <c r="OZO142" s="102"/>
      <c r="OZP142" s="102"/>
      <c r="OZQ142" s="102"/>
      <c r="OZR142" s="102"/>
      <c r="OZS142" s="102"/>
      <c r="OZT142" s="102"/>
      <c r="OZU142" s="102"/>
      <c r="OZV142" s="102"/>
      <c r="OZW142" s="102"/>
      <c r="OZX142" s="102"/>
      <c r="OZY142" s="102"/>
      <c r="OZZ142" s="102"/>
      <c r="PAA142" s="102"/>
      <c r="PAB142" s="102"/>
      <c r="PAC142" s="102"/>
      <c r="PAD142" s="102"/>
      <c r="PAE142" s="102"/>
      <c r="PAF142" s="102"/>
      <c r="PAG142" s="102"/>
      <c r="PAH142" s="102"/>
      <c r="PAI142" s="102"/>
      <c r="PAJ142" s="102"/>
      <c r="PAK142" s="102"/>
      <c r="PAL142" s="102"/>
      <c r="PAM142" s="102"/>
      <c r="PAN142" s="102"/>
      <c r="PAO142" s="102"/>
      <c r="PAP142" s="102"/>
      <c r="PAQ142" s="102"/>
      <c r="PAR142" s="102"/>
      <c r="PAS142" s="102"/>
      <c r="PAT142" s="102"/>
      <c r="PAU142" s="102"/>
      <c r="PAV142" s="102"/>
      <c r="PAW142" s="102"/>
      <c r="PAX142" s="102"/>
      <c r="PAY142" s="102"/>
      <c r="PAZ142" s="102"/>
      <c r="PBA142" s="102"/>
      <c r="PBB142" s="102"/>
      <c r="PBC142" s="102"/>
      <c r="PBD142" s="102"/>
      <c r="PBE142" s="102"/>
      <c r="PBF142" s="102"/>
      <c r="PBG142" s="102"/>
      <c r="PBH142" s="102"/>
      <c r="PBI142" s="102"/>
      <c r="PBJ142" s="102"/>
      <c r="PBK142" s="102"/>
      <c r="PBL142" s="102"/>
      <c r="PBM142" s="102"/>
      <c r="PBN142" s="102"/>
      <c r="PBO142" s="102"/>
      <c r="PBP142" s="102"/>
      <c r="PBQ142" s="102"/>
      <c r="PBR142" s="102"/>
      <c r="PBS142" s="102"/>
      <c r="PBT142" s="102"/>
      <c r="PBU142" s="102"/>
      <c r="PBV142" s="102"/>
      <c r="PBW142" s="102"/>
      <c r="PBX142" s="102"/>
      <c r="PBY142" s="102"/>
      <c r="PBZ142" s="102"/>
      <c r="PCA142" s="102"/>
      <c r="PCB142" s="102"/>
      <c r="PCC142" s="102"/>
      <c r="PCD142" s="102"/>
      <c r="PCE142" s="102"/>
      <c r="PCF142" s="102"/>
      <c r="PCG142" s="102"/>
      <c r="PCH142" s="102"/>
      <c r="PCI142" s="102"/>
      <c r="PCJ142" s="102"/>
      <c r="PCK142" s="102"/>
      <c r="PCL142" s="102"/>
      <c r="PCM142" s="102"/>
      <c r="PCN142" s="102"/>
      <c r="PCO142" s="102"/>
      <c r="PCP142" s="102"/>
      <c r="PCQ142" s="102"/>
      <c r="PCR142" s="102"/>
      <c r="PCS142" s="102"/>
      <c r="PCT142" s="102"/>
      <c r="PCU142" s="102"/>
      <c r="PCV142" s="102"/>
      <c r="PCW142" s="102"/>
      <c r="PCX142" s="102"/>
      <c r="PCY142" s="102"/>
      <c r="PCZ142" s="102"/>
      <c r="PDA142" s="102"/>
      <c r="PDB142" s="102"/>
      <c r="PDC142" s="102"/>
      <c r="PDD142" s="102"/>
      <c r="PDE142" s="102"/>
      <c r="PDF142" s="102"/>
      <c r="PDG142" s="102"/>
      <c r="PDH142" s="102"/>
      <c r="PDI142" s="102"/>
      <c r="PDJ142" s="102"/>
      <c r="PDK142" s="102"/>
      <c r="PDL142" s="102"/>
      <c r="PDM142" s="102"/>
      <c r="PDN142" s="102"/>
      <c r="PDO142" s="102"/>
      <c r="PDP142" s="102"/>
      <c r="PDQ142" s="102"/>
      <c r="PDR142" s="102"/>
      <c r="PDS142" s="102"/>
      <c r="PDT142" s="102"/>
      <c r="PDU142" s="102"/>
      <c r="PDV142" s="102"/>
      <c r="PDW142" s="102"/>
      <c r="PDX142" s="102"/>
      <c r="PDY142" s="102"/>
      <c r="PDZ142" s="102"/>
      <c r="PEA142" s="102"/>
      <c r="PEB142" s="102"/>
      <c r="PEC142" s="102"/>
      <c r="PED142" s="102"/>
      <c r="PEE142" s="102"/>
      <c r="PEF142" s="102"/>
      <c r="PEG142" s="102"/>
      <c r="PEH142" s="102"/>
      <c r="PEI142" s="102"/>
      <c r="PEJ142" s="102"/>
      <c r="PEK142" s="102"/>
      <c r="PEL142" s="102"/>
      <c r="PEM142" s="102"/>
      <c r="PEN142" s="102"/>
      <c r="PEO142" s="102"/>
      <c r="PEP142" s="102"/>
      <c r="PEQ142" s="102"/>
      <c r="PER142" s="102"/>
      <c r="PES142" s="102"/>
      <c r="PET142" s="102"/>
      <c r="PEU142" s="102"/>
      <c r="PEV142" s="102"/>
      <c r="PEW142" s="102"/>
      <c r="PEX142" s="102"/>
      <c r="PEY142" s="102"/>
      <c r="PEZ142" s="102"/>
      <c r="PFA142" s="102"/>
      <c r="PFB142" s="102"/>
      <c r="PFC142" s="102"/>
      <c r="PFD142" s="102"/>
      <c r="PFE142" s="102"/>
      <c r="PFF142" s="102"/>
      <c r="PFG142" s="102"/>
      <c r="PFH142" s="102"/>
      <c r="PFI142" s="102"/>
      <c r="PFJ142" s="102"/>
      <c r="PFK142" s="102"/>
      <c r="PFL142" s="102"/>
      <c r="PFM142" s="102"/>
      <c r="PFN142" s="102"/>
      <c r="PFO142" s="102"/>
      <c r="PFP142" s="102"/>
      <c r="PFQ142" s="102"/>
      <c r="PFR142" s="102"/>
      <c r="PFS142" s="102"/>
      <c r="PFT142" s="102"/>
      <c r="PFU142" s="102"/>
      <c r="PFV142" s="102"/>
      <c r="PFW142" s="102"/>
      <c r="PFX142" s="102"/>
      <c r="PFY142" s="102"/>
      <c r="PFZ142" s="102"/>
      <c r="PGA142" s="102"/>
      <c r="PGB142" s="102"/>
      <c r="PGC142" s="102"/>
      <c r="PGD142" s="102"/>
      <c r="PGE142" s="102"/>
      <c r="PGF142" s="102"/>
      <c r="PGG142" s="102"/>
      <c r="PGH142" s="102"/>
      <c r="PGI142" s="102"/>
      <c r="PGJ142" s="102"/>
      <c r="PGK142" s="102"/>
      <c r="PGL142" s="102"/>
      <c r="PGM142" s="102"/>
      <c r="PGN142" s="102"/>
      <c r="PGO142" s="102"/>
      <c r="PGP142" s="102"/>
      <c r="PGQ142" s="102"/>
      <c r="PGR142" s="102"/>
      <c r="PGS142" s="102"/>
      <c r="PGT142" s="102"/>
      <c r="PGU142" s="102"/>
      <c r="PGV142" s="102"/>
      <c r="PGW142" s="102"/>
      <c r="PGX142" s="102"/>
      <c r="PGY142" s="102"/>
      <c r="PGZ142" s="102"/>
      <c r="PHA142" s="102"/>
      <c r="PHB142" s="102"/>
      <c r="PHC142" s="102"/>
      <c r="PHD142" s="102"/>
      <c r="PHE142" s="102"/>
      <c r="PHF142" s="102"/>
      <c r="PHG142" s="102"/>
      <c r="PHH142" s="102"/>
      <c r="PHI142" s="102"/>
      <c r="PHJ142" s="102"/>
      <c r="PHK142" s="102"/>
      <c r="PHL142" s="102"/>
      <c r="PHM142" s="102"/>
      <c r="PHN142" s="102"/>
      <c r="PHO142" s="102"/>
      <c r="PHP142" s="102"/>
      <c r="PHQ142" s="102"/>
      <c r="PHR142" s="102"/>
      <c r="PHS142" s="102"/>
      <c r="PHT142" s="102"/>
      <c r="PHU142" s="102"/>
      <c r="PHV142" s="102"/>
      <c r="PHW142" s="102"/>
      <c r="PHX142" s="102"/>
      <c r="PHY142" s="102"/>
      <c r="PHZ142" s="102"/>
      <c r="PIA142" s="102"/>
      <c r="PIB142" s="102"/>
      <c r="PIC142" s="102"/>
      <c r="PID142" s="102"/>
      <c r="PIE142" s="102"/>
      <c r="PIF142" s="102"/>
      <c r="PIG142" s="102"/>
      <c r="PIH142" s="102"/>
      <c r="PII142" s="102"/>
      <c r="PIJ142" s="102"/>
      <c r="PIK142" s="102"/>
      <c r="PIL142" s="102"/>
      <c r="PIM142" s="102"/>
      <c r="PIN142" s="102"/>
      <c r="PIO142" s="102"/>
      <c r="PIP142" s="102"/>
      <c r="PIQ142" s="102"/>
      <c r="PIR142" s="102"/>
      <c r="PIS142" s="102"/>
      <c r="PIT142" s="102"/>
      <c r="PIU142" s="102"/>
      <c r="PIV142" s="102"/>
      <c r="PIW142" s="102"/>
      <c r="PIX142" s="102"/>
      <c r="PIY142" s="102"/>
      <c r="PIZ142" s="102"/>
      <c r="PJA142" s="102"/>
      <c r="PJB142" s="102"/>
      <c r="PJC142" s="102"/>
      <c r="PJD142" s="102"/>
      <c r="PJE142" s="102"/>
      <c r="PJF142" s="102"/>
      <c r="PJG142" s="102"/>
      <c r="PJH142" s="102"/>
      <c r="PJI142" s="102"/>
      <c r="PJJ142" s="102"/>
      <c r="PJK142" s="102"/>
      <c r="PJL142" s="102"/>
      <c r="PJM142" s="102"/>
      <c r="PJN142" s="102"/>
      <c r="PJO142" s="102"/>
      <c r="PJP142" s="102"/>
      <c r="PJQ142" s="102"/>
      <c r="PJR142" s="102"/>
      <c r="PJS142" s="102"/>
      <c r="PJT142" s="102"/>
      <c r="PJU142" s="102"/>
      <c r="PJV142" s="102"/>
      <c r="PJW142" s="102"/>
      <c r="PJX142" s="102"/>
      <c r="PJY142" s="102"/>
      <c r="PJZ142" s="102"/>
      <c r="PKA142" s="102"/>
      <c r="PKB142" s="102"/>
      <c r="PKC142" s="102"/>
      <c r="PKD142" s="102"/>
      <c r="PKE142" s="102"/>
      <c r="PKF142" s="102"/>
      <c r="PKG142" s="102"/>
      <c r="PKH142" s="102"/>
      <c r="PKI142" s="102"/>
      <c r="PKJ142" s="102"/>
      <c r="PKK142" s="102"/>
      <c r="PKL142" s="102"/>
      <c r="PKM142" s="102"/>
      <c r="PKN142" s="102"/>
      <c r="PKO142" s="102"/>
      <c r="PKP142" s="102"/>
      <c r="PKQ142" s="102"/>
      <c r="PKR142" s="102"/>
      <c r="PKS142" s="102"/>
      <c r="PKT142" s="102"/>
      <c r="PKU142" s="102"/>
      <c r="PKV142" s="102"/>
      <c r="PKW142" s="102"/>
      <c r="PKX142" s="102"/>
      <c r="PKY142" s="102"/>
      <c r="PKZ142" s="102"/>
      <c r="PLA142" s="102"/>
      <c r="PLB142" s="102"/>
      <c r="PLC142" s="102"/>
      <c r="PLD142" s="102"/>
      <c r="PLE142" s="102"/>
      <c r="PLF142" s="102"/>
      <c r="PLG142" s="102"/>
      <c r="PLH142" s="102"/>
      <c r="PLI142" s="102"/>
      <c r="PLJ142" s="102"/>
      <c r="PLK142" s="102"/>
      <c r="PLL142" s="102"/>
      <c r="PLM142" s="102"/>
      <c r="PLN142" s="102"/>
      <c r="PLO142" s="102"/>
      <c r="PLP142" s="102"/>
      <c r="PLQ142" s="102"/>
      <c r="PLR142" s="102"/>
      <c r="PLS142" s="102"/>
      <c r="PLT142" s="102"/>
      <c r="PLU142" s="102"/>
      <c r="PLV142" s="102"/>
      <c r="PLW142" s="102"/>
      <c r="PLX142" s="102"/>
      <c r="PLY142" s="102"/>
      <c r="PLZ142" s="102"/>
      <c r="PMA142" s="102"/>
      <c r="PMB142" s="102"/>
      <c r="PMC142" s="102"/>
      <c r="PMD142" s="102"/>
      <c r="PME142" s="102"/>
      <c r="PMF142" s="102"/>
      <c r="PMG142" s="102"/>
      <c r="PMH142" s="102"/>
      <c r="PMI142" s="102"/>
      <c r="PMJ142" s="102"/>
      <c r="PMK142" s="102"/>
      <c r="PML142" s="102"/>
      <c r="PMM142" s="102"/>
      <c r="PMN142" s="102"/>
      <c r="PMO142" s="102"/>
      <c r="PMP142" s="102"/>
      <c r="PMQ142" s="102"/>
      <c r="PMR142" s="102"/>
      <c r="PMS142" s="102"/>
      <c r="PMT142" s="102"/>
      <c r="PMU142" s="102"/>
      <c r="PMV142" s="102"/>
      <c r="PMW142" s="102"/>
      <c r="PMX142" s="102"/>
      <c r="PMY142" s="102"/>
      <c r="PMZ142" s="102"/>
      <c r="PNA142" s="102"/>
      <c r="PNB142" s="102"/>
      <c r="PNC142" s="102"/>
      <c r="PND142" s="102"/>
      <c r="PNE142" s="102"/>
      <c r="PNF142" s="102"/>
      <c r="PNG142" s="102"/>
      <c r="PNH142" s="102"/>
      <c r="PNI142" s="102"/>
      <c r="PNJ142" s="102"/>
      <c r="PNK142" s="102"/>
      <c r="PNL142" s="102"/>
      <c r="PNM142" s="102"/>
      <c r="PNN142" s="102"/>
      <c r="PNO142" s="102"/>
      <c r="PNP142" s="102"/>
      <c r="PNQ142" s="102"/>
      <c r="PNR142" s="102"/>
      <c r="PNS142" s="102"/>
      <c r="PNT142" s="102"/>
      <c r="PNU142" s="102"/>
      <c r="PNV142" s="102"/>
      <c r="PNW142" s="102"/>
      <c r="PNX142" s="102"/>
      <c r="PNY142" s="102"/>
      <c r="PNZ142" s="102"/>
      <c r="POA142" s="102"/>
      <c r="POB142" s="102"/>
      <c r="POC142" s="102"/>
      <c r="POD142" s="102"/>
      <c r="POE142" s="102"/>
      <c r="POF142" s="102"/>
      <c r="POG142" s="102"/>
      <c r="POH142" s="102"/>
      <c r="POI142" s="102"/>
      <c r="POJ142" s="102"/>
      <c r="POK142" s="102"/>
      <c r="POL142" s="102"/>
      <c r="POM142" s="102"/>
      <c r="PON142" s="102"/>
      <c r="POO142" s="102"/>
      <c r="POP142" s="102"/>
      <c r="POQ142" s="102"/>
      <c r="POR142" s="102"/>
      <c r="POS142" s="102"/>
      <c r="POT142" s="102"/>
      <c r="POU142" s="102"/>
      <c r="POV142" s="102"/>
      <c r="POW142" s="102"/>
      <c r="POX142" s="102"/>
      <c r="POY142" s="102"/>
      <c r="POZ142" s="102"/>
      <c r="PPA142" s="102"/>
      <c r="PPB142" s="102"/>
      <c r="PPC142" s="102"/>
      <c r="PPD142" s="102"/>
      <c r="PPE142" s="102"/>
      <c r="PPF142" s="102"/>
      <c r="PPG142" s="102"/>
      <c r="PPH142" s="102"/>
      <c r="PPI142" s="102"/>
      <c r="PPJ142" s="102"/>
      <c r="PPK142" s="102"/>
      <c r="PPL142" s="102"/>
      <c r="PPM142" s="102"/>
      <c r="PPN142" s="102"/>
      <c r="PPO142" s="102"/>
      <c r="PPP142" s="102"/>
      <c r="PPQ142" s="102"/>
      <c r="PPR142" s="102"/>
      <c r="PPS142" s="102"/>
      <c r="PPT142" s="102"/>
      <c r="PPU142" s="102"/>
      <c r="PPV142" s="102"/>
      <c r="PPW142" s="102"/>
      <c r="PPX142" s="102"/>
      <c r="PPY142" s="102"/>
      <c r="PPZ142" s="102"/>
      <c r="PQA142" s="102"/>
      <c r="PQB142" s="102"/>
      <c r="PQC142" s="102"/>
      <c r="PQD142" s="102"/>
      <c r="PQE142" s="102"/>
      <c r="PQF142" s="102"/>
      <c r="PQG142" s="102"/>
      <c r="PQH142" s="102"/>
      <c r="PQI142" s="102"/>
      <c r="PQJ142" s="102"/>
      <c r="PQK142" s="102"/>
      <c r="PQL142" s="102"/>
      <c r="PQM142" s="102"/>
      <c r="PQN142" s="102"/>
      <c r="PQO142" s="102"/>
      <c r="PQP142" s="102"/>
      <c r="PQQ142" s="102"/>
      <c r="PQR142" s="102"/>
      <c r="PQS142" s="102"/>
      <c r="PQT142" s="102"/>
      <c r="PQU142" s="102"/>
      <c r="PQV142" s="102"/>
      <c r="PQW142" s="102"/>
      <c r="PQX142" s="102"/>
      <c r="PQY142" s="102"/>
      <c r="PQZ142" s="102"/>
      <c r="PRA142" s="102"/>
      <c r="PRB142" s="102"/>
      <c r="PRC142" s="102"/>
      <c r="PRD142" s="102"/>
      <c r="PRE142" s="102"/>
      <c r="PRF142" s="102"/>
      <c r="PRG142" s="102"/>
      <c r="PRH142" s="102"/>
      <c r="PRI142" s="102"/>
      <c r="PRJ142" s="102"/>
      <c r="PRK142" s="102"/>
      <c r="PRL142" s="102"/>
      <c r="PRM142" s="102"/>
      <c r="PRN142" s="102"/>
      <c r="PRO142" s="102"/>
      <c r="PRP142" s="102"/>
      <c r="PRQ142" s="102"/>
      <c r="PRR142" s="102"/>
      <c r="PRS142" s="102"/>
      <c r="PRT142" s="102"/>
      <c r="PRU142" s="102"/>
      <c r="PRV142" s="102"/>
      <c r="PRW142" s="102"/>
      <c r="PRX142" s="102"/>
      <c r="PRY142" s="102"/>
      <c r="PRZ142" s="102"/>
      <c r="PSA142" s="102"/>
      <c r="PSB142" s="102"/>
      <c r="PSC142" s="102"/>
      <c r="PSD142" s="102"/>
      <c r="PSE142" s="102"/>
      <c r="PSF142" s="102"/>
      <c r="PSG142" s="102"/>
      <c r="PSH142" s="102"/>
      <c r="PSI142" s="102"/>
      <c r="PSJ142" s="102"/>
      <c r="PSK142" s="102"/>
      <c r="PSL142" s="102"/>
      <c r="PSM142" s="102"/>
      <c r="PSN142" s="102"/>
      <c r="PSO142" s="102"/>
      <c r="PSP142" s="102"/>
      <c r="PSQ142" s="102"/>
      <c r="PSR142" s="102"/>
      <c r="PSS142" s="102"/>
      <c r="PST142" s="102"/>
      <c r="PSU142" s="102"/>
      <c r="PSV142" s="102"/>
      <c r="PSW142" s="102"/>
      <c r="PSX142" s="102"/>
      <c r="PSY142" s="102"/>
      <c r="PSZ142" s="102"/>
      <c r="PTA142" s="102"/>
      <c r="PTB142" s="102"/>
      <c r="PTC142" s="102"/>
      <c r="PTD142" s="102"/>
      <c r="PTE142" s="102"/>
      <c r="PTF142" s="102"/>
      <c r="PTG142" s="102"/>
      <c r="PTH142" s="102"/>
      <c r="PTI142" s="102"/>
      <c r="PTJ142" s="102"/>
      <c r="PTK142" s="102"/>
      <c r="PTL142" s="102"/>
      <c r="PTM142" s="102"/>
      <c r="PTN142" s="102"/>
      <c r="PTO142" s="102"/>
      <c r="PTP142" s="102"/>
      <c r="PTQ142" s="102"/>
      <c r="PTR142" s="102"/>
      <c r="PTS142" s="102"/>
      <c r="PTT142" s="102"/>
      <c r="PTU142" s="102"/>
      <c r="PTV142" s="102"/>
      <c r="PTW142" s="102"/>
      <c r="PTX142" s="102"/>
      <c r="PTY142" s="102"/>
      <c r="PTZ142" s="102"/>
      <c r="PUA142" s="102"/>
      <c r="PUB142" s="102"/>
      <c r="PUC142" s="102"/>
      <c r="PUD142" s="102"/>
      <c r="PUE142" s="102"/>
      <c r="PUF142" s="102"/>
      <c r="PUG142" s="102"/>
      <c r="PUH142" s="102"/>
      <c r="PUI142" s="102"/>
      <c r="PUJ142" s="102"/>
      <c r="PUK142" s="102"/>
      <c r="PUL142" s="102"/>
      <c r="PUM142" s="102"/>
      <c r="PUN142" s="102"/>
      <c r="PUO142" s="102"/>
      <c r="PUP142" s="102"/>
      <c r="PUQ142" s="102"/>
      <c r="PUR142" s="102"/>
      <c r="PUS142" s="102"/>
      <c r="PUT142" s="102"/>
      <c r="PUU142" s="102"/>
      <c r="PUV142" s="102"/>
      <c r="PUW142" s="102"/>
      <c r="PUX142" s="102"/>
      <c r="PUY142" s="102"/>
      <c r="PUZ142" s="102"/>
      <c r="PVA142" s="102"/>
      <c r="PVB142" s="102"/>
      <c r="PVC142" s="102"/>
      <c r="PVD142" s="102"/>
      <c r="PVE142" s="102"/>
      <c r="PVF142" s="102"/>
      <c r="PVG142" s="102"/>
      <c r="PVH142" s="102"/>
      <c r="PVI142" s="102"/>
      <c r="PVJ142" s="102"/>
      <c r="PVK142" s="102"/>
      <c r="PVL142" s="102"/>
      <c r="PVM142" s="102"/>
      <c r="PVN142" s="102"/>
      <c r="PVO142" s="102"/>
      <c r="PVP142" s="102"/>
      <c r="PVQ142" s="102"/>
      <c r="PVR142" s="102"/>
      <c r="PVS142" s="102"/>
      <c r="PVT142" s="102"/>
      <c r="PVU142" s="102"/>
      <c r="PVV142" s="102"/>
      <c r="PVW142" s="102"/>
      <c r="PVX142" s="102"/>
      <c r="PVY142" s="102"/>
      <c r="PVZ142" s="102"/>
      <c r="PWA142" s="102"/>
      <c r="PWB142" s="102"/>
      <c r="PWC142" s="102"/>
      <c r="PWD142" s="102"/>
      <c r="PWE142" s="102"/>
      <c r="PWF142" s="102"/>
      <c r="PWG142" s="102"/>
      <c r="PWH142" s="102"/>
      <c r="PWI142" s="102"/>
      <c r="PWJ142" s="102"/>
      <c r="PWK142" s="102"/>
      <c r="PWL142" s="102"/>
      <c r="PWM142" s="102"/>
      <c r="PWN142" s="102"/>
      <c r="PWO142" s="102"/>
      <c r="PWP142" s="102"/>
      <c r="PWQ142" s="102"/>
      <c r="PWR142" s="102"/>
      <c r="PWS142" s="102"/>
      <c r="PWT142" s="102"/>
      <c r="PWU142" s="102"/>
      <c r="PWV142" s="102"/>
      <c r="PWW142" s="102"/>
      <c r="PWX142" s="102"/>
      <c r="PWY142" s="102"/>
      <c r="PWZ142" s="102"/>
      <c r="PXA142" s="102"/>
      <c r="PXB142" s="102"/>
      <c r="PXC142" s="102"/>
      <c r="PXD142" s="102"/>
      <c r="PXE142" s="102"/>
      <c r="PXF142" s="102"/>
      <c r="PXG142" s="102"/>
      <c r="PXH142" s="102"/>
      <c r="PXI142" s="102"/>
      <c r="PXJ142" s="102"/>
      <c r="PXK142" s="102"/>
      <c r="PXL142" s="102"/>
      <c r="PXM142" s="102"/>
      <c r="PXN142" s="102"/>
      <c r="PXO142" s="102"/>
      <c r="PXP142" s="102"/>
      <c r="PXQ142" s="102"/>
      <c r="PXR142" s="102"/>
      <c r="PXS142" s="102"/>
      <c r="PXT142" s="102"/>
      <c r="PXU142" s="102"/>
      <c r="PXV142" s="102"/>
      <c r="PXW142" s="102"/>
      <c r="PXX142" s="102"/>
      <c r="PXY142" s="102"/>
      <c r="PXZ142" s="102"/>
      <c r="PYA142" s="102"/>
      <c r="PYB142" s="102"/>
      <c r="PYC142" s="102"/>
      <c r="PYD142" s="102"/>
      <c r="PYE142" s="102"/>
      <c r="PYF142" s="102"/>
      <c r="PYG142" s="102"/>
      <c r="PYH142" s="102"/>
      <c r="PYI142" s="102"/>
      <c r="PYJ142" s="102"/>
      <c r="PYK142" s="102"/>
      <c r="PYL142" s="102"/>
      <c r="PYM142" s="102"/>
      <c r="PYN142" s="102"/>
      <c r="PYO142" s="102"/>
      <c r="PYP142" s="102"/>
      <c r="PYQ142" s="102"/>
      <c r="PYR142" s="102"/>
      <c r="PYS142" s="102"/>
      <c r="PYT142" s="102"/>
      <c r="PYU142" s="102"/>
      <c r="PYV142" s="102"/>
      <c r="PYW142" s="102"/>
      <c r="PYX142" s="102"/>
      <c r="PYY142" s="102"/>
      <c r="PYZ142" s="102"/>
      <c r="PZA142" s="102"/>
      <c r="PZB142" s="102"/>
      <c r="PZC142" s="102"/>
      <c r="PZD142" s="102"/>
      <c r="PZE142" s="102"/>
      <c r="PZF142" s="102"/>
      <c r="PZG142" s="102"/>
      <c r="PZH142" s="102"/>
      <c r="PZI142" s="102"/>
      <c r="PZJ142" s="102"/>
      <c r="PZK142" s="102"/>
      <c r="PZL142" s="102"/>
      <c r="PZM142" s="102"/>
      <c r="PZN142" s="102"/>
      <c r="PZO142" s="102"/>
      <c r="PZP142" s="102"/>
      <c r="PZQ142" s="102"/>
      <c r="PZR142" s="102"/>
      <c r="PZS142" s="102"/>
      <c r="PZT142" s="102"/>
      <c r="PZU142" s="102"/>
      <c r="PZV142" s="102"/>
      <c r="PZW142" s="102"/>
      <c r="PZX142" s="102"/>
      <c r="PZY142" s="102"/>
      <c r="PZZ142" s="102"/>
      <c r="QAA142" s="102"/>
      <c r="QAB142" s="102"/>
      <c r="QAC142" s="102"/>
      <c r="QAD142" s="102"/>
      <c r="QAE142" s="102"/>
      <c r="QAF142" s="102"/>
      <c r="QAG142" s="102"/>
      <c r="QAH142" s="102"/>
      <c r="QAI142" s="102"/>
      <c r="QAJ142" s="102"/>
      <c r="QAK142" s="102"/>
      <c r="QAL142" s="102"/>
      <c r="QAM142" s="102"/>
      <c r="QAN142" s="102"/>
      <c r="QAO142" s="102"/>
      <c r="QAP142" s="102"/>
      <c r="QAQ142" s="102"/>
      <c r="QAR142" s="102"/>
      <c r="QAS142" s="102"/>
      <c r="QAT142" s="102"/>
      <c r="QAU142" s="102"/>
      <c r="QAV142" s="102"/>
      <c r="QAW142" s="102"/>
      <c r="QAX142" s="102"/>
      <c r="QAY142" s="102"/>
      <c r="QAZ142" s="102"/>
      <c r="QBA142" s="102"/>
      <c r="QBB142" s="102"/>
      <c r="QBC142" s="102"/>
      <c r="QBD142" s="102"/>
      <c r="QBE142" s="102"/>
      <c r="QBF142" s="102"/>
      <c r="QBG142" s="102"/>
      <c r="QBH142" s="102"/>
      <c r="QBI142" s="102"/>
      <c r="QBJ142" s="102"/>
      <c r="QBK142" s="102"/>
      <c r="QBL142" s="102"/>
      <c r="QBM142" s="102"/>
      <c r="QBN142" s="102"/>
      <c r="QBO142" s="102"/>
      <c r="QBP142" s="102"/>
      <c r="QBQ142" s="102"/>
      <c r="QBR142" s="102"/>
      <c r="QBS142" s="102"/>
      <c r="QBT142" s="102"/>
      <c r="QBU142" s="102"/>
      <c r="QBV142" s="102"/>
      <c r="QBW142" s="102"/>
      <c r="QBX142" s="102"/>
      <c r="QBY142" s="102"/>
      <c r="QBZ142" s="102"/>
      <c r="QCA142" s="102"/>
      <c r="QCB142" s="102"/>
      <c r="QCC142" s="102"/>
      <c r="QCD142" s="102"/>
      <c r="QCE142" s="102"/>
      <c r="QCF142" s="102"/>
      <c r="QCG142" s="102"/>
      <c r="QCH142" s="102"/>
      <c r="QCI142" s="102"/>
      <c r="QCJ142" s="102"/>
      <c r="QCK142" s="102"/>
      <c r="QCL142" s="102"/>
      <c r="QCM142" s="102"/>
      <c r="QCN142" s="102"/>
      <c r="QCO142" s="102"/>
      <c r="QCP142" s="102"/>
      <c r="QCQ142" s="102"/>
      <c r="QCR142" s="102"/>
      <c r="QCS142" s="102"/>
      <c r="QCT142" s="102"/>
      <c r="QCU142" s="102"/>
      <c r="QCV142" s="102"/>
      <c r="QCW142" s="102"/>
      <c r="QCX142" s="102"/>
      <c r="QCY142" s="102"/>
      <c r="QCZ142" s="102"/>
      <c r="QDA142" s="102"/>
      <c r="QDB142" s="102"/>
      <c r="QDC142" s="102"/>
      <c r="QDD142" s="102"/>
      <c r="QDE142" s="102"/>
      <c r="QDF142" s="102"/>
      <c r="QDG142" s="102"/>
      <c r="QDH142" s="102"/>
      <c r="QDI142" s="102"/>
      <c r="QDJ142" s="102"/>
      <c r="QDK142" s="102"/>
      <c r="QDL142" s="102"/>
      <c r="QDM142" s="102"/>
      <c r="QDN142" s="102"/>
      <c r="QDO142" s="102"/>
      <c r="QDP142" s="102"/>
      <c r="QDQ142" s="102"/>
      <c r="QDR142" s="102"/>
      <c r="QDS142" s="102"/>
      <c r="QDT142" s="102"/>
      <c r="QDU142" s="102"/>
      <c r="QDV142" s="102"/>
      <c r="QDW142" s="102"/>
      <c r="QDX142" s="102"/>
      <c r="QDY142" s="102"/>
      <c r="QDZ142" s="102"/>
      <c r="QEA142" s="102"/>
      <c r="QEB142" s="102"/>
      <c r="QEC142" s="102"/>
      <c r="QED142" s="102"/>
      <c r="QEE142" s="102"/>
      <c r="QEF142" s="102"/>
      <c r="QEG142" s="102"/>
      <c r="QEH142" s="102"/>
      <c r="QEI142" s="102"/>
      <c r="QEJ142" s="102"/>
      <c r="QEK142" s="102"/>
      <c r="QEL142" s="102"/>
      <c r="QEM142" s="102"/>
      <c r="QEN142" s="102"/>
      <c r="QEO142" s="102"/>
      <c r="QEP142" s="102"/>
      <c r="QEQ142" s="102"/>
      <c r="QER142" s="102"/>
      <c r="QES142" s="102"/>
      <c r="QET142" s="102"/>
      <c r="QEU142" s="102"/>
      <c r="QEV142" s="102"/>
      <c r="QEW142" s="102"/>
      <c r="QEX142" s="102"/>
      <c r="QEY142" s="102"/>
      <c r="QEZ142" s="102"/>
      <c r="QFA142" s="102"/>
      <c r="QFB142" s="102"/>
      <c r="QFC142" s="102"/>
      <c r="QFD142" s="102"/>
      <c r="QFE142" s="102"/>
      <c r="QFF142" s="102"/>
      <c r="QFG142" s="102"/>
      <c r="QFH142" s="102"/>
      <c r="QFI142" s="102"/>
      <c r="QFJ142" s="102"/>
      <c r="QFK142" s="102"/>
      <c r="QFL142" s="102"/>
      <c r="QFM142" s="102"/>
      <c r="QFN142" s="102"/>
      <c r="QFO142" s="102"/>
      <c r="QFP142" s="102"/>
      <c r="QFQ142" s="102"/>
      <c r="QFR142" s="102"/>
      <c r="QFS142" s="102"/>
      <c r="QFT142" s="102"/>
      <c r="QFU142" s="102"/>
      <c r="QFV142" s="102"/>
      <c r="QFW142" s="102"/>
      <c r="QFX142" s="102"/>
      <c r="QFY142" s="102"/>
      <c r="QFZ142" s="102"/>
      <c r="QGA142" s="102"/>
      <c r="QGB142" s="102"/>
      <c r="QGC142" s="102"/>
      <c r="QGD142" s="102"/>
      <c r="QGE142" s="102"/>
      <c r="QGF142" s="102"/>
      <c r="QGG142" s="102"/>
      <c r="QGH142" s="102"/>
      <c r="QGI142" s="102"/>
      <c r="QGJ142" s="102"/>
      <c r="QGK142" s="102"/>
      <c r="QGL142" s="102"/>
      <c r="QGM142" s="102"/>
      <c r="QGN142" s="102"/>
      <c r="QGO142" s="102"/>
      <c r="QGP142" s="102"/>
      <c r="QGQ142" s="102"/>
      <c r="QGR142" s="102"/>
      <c r="QGS142" s="102"/>
      <c r="QGT142" s="102"/>
      <c r="QGU142" s="102"/>
      <c r="QGV142" s="102"/>
      <c r="QGW142" s="102"/>
      <c r="QGX142" s="102"/>
      <c r="QGY142" s="102"/>
      <c r="QGZ142" s="102"/>
      <c r="QHA142" s="102"/>
      <c r="QHB142" s="102"/>
      <c r="QHC142" s="102"/>
      <c r="QHD142" s="102"/>
      <c r="QHE142" s="102"/>
      <c r="QHF142" s="102"/>
      <c r="QHG142" s="102"/>
      <c r="QHH142" s="102"/>
      <c r="QHI142" s="102"/>
      <c r="QHJ142" s="102"/>
      <c r="QHK142" s="102"/>
      <c r="QHL142" s="102"/>
      <c r="QHM142" s="102"/>
      <c r="QHN142" s="102"/>
      <c r="QHO142" s="102"/>
      <c r="QHP142" s="102"/>
      <c r="QHQ142" s="102"/>
      <c r="QHR142" s="102"/>
      <c r="QHS142" s="102"/>
      <c r="QHT142" s="102"/>
      <c r="QHU142" s="102"/>
      <c r="QHV142" s="102"/>
      <c r="QHW142" s="102"/>
      <c r="QHX142" s="102"/>
      <c r="QHY142" s="102"/>
      <c r="QHZ142" s="102"/>
      <c r="QIA142" s="102"/>
      <c r="QIB142" s="102"/>
      <c r="QIC142" s="102"/>
      <c r="QID142" s="102"/>
      <c r="QIE142" s="102"/>
      <c r="QIF142" s="102"/>
      <c r="QIG142" s="102"/>
      <c r="QIH142" s="102"/>
      <c r="QII142" s="102"/>
      <c r="QIJ142" s="102"/>
      <c r="QIK142" s="102"/>
      <c r="QIL142" s="102"/>
      <c r="QIM142" s="102"/>
      <c r="QIN142" s="102"/>
      <c r="QIO142" s="102"/>
      <c r="QIP142" s="102"/>
      <c r="QIQ142" s="102"/>
      <c r="QIR142" s="102"/>
      <c r="QIS142" s="102"/>
      <c r="QIT142" s="102"/>
      <c r="QIU142" s="102"/>
      <c r="QIV142" s="102"/>
      <c r="QIW142" s="102"/>
      <c r="QIX142" s="102"/>
      <c r="QIY142" s="102"/>
      <c r="QIZ142" s="102"/>
      <c r="QJA142" s="102"/>
      <c r="QJB142" s="102"/>
      <c r="QJC142" s="102"/>
      <c r="QJD142" s="102"/>
      <c r="QJE142" s="102"/>
      <c r="QJF142" s="102"/>
      <c r="QJG142" s="102"/>
      <c r="QJH142" s="102"/>
      <c r="QJI142" s="102"/>
      <c r="QJJ142" s="102"/>
      <c r="QJK142" s="102"/>
      <c r="QJL142" s="102"/>
      <c r="QJM142" s="102"/>
      <c r="QJN142" s="102"/>
      <c r="QJO142" s="102"/>
      <c r="QJP142" s="102"/>
      <c r="QJQ142" s="102"/>
      <c r="QJR142" s="102"/>
      <c r="QJS142" s="102"/>
      <c r="QJT142" s="102"/>
      <c r="QJU142" s="102"/>
      <c r="QJV142" s="102"/>
      <c r="QJW142" s="102"/>
      <c r="QJX142" s="102"/>
      <c r="QJY142" s="102"/>
      <c r="QJZ142" s="102"/>
      <c r="QKA142" s="102"/>
      <c r="QKB142" s="102"/>
      <c r="QKC142" s="102"/>
      <c r="QKD142" s="102"/>
      <c r="QKE142" s="102"/>
      <c r="QKF142" s="102"/>
      <c r="QKG142" s="102"/>
      <c r="QKH142" s="102"/>
      <c r="QKI142" s="102"/>
      <c r="QKJ142" s="102"/>
      <c r="QKK142" s="102"/>
      <c r="QKL142" s="102"/>
      <c r="QKM142" s="102"/>
      <c r="QKN142" s="102"/>
      <c r="QKO142" s="102"/>
      <c r="QKP142" s="102"/>
      <c r="QKQ142" s="102"/>
      <c r="QKR142" s="102"/>
      <c r="QKS142" s="102"/>
      <c r="QKT142" s="102"/>
      <c r="QKU142" s="102"/>
      <c r="QKV142" s="102"/>
      <c r="QKW142" s="102"/>
      <c r="QKX142" s="102"/>
      <c r="QKY142" s="102"/>
      <c r="QKZ142" s="102"/>
      <c r="QLA142" s="102"/>
      <c r="QLB142" s="102"/>
      <c r="QLC142" s="102"/>
      <c r="QLD142" s="102"/>
      <c r="QLE142" s="102"/>
      <c r="QLF142" s="102"/>
      <c r="QLG142" s="102"/>
      <c r="QLH142" s="102"/>
      <c r="QLI142" s="102"/>
      <c r="QLJ142" s="102"/>
      <c r="QLK142" s="102"/>
      <c r="QLL142" s="102"/>
      <c r="QLM142" s="102"/>
      <c r="QLN142" s="102"/>
      <c r="QLO142" s="102"/>
      <c r="QLP142" s="102"/>
      <c r="QLQ142" s="102"/>
      <c r="QLR142" s="102"/>
      <c r="QLS142" s="102"/>
      <c r="QLT142" s="102"/>
      <c r="QLU142" s="102"/>
      <c r="QLV142" s="102"/>
      <c r="QLW142" s="102"/>
      <c r="QLX142" s="102"/>
      <c r="QLY142" s="102"/>
      <c r="QLZ142" s="102"/>
      <c r="QMA142" s="102"/>
      <c r="QMB142" s="102"/>
      <c r="QMC142" s="102"/>
      <c r="QMD142" s="102"/>
      <c r="QME142" s="102"/>
      <c r="QMF142" s="102"/>
      <c r="QMG142" s="102"/>
      <c r="QMH142" s="102"/>
      <c r="QMI142" s="102"/>
      <c r="QMJ142" s="102"/>
      <c r="QMK142" s="102"/>
      <c r="QML142" s="102"/>
      <c r="QMM142" s="102"/>
      <c r="QMN142" s="102"/>
      <c r="QMO142" s="102"/>
      <c r="QMP142" s="102"/>
      <c r="QMQ142" s="102"/>
      <c r="QMR142" s="102"/>
      <c r="QMS142" s="102"/>
      <c r="QMT142" s="102"/>
      <c r="QMU142" s="102"/>
      <c r="QMV142" s="102"/>
      <c r="QMW142" s="102"/>
      <c r="QMX142" s="102"/>
      <c r="QMY142" s="102"/>
      <c r="QMZ142" s="102"/>
      <c r="QNA142" s="102"/>
      <c r="QNB142" s="102"/>
      <c r="QNC142" s="102"/>
      <c r="QND142" s="102"/>
      <c r="QNE142" s="102"/>
      <c r="QNF142" s="102"/>
      <c r="QNG142" s="102"/>
      <c r="QNH142" s="102"/>
      <c r="QNI142" s="102"/>
      <c r="QNJ142" s="102"/>
      <c r="QNK142" s="102"/>
      <c r="QNL142" s="102"/>
      <c r="QNM142" s="102"/>
      <c r="QNN142" s="102"/>
      <c r="QNO142" s="102"/>
      <c r="QNP142" s="102"/>
      <c r="QNQ142" s="102"/>
      <c r="QNR142" s="102"/>
      <c r="QNS142" s="102"/>
      <c r="QNT142" s="102"/>
      <c r="QNU142" s="102"/>
      <c r="QNV142" s="102"/>
      <c r="QNW142" s="102"/>
      <c r="QNX142" s="102"/>
      <c r="QNY142" s="102"/>
      <c r="QNZ142" s="102"/>
      <c r="QOA142" s="102"/>
      <c r="QOB142" s="102"/>
      <c r="QOC142" s="102"/>
      <c r="QOD142" s="102"/>
      <c r="QOE142" s="102"/>
      <c r="QOF142" s="102"/>
      <c r="QOG142" s="102"/>
      <c r="QOH142" s="102"/>
      <c r="QOI142" s="102"/>
      <c r="QOJ142" s="102"/>
      <c r="QOK142" s="102"/>
      <c r="QOL142" s="102"/>
      <c r="QOM142" s="102"/>
      <c r="QON142" s="102"/>
      <c r="QOO142" s="102"/>
      <c r="QOP142" s="102"/>
      <c r="QOQ142" s="102"/>
      <c r="QOR142" s="102"/>
      <c r="QOS142" s="102"/>
      <c r="QOT142" s="102"/>
      <c r="QOU142" s="102"/>
      <c r="QOV142" s="102"/>
      <c r="QOW142" s="102"/>
      <c r="QOX142" s="102"/>
      <c r="QOY142" s="102"/>
      <c r="QOZ142" s="102"/>
      <c r="QPA142" s="102"/>
      <c r="QPB142" s="102"/>
      <c r="QPC142" s="102"/>
      <c r="QPD142" s="102"/>
      <c r="QPE142" s="102"/>
      <c r="QPF142" s="102"/>
      <c r="QPG142" s="102"/>
      <c r="QPH142" s="102"/>
      <c r="QPI142" s="102"/>
      <c r="QPJ142" s="102"/>
      <c r="QPK142" s="102"/>
      <c r="QPL142" s="102"/>
      <c r="QPM142" s="102"/>
      <c r="QPN142" s="102"/>
      <c r="QPO142" s="102"/>
      <c r="QPP142" s="102"/>
      <c r="QPQ142" s="102"/>
      <c r="QPR142" s="102"/>
      <c r="QPS142" s="102"/>
      <c r="QPT142" s="102"/>
      <c r="QPU142" s="102"/>
      <c r="QPV142" s="102"/>
      <c r="QPW142" s="102"/>
      <c r="QPX142" s="102"/>
      <c r="QPY142" s="102"/>
      <c r="QPZ142" s="102"/>
      <c r="QQA142" s="102"/>
      <c r="QQB142" s="102"/>
      <c r="QQC142" s="102"/>
      <c r="QQD142" s="102"/>
      <c r="QQE142" s="102"/>
      <c r="QQF142" s="102"/>
      <c r="QQG142" s="102"/>
      <c r="QQH142" s="102"/>
      <c r="QQI142" s="102"/>
      <c r="QQJ142" s="102"/>
      <c r="QQK142" s="102"/>
      <c r="QQL142" s="102"/>
      <c r="QQM142" s="102"/>
      <c r="QQN142" s="102"/>
      <c r="QQO142" s="102"/>
      <c r="QQP142" s="102"/>
      <c r="QQQ142" s="102"/>
      <c r="QQR142" s="102"/>
      <c r="QQS142" s="102"/>
      <c r="QQT142" s="102"/>
      <c r="QQU142" s="102"/>
      <c r="QQV142" s="102"/>
      <c r="QQW142" s="102"/>
      <c r="QQX142" s="102"/>
      <c r="QQY142" s="102"/>
      <c r="QQZ142" s="102"/>
      <c r="QRA142" s="102"/>
      <c r="QRB142" s="102"/>
      <c r="QRC142" s="102"/>
      <c r="QRD142" s="102"/>
      <c r="QRE142" s="102"/>
      <c r="QRF142" s="102"/>
      <c r="QRG142" s="102"/>
      <c r="QRH142" s="102"/>
      <c r="QRI142" s="102"/>
      <c r="QRJ142" s="102"/>
      <c r="QRK142" s="102"/>
      <c r="QRL142" s="102"/>
      <c r="QRM142" s="102"/>
      <c r="QRN142" s="102"/>
      <c r="QRO142" s="102"/>
      <c r="QRP142" s="102"/>
      <c r="QRQ142" s="102"/>
      <c r="QRR142" s="102"/>
      <c r="QRS142" s="102"/>
      <c r="QRT142" s="102"/>
      <c r="QRU142" s="102"/>
      <c r="QRV142" s="102"/>
      <c r="QRW142" s="102"/>
      <c r="QRX142" s="102"/>
      <c r="QRY142" s="102"/>
      <c r="QRZ142" s="102"/>
      <c r="QSA142" s="102"/>
      <c r="QSB142" s="102"/>
      <c r="QSC142" s="102"/>
      <c r="QSD142" s="102"/>
      <c r="QSE142" s="102"/>
      <c r="QSF142" s="102"/>
      <c r="QSG142" s="102"/>
      <c r="QSH142" s="102"/>
      <c r="QSI142" s="102"/>
      <c r="QSJ142" s="102"/>
      <c r="QSK142" s="102"/>
      <c r="QSL142" s="102"/>
      <c r="QSM142" s="102"/>
      <c r="QSN142" s="102"/>
      <c r="QSO142" s="102"/>
      <c r="QSP142" s="102"/>
      <c r="QSQ142" s="102"/>
      <c r="QSR142" s="102"/>
      <c r="QSS142" s="102"/>
      <c r="QST142" s="102"/>
      <c r="QSU142" s="102"/>
      <c r="QSV142" s="102"/>
      <c r="QSW142" s="102"/>
      <c r="QSX142" s="102"/>
      <c r="QSY142" s="102"/>
      <c r="QSZ142" s="102"/>
      <c r="QTA142" s="102"/>
      <c r="QTB142" s="102"/>
      <c r="QTC142" s="102"/>
      <c r="QTD142" s="102"/>
      <c r="QTE142" s="102"/>
      <c r="QTF142" s="102"/>
      <c r="QTG142" s="102"/>
      <c r="QTH142" s="102"/>
      <c r="QTI142" s="102"/>
      <c r="QTJ142" s="102"/>
      <c r="QTK142" s="102"/>
      <c r="QTL142" s="102"/>
      <c r="QTM142" s="102"/>
      <c r="QTN142" s="102"/>
      <c r="QTO142" s="102"/>
      <c r="QTP142" s="102"/>
      <c r="QTQ142" s="102"/>
      <c r="QTR142" s="102"/>
      <c r="QTS142" s="102"/>
      <c r="QTT142" s="102"/>
      <c r="QTU142" s="102"/>
      <c r="QTV142" s="102"/>
      <c r="QTW142" s="102"/>
      <c r="QTX142" s="102"/>
      <c r="QTY142" s="102"/>
      <c r="QTZ142" s="102"/>
      <c r="QUA142" s="102"/>
      <c r="QUB142" s="102"/>
      <c r="QUC142" s="102"/>
      <c r="QUD142" s="102"/>
      <c r="QUE142" s="102"/>
      <c r="QUF142" s="102"/>
      <c r="QUG142" s="102"/>
      <c r="QUH142" s="102"/>
      <c r="QUI142" s="102"/>
      <c r="QUJ142" s="102"/>
      <c r="QUK142" s="102"/>
      <c r="QUL142" s="102"/>
      <c r="QUM142" s="102"/>
      <c r="QUN142" s="102"/>
      <c r="QUO142" s="102"/>
      <c r="QUP142" s="102"/>
      <c r="QUQ142" s="102"/>
      <c r="QUR142" s="102"/>
      <c r="QUS142" s="102"/>
      <c r="QUT142" s="102"/>
      <c r="QUU142" s="102"/>
      <c r="QUV142" s="102"/>
      <c r="QUW142" s="102"/>
      <c r="QUX142" s="102"/>
      <c r="QUY142" s="102"/>
      <c r="QUZ142" s="102"/>
      <c r="QVA142" s="102"/>
      <c r="QVB142" s="102"/>
      <c r="QVC142" s="102"/>
      <c r="QVD142" s="102"/>
      <c r="QVE142" s="102"/>
      <c r="QVF142" s="102"/>
      <c r="QVG142" s="102"/>
      <c r="QVH142" s="102"/>
      <c r="QVI142" s="102"/>
      <c r="QVJ142" s="102"/>
      <c r="QVK142" s="102"/>
      <c r="QVL142" s="102"/>
      <c r="QVM142" s="102"/>
      <c r="QVN142" s="102"/>
      <c r="QVO142" s="102"/>
      <c r="QVP142" s="102"/>
      <c r="QVQ142" s="102"/>
      <c r="QVR142" s="102"/>
      <c r="QVS142" s="102"/>
      <c r="QVT142" s="102"/>
      <c r="QVU142" s="102"/>
      <c r="QVV142" s="102"/>
      <c r="QVW142" s="102"/>
      <c r="QVX142" s="102"/>
      <c r="QVY142" s="102"/>
      <c r="QVZ142" s="102"/>
      <c r="QWA142" s="102"/>
      <c r="QWB142" s="102"/>
      <c r="QWC142" s="102"/>
      <c r="QWD142" s="102"/>
      <c r="QWE142" s="102"/>
      <c r="QWF142" s="102"/>
      <c r="QWG142" s="102"/>
      <c r="QWH142" s="102"/>
      <c r="QWI142" s="102"/>
      <c r="QWJ142" s="102"/>
      <c r="QWK142" s="102"/>
      <c r="QWL142" s="102"/>
      <c r="QWM142" s="102"/>
      <c r="QWN142" s="102"/>
      <c r="QWO142" s="102"/>
      <c r="QWP142" s="102"/>
      <c r="QWQ142" s="102"/>
      <c r="QWR142" s="102"/>
      <c r="QWS142" s="102"/>
      <c r="QWT142" s="102"/>
      <c r="QWU142" s="102"/>
      <c r="QWV142" s="102"/>
      <c r="QWW142" s="102"/>
      <c r="QWX142" s="102"/>
      <c r="QWY142" s="102"/>
      <c r="QWZ142" s="102"/>
      <c r="QXA142" s="102"/>
      <c r="QXB142" s="102"/>
      <c r="QXC142" s="102"/>
      <c r="QXD142" s="102"/>
      <c r="QXE142" s="102"/>
      <c r="QXF142" s="102"/>
      <c r="QXG142" s="102"/>
      <c r="QXH142" s="102"/>
      <c r="QXI142" s="102"/>
      <c r="QXJ142" s="102"/>
      <c r="QXK142" s="102"/>
      <c r="QXL142" s="102"/>
      <c r="QXM142" s="102"/>
      <c r="QXN142" s="102"/>
      <c r="QXO142" s="102"/>
      <c r="QXP142" s="102"/>
      <c r="QXQ142" s="102"/>
      <c r="QXR142" s="102"/>
      <c r="QXS142" s="102"/>
      <c r="QXT142" s="102"/>
      <c r="QXU142" s="102"/>
      <c r="QXV142" s="102"/>
      <c r="QXW142" s="102"/>
      <c r="QXX142" s="102"/>
      <c r="QXY142" s="102"/>
      <c r="QXZ142" s="102"/>
      <c r="QYA142" s="102"/>
      <c r="QYB142" s="102"/>
      <c r="QYC142" s="102"/>
      <c r="QYD142" s="102"/>
      <c r="QYE142" s="102"/>
      <c r="QYF142" s="102"/>
      <c r="QYG142" s="102"/>
      <c r="QYH142" s="102"/>
      <c r="QYI142" s="102"/>
      <c r="QYJ142" s="102"/>
      <c r="QYK142" s="102"/>
      <c r="QYL142" s="102"/>
      <c r="QYM142" s="102"/>
      <c r="QYN142" s="102"/>
      <c r="QYO142" s="102"/>
      <c r="QYP142" s="102"/>
      <c r="QYQ142" s="102"/>
      <c r="QYR142" s="102"/>
      <c r="QYS142" s="102"/>
      <c r="QYT142" s="102"/>
      <c r="QYU142" s="102"/>
      <c r="QYV142" s="102"/>
      <c r="QYW142" s="102"/>
      <c r="QYX142" s="102"/>
      <c r="QYY142" s="102"/>
      <c r="QYZ142" s="102"/>
      <c r="QZA142" s="102"/>
      <c r="QZB142" s="102"/>
      <c r="QZC142" s="102"/>
      <c r="QZD142" s="102"/>
      <c r="QZE142" s="102"/>
      <c r="QZF142" s="102"/>
      <c r="QZG142" s="102"/>
      <c r="QZH142" s="102"/>
      <c r="QZI142" s="102"/>
      <c r="QZJ142" s="102"/>
      <c r="QZK142" s="102"/>
      <c r="QZL142" s="102"/>
      <c r="QZM142" s="102"/>
      <c r="QZN142" s="102"/>
      <c r="QZO142" s="102"/>
      <c r="QZP142" s="102"/>
      <c r="QZQ142" s="102"/>
      <c r="QZR142" s="102"/>
      <c r="QZS142" s="102"/>
      <c r="QZT142" s="102"/>
      <c r="QZU142" s="102"/>
      <c r="QZV142" s="102"/>
      <c r="QZW142" s="102"/>
      <c r="QZX142" s="102"/>
      <c r="QZY142" s="102"/>
      <c r="QZZ142" s="102"/>
      <c r="RAA142" s="102"/>
      <c r="RAB142" s="102"/>
      <c r="RAC142" s="102"/>
      <c r="RAD142" s="102"/>
      <c r="RAE142" s="102"/>
      <c r="RAF142" s="102"/>
      <c r="RAG142" s="102"/>
      <c r="RAH142" s="102"/>
      <c r="RAI142" s="102"/>
      <c r="RAJ142" s="102"/>
      <c r="RAK142" s="102"/>
      <c r="RAL142" s="102"/>
      <c r="RAM142" s="102"/>
      <c r="RAN142" s="102"/>
      <c r="RAO142" s="102"/>
      <c r="RAP142" s="102"/>
      <c r="RAQ142" s="102"/>
      <c r="RAR142" s="102"/>
      <c r="RAS142" s="102"/>
      <c r="RAT142" s="102"/>
      <c r="RAU142" s="102"/>
      <c r="RAV142" s="102"/>
      <c r="RAW142" s="102"/>
      <c r="RAX142" s="102"/>
      <c r="RAY142" s="102"/>
      <c r="RAZ142" s="102"/>
      <c r="RBA142" s="102"/>
      <c r="RBB142" s="102"/>
      <c r="RBC142" s="102"/>
      <c r="RBD142" s="102"/>
      <c r="RBE142" s="102"/>
      <c r="RBF142" s="102"/>
      <c r="RBG142" s="102"/>
      <c r="RBH142" s="102"/>
      <c r="RBI142" s="102"/>
      <c r="RBJ142" s="102"/>
      <c r="RBK142" s="102"/>
      <c r="RBL142" s="102"/>
      <c r="RBM142" s="102"/>
      <c r="RBN142" s="102"/>
      <c r="RBO142" s="102"/>
      <c r="RBP142" s="102"/>
      <c r="RBQ142" s="102"/>
      <c r="RBR142" s="102"/>
      <c r="RBS142" s="102"/>
      <c r="RBT142" s="102"/>
      <c r="RBU142" s="102"/>
      <c r="RBV142" s="102"/>
      <c r="RBW142" s="102"/>
      <c r="RBX142" s="102"/>
      <c r="RBY142" s="102"/>
      <c r="RBZ142" s="102"/>
      <c r="RCA142" s="102"/>
      <c r="RCB142" s="102"/>
      <c r="RCC142" s="102"/>
      <c r="RCD142" s="102"/>
      <c r="RCE142" s="102"/>
      <c r="RCF142" s="102"/>
      <c r="RCG142" s="102"/>
      <c r="RCH142" s="102"/>
      <c r="RCI142" s="102"/>
      <c r="RCJ142" s="102"/>
      <c r="RCK142" s="102"/>
      <c r="RCL142" s="102"/>
      <c r="RCM142" s="102"/>
      <c r="RCN142" s="102"/>
      <c r="RCO142" s="102"/>
      <c r="RCP142" s="102"/>
      <c r="RCQ142" s="102"/>
      <c r="RCR142" s="102"/>
      <c r="RCS142" s="102"/>
      <c r="RCT142" s="102"/>
      <c r="RCU142" s="102"/>
      <c r="RCV142" s="102"/>
      <c r="RCW142" s="102"/>
      <c r="RCX142" s="102"/>
      <c r="RCY142" s="102"/>
      <c r="RCZ142" s="102"/>
      <c r="RDA142" s="102"/>
      <c r="RDB142" s="102"/>
      <c r="RDC142" s="102"/>
      <c r="RDD142" s="102"/>
      <c r="RDE142" s="102"/>
      <c r="RDF142" s="102"/>
      <c r="RDG142" s="102"/>
      <c r="RDH142" s="102"/>
      <c r="RDI142" s="102"/>
      <c r="RDJ142" s="102"/>
      <c r="RDK142" s="102"/>
      <c r="RDL142" s="102"/>
      <c r="RDM142" s="102"/>
      <c r="RDN142" s="102"/>
      <c r="RDO142" s="102"/>
      <c r="RDP142" s="102"/>
      <c r="RDQ142" s="102"/>
      <c r="RDR142" s="102"/>
      <c r="RDS142" s="102"/>
      <c r="RDT142" s="102"/>
      <c r="RDU142" s="102"/>
      <c r="RDV142" s="102"/>
      <c r="RDW142" s="102"/>
      <c r="RDX142" s="102"/>
      <c r="RDY142" s="102"/>
      <c r="RDZ142" s="102"/>
      <c r="REA142" s="102"/>
      <c r="REB142" s="102"/>
      <c r="REC142" s="102"/>
      <c r="RED142" s="102"/>
      <c r="REE142" s="102"/>
      <c r="REF142" s="102"/>
      <c r="REG142" s="102"/>
      <c r="REH142" s="102"/>
      <c r="REI142" s="102"/>
      <c r="REJ142" s="102"/>
      <c r="REK142" s="102"/>
      <c r="REL142" s="102"/>
      <c r="REM142" s="102"/>
      <c r="REN142" s="102"/>
      <c r="REO142" s="102"/>
      <c r="REP142" s="102"/>
      <c r="REQ142" s="102"/>
      <c r="RER142" s="102"/>
      <c r="RES142" s="102"/>
      <c r="RET142" s="102"/>
      <c r="REU142" s="102"/>
      <c r="REV142" s="102"/>
      <c r="REW142" s="102"/>
      <c r="REX142" s="102"/>
      <c r="REY142" s="102"/>
      <c r="REZ142" s="102"/>
      <c r="RFA142" s="102"/>
      <c r="RFB142" s="102"/>
      <c r="RFC142" s="102"/>
      <c r="RFD142" s="102"/>
      <c r="RFE142" s="102"/>
      <c r="RFF142" s="102"/>
      <c r="RFG142" s="102"/>
      <c r="RFH142" s="102"/>
      <c r="RFI142" s="102"/>
      <c r="RFJ142" s="102"/>
      <c r="RFK142" s="102"/>
      <c r="RFL142" s="102"/>
      <c r="RFM142" s="102"/>
      <c r="RFN142" s="102"/>
      <c r="RFO142" s="102"/>
      <c r="RFP142" s="102"/>
      <c r="RFQ142" s="102"/>
      <c r="RFR142" s="102"/>
      <c r="RFS142" s="102"/>
      <c r="RFT142" s="102"/>
      <c r="RFU142" s="102"/>
      <c r="RFV142" s="102"/>
      <c r="RFW142" s="102"/>
      <c r="RFX142" s="102"/>
      <c r="RFY142" s="102"/>
      <c r="RFZ142" s="102"/>
      <c r="RGA142" s="102"/>
      <c r="RGB142" s="102"/>
      <c r="RGC142" s="102"/>
      <c r="RGD142" s="102"/>
      <c r="RGE142" s="102"/>
      <c r="RGF142" s="102"/>
      <c r="RGG142" s="102"/>
      <c r="RGH142" s="102"/>
      <c r="RGI142" s="102"/>
      <c r="RGJ142" s="102"/>
      <c r="RGK142" s="102"/>
      <c r="RGL142" s="102"/>
      <c r="RGM142" s="102"/>
      <c r="RGN142" s="102"/>
      <c r="RGO142" s="102"/>
      <c r="RGP142" s="102"/>
      <c r="RGQ142" s="102"/>
      <c r="RGR142" s="102"/>
      <c r="RGS142" s="102"/>
      <c r="RGT142" s="102"/>
      <c r="RGU142" s="102"/>
      <c r="RGV142" s="102"/>
      <c r="RGW142" s="102"/>
      <c r="RGX142" s="102"/>
      <c r="RGY142" s="102"/>
      <c r="RGZ142" s="102"/>
      <c r="RHA142" s="102"/>
      <c r="RHB142" s="102"/>
      <c r="RHC142" s="102"/>
      <c r="RHD142" s="102"/>
      <c r="RHE142" s="102"/>
      <c r="RHF142" s="102"/>
      <c r="RHG142" s="102"/>
      <c r="RHH142" s="102"/>
      <c r="RHI142" s="102"/>
      <c r="RHJ142" s="102"/>
      <c r="RHK142" s="102"/>
      <c r="RHL142" s="102"/>
      <c r="RHM142" s="102"/>
      <c r="RHN142" s="102"/>
      <c r="RHO142" s="102"/>
      <c r="RHP142" s="102"/>
      <c r="RHQ142" s="102"/>
      <c r="RHR142" s="102"/>
      <c r="RHS142" s="102"/>
      <c r="RHT142" s="102"/>
      <c r="RHU142" s="102"/>
      <c r="RHV142" s="102"/>
      <c r="RHW142" s="102"/>
      <c r="RHX142" s="102"/>
      <c r="RHY142" s="102"/>
      <c r="RHZ142" s="102"/>
      <c r="RIA142" s="102"/>
      <c r="RIB142" s="102"/>
      <c r="RIC142" s="102"/>
      <c r="RID142" s="102"/>
      <c r="RIE142" s="102"/>
      <c r="RIF142" s="102"/>
      <c r="RIG142" s="102"/>
      <c r="RIH142" s="102"/>
      <c r="RII142" s="102"/>
      <c r="RIJ142" s="102"/>
      <c r="RIK142" s="102"/>
      <c r="RIL142" s="102"/>
      <c r="RIM142" s="102"/>
      <c r="RIN142" s="102"/>
      <c r="RIO142" s="102"/>
      <c r="RIP142" s="102"/>
      <c r="RIQ142" s="102"/>
      <c r="RIR142" s="102"/>
      <c r="RIS142" s="102"/>
      <c r="RIT142" s="102"/>
      <c r="RIU142" s="102"/>
      <c r="RIV142" s="102"/>
      <c r="RIW142" s="102"/>
      <c r="RIX142" s="102"/>
      <c r="RIY142" s="102"/>
      <c r="RIZ142" s="102"/>
      <c r="RJA142" s="102"/>
      <c r="RJB142" s="102"/>
      <c r="RJC142" s="102"/>
      <c r="RJD142" s="102"/>
      <c r="RJE142" s="102"/>
      <c r="RJF142" s="102"/>
      <c r="RJG142" s="102"/>
      <c r="RJH142" s="102"/>
      <c r="RJI142" s="102"/>
      <c r="RJJ142" s="102"/>
      <c r="RJK142" s="102"/>
      <c r="RJL142" s="102"/>
      <c r="RJM142" s="102"/>
      <c r="RJN142" s="102"/>
      <c r="RJO142" s="102"/>
      <c r="RJP142" s="102"/>
      <c r="RJQ142" s="102"/>
      <c r="RJR142" s="102"/>
      <c r="RJS142" s="102"/>
      <c r="RJT142" s="102"/>
      <c r="RJU142" s="102"/>
      <c r="RJV142" s="102"/>
      <c r="RJW142" s="102"/>
      <c r="RJX142" s="102"/>
      <c r="RJY142" s="102"/>
      <c r="RJZ142" s="102"/>
      <c r="RKA142" s="102"/>
      <c r="RKB142" s="102"/>
      <c r="RKC142" s="102"/>
      <c r="RKD142" s="102"/>
      <c r="RKE142" s="102"/>
      <c r="RKF142" s="102"/>
      <c r="RKG142" s="102"/>
      <c r="RKH142" s="102"/>
      <c r="RKI142" s="102"/>
      <c r="RKJ142" s="102"/>
      <c r="RKK142" s="102"/>
      <c r="RKL142" s="102"/>
      <c r="RKM142" s="102"/>
      <c r="RKN142" s="102"/>
      <c r="RKO142" s="102"/>
      <c r="RKP142" s="102"/>
      <c r="RKQ142" s="102"/>
      <c r="RKR142" s="102"/>
      <c r="RKS142" s="102"/>
      <c r="RKT142" s="102"/>
      <c r="RKU142" s="102"/>
      <c r="RKV142" s="102"/>
      <c r="RKW142" s="102"/>
      <c r="RKX142" s="102"/>
      <c r="RKY142" s="102"/>
      <c r="RKZ142" s="102"/>
      <c r="RLA142" s="102"/>
      <c r="RLB142" s="102"/>
      <c r="RLC142" s="102"/>
      <c r="RLD142" s="102"/>
      <c r="RLE142" s="102"/>
      <c r="RLF142" s="102"/>
      <c r="RLG142" s="102"/>
      <c r="RLH142" s="102"/>
      <c r="RLI142" s="102"/>
      <c r="RLJ142" s="102"/>
      <c r="RLK142" s="102"/>
      <c r="RLL142" s="102"/>
      <c r="RLM142" s="102"/>
      <c r="RLN142" s="102"/>
      <c r="RLO142" s="102"/>
      <c r="RLP142" s="102"/>
      <c r="RLQ142" s="102"/>
      <c r="RLR142" s="102"/>
      <c r="RLS142" s="102"/>
      <c r="RLT142" s="102"/>
      <c r="RLU142" s="102"/>
      <c r="RLV142" s="102"/>
      <c r="RLW142" s="102"/>
      <c r="RLX142" s="102"/>
      <c r="RLY142" s="102"/>
      <c r="RLZ142" s="102"/>
      <c r="RMA142" s="102"/>
      <c r="RMB142" s="102"/>
      <c r="RMC142" s="102"/>
      <c r="RMD142" s="102"/>
      <c r="RME142" s="102"/>
      <c r="RMF142" s="102"/>
      <c r="RMG142" s="102"/>
      <c r="RMH142" s="102"/>
      <c r="RMI142" s="102"/>
      <c r="RMJ142" s="102"/>
      <c r="RMK142" s="102"/>
      <c r="RML142" s="102"/>
      <c r="RMM142" s="102"/>
      <c r="RMN142" s="102"/>
      <c r="RMO142" s="102"/>
      <c r="RMP142" s="102"/>
      <c r="RMQ142" s="102"/>
      <c r="RMR142" s="102"/>
      <c r="RMS142" s="102"/>
      <c r="RMT142" s="102"/>
      <c r="RMU142" s="102"/>
      <c r="RMV142" s="102"/>
      <c r="RMW142" s="102"/>
      <c r="RMX142" s="102"/>
      <c r="RMY142" s="102"/>
      <c r="RMZ142" s="102"/>
      <c r="RNA142" s="102"/>
      <c r="RNB142" s="102"/>
      <c r="RNC142" s="102"/>
      <c r="RND142" s="102"/>
      <c r="RNE142" s="102"/>
      <c r="RNF142" s="102"/>
      <c r="RNG142" s="102"/>
      <c r="RNH142" s="102"/>
      <c r="RNI142" s="102"/>
      <c r="RNJ142" s="102"/>
      <c r="RNK142" s="102"/>
      <c r="RNL142" s="102"/>
      <c r="RNM142" s="102"/>
      <c r="RNN142" s="102"/>
      <c r="RNO142" s="102"/>
      <c r="RNP142" s="102"/>
      <c r="RNQ142" s="102"/>
      <c r="RNR142" s="102"/>
      <c r="RNS142" s="102"/>
      <c r="RNT142" s="102"/>
      <c r="RNU142" s="102"/>
      <c r="RNV142" s="102"/>
      <c r="RNW142" s="102"/>
      <c r="RNX142" s="102"/>
      <c r="RNY142" s="102"/>
      <c r="RNZ142" s="102"/>
      <c r="ROA142" s="102"/>
      <c r="ROB142" s="102"/>
      <c r="ROC142" s="102"/>
      <c r="ROD142" s="102"/>
      <c r="ROE142" s="102"/>
      <c r="ROF142" s="102"/>
      <c r="ROG142" s="102"/>
      <c r="ROH142" s="102"/>
      <c r="ROI142" s="102"/>
      <c r="ROJ142" s="102"/>
      <c r="ROK142" s="102"/>
      <c r="ROL142" s="102"/>
      <c r="ROM142" s="102"/>
      <c r="RON142" s="102"/>
      <c r="ROO142" s="102"/>
      <c r="ROP142" s="102"/>
      <c r="ROQ142" s="102"/>
      <c r="ROR142" s="102"/>
      <c r="ROS142" s="102"/>
      <c r="ROT142" s="102"/>
      <c r="ROU142" s="102"/>
      <c r="ROV142" s="102"/>
      <c r="ROW142" s="102"/>
      <c r="ROX142" s="102"/>
      <c r="ROY142" s="102"/>
      <c r="ROZ142" s="102"/>
      <c r="RPA142" s="102"/>
      <c r="RPB142" s="102"/>
      <c r="RPC142" s="102"/>
      <c r="RPD142" s="102"/>
      <c r="RPE142" s="102"/>
      <c r="RPF142" s="102"/>
      <c r="RPG142" s="102"/>
      <c r="RPH142" s="102"/>
      <c r="RPI142" s="102"/>
      <c r="RPJ142" s="102"/>
      <c r="RPK142" s="102"/>
      <c r="RPL142" s="102"/>
      <c r="RPM142" s="102"/>
      <c r="RPN142" s="102"/>
      <c r="RPO142" s="102"/>
      <c r="RPP142" s="102"/>
      <c r="RPQ142" s="102"/>
      <c r="RPR142" s="102"/>
      <c r="RPS142" s="102"/>
      <c r="RPT142" s="102"/>
      <c r="RPU142" s="102"/>
      <c r="RPV142" s="102"/>
      <c r="RPW142" s="102"/>
      <c r="RPX142" s="102"/>
      <c r="RPY142" s="102"/>
      <c r="RPZ142" s="102"/>
      <c r="RQA142" s="102"/>
      <c r="RQB142" s="102"/>
      <c r="RQC142" s="102"/>
      <c r="RQD142" s="102"/>
      <c r="RQE142" s="102"/>
      <c r="RQF142" s="102"/>
      <c r="RQG142" s="102"/>
      <c r="RQH142" s="102"/>
      <c r="RQI142" s="102"/>
      <c r="RQJ142" s="102"/>
      <c r="RQK142" s="102"/>
      <c r="RQL142" s="102"/>
      <c r="RQM142" s="102"/>
      <c r="RQN142" s="102"/>
      <c r="RQO142" s="102"/>
      <c r="RQP142" s="102"/>
      <c r="RQQ142" s="102"/>
      <c r="RQR142" s="102"/>
      <c r="RQS142" s="102"/>
      <c r="RQT142" s="102"/>
      <c r="RQU142" s="102"/>
      <c r="RQV142" s="102"/>
      <c r="RQW142" s="102"/>
      <c r="RQX142" s="102"/>
      <c r="RQY142" s="102"/>
      <c r="RQZ142" s="102"/>
      <c r="RRA142" s="102"/>
      <c r="RRB142" s="102"/>
      <c r="RRC142" s="102"/>
      <c r="RRD142" s="102"/>
      <c r="RRE142" s="102"/>
      <c r="RRF142" s="102"/>
      <c r="RRG142" s="102"/>
      <c r="RRH142" s="102"/>
      <c r="RRI142" s="102"/>
      <c r="RRJ142" s="102"/>
      <c r="RRK142" s="102"/>
      <c r="RRL142" s="102"/>
      <c r="RRM142" s="102"/>
      <c r="RRN142" s="102"/>
      <c r="RRO142" s="102"/>
      <c r="RRP142" s="102"/>
      <c r="RRQ142" s="102"/>
      <c r="RRR142" s="102"/>
      <c r="RRS142" s="102"/>
      <c r="RRT142" s="102"/>
      <c r="RRU142" s="102"/>
      <c r="RRV142" s="102"/>
      <c r="RRW142" s="102"/>
      <c r="RRX142" s="102"/>
      <c r="RRY142" s="102"/>
      <c r="RRZ142" s="102"/>
      <c r="RSA142" s="102"/>
      <c r="RSB142" s="102"/>
      <c r="RSC142" s="102"/>
      <c r="RSD142" s="102"/>
      <c r="RSE142" s="102"/>
      <c r="RSF142" s="102"/>
      <c r="RSG142" s="102"/>
      <c r="RSH142" s="102"/>
      <c r="RSI142" s="102"/>
      <c r="RSJ142" s="102"/>
      <c r="RSK142" s="102"/>
      <c r="RSL142" s="102"/>
      <c r="RSM142" s="102"/>
      <c r="RSN142" s="102"/>
      <c r="RSO142" s="102"/>
      <c r="RSP142" s="102"/>
      <c r="RSQ142" s="102"/>
      <c r="RSR142" s="102"/>
      <c r="RSS142" s="102"/>
      <c r="RST142" s="102"/>
      <c r="RSU142" s="102"/>
      <c r="RSV142" s="102"/>
      <c r="RSW142" s="102"/>
      <c r="RSX142" s="102"/>
      <c r="RSY142" s="102"/>
      <c r="RSZ142" s="102"/>
      <c r="RTA142" s="102"/>
      <c r="RTB142" s="102"/>
      <c r="RTC142" s="102"/>
      <c r="RTD142" s="102"/>
      <c r="RTE142" s="102"/>
      <c r="RTF142" s="102"/>
      <c r="RTG142" s="102"/>
      <c r="RTH142" s="102"/>
      <c r="RTI142" s="102"/>
      <c r="RTJ142" s="102"/>
      <c r="RTK142" s="102"/>
      <c r="RTL142" s="102"/>
      <c r="RTM142" s="102"/>
      <c r="RTN142" s="102"/>
      <c r="RTO142" s="102"/>
      <c r="RTP142" s="102"/>
      <c r="RTQ142" s="102"/>
      <c r="RTR142" s="102"/>
      <c r="RTS142" s="102"/>
      <c r="RTT142" s="102"/>
      <c r="RTU142" s="102"/>
      <c r="RTV142" s="102"/>
      <c r="RTW142" s="102"/>
      <c r="RTX142" s="102"/>
      <c r="RTY142" s="102"/>
      <c r="RTZ142" s="102"/>
      <c r="RUA142" s="102"/>
      <c r="RUB142" s="102"/>
      <c r="RUC142" s="102"/>
      <c r="RUD142" s="102"/>
      <c r="RUE142" s="102"/>
      <c r="RUF142" s="102"/>
      <c r="RUG142" s="102"/>
      <c r="RUH142" s="102"/>
      <c r="RUI142" s="102"/>
      <c r="RUJ142" s="102"/>
      <c r="RUK142" s="102"/>
      <c r="RUL142" s="102"/>
      <c r="RUM142" s="102"/>
      <c r="RUN142" s="102"/>
      <c r="RUO142" s="102"/>
      <c r="RUP142" s="102"/>
      <c r="RUQ142" s="102"/>
      <c r="RUR142" s="102"/>
      <c r="RUS142" s="102"/>
      <c r="RUT142" s="102"/>
      <c r="RUU142" s="102"/>
      <c r="RUV142" s="102"/>
      <c r="RUW142" s="102"/>
      <c r="RUX142" s="102"/>
      <c r="RUY142" s="102"/>
      <c r="RUZ142" s="102"/>
      <c r="RVA142" s="102"/>
      <c r="RVB142" s="102"/>
      <c r="RVC142" s="102"/>
      <c r="RVD142" s="102"/>
      <c r="RVE142" s="102"/>
      <c r="RVF142" s="102"/>
      <c r="RVG142" s="102"/>
      <c r="RVH142" s="102"/>
      <c r="RVI142" s="102"/>
      <c r="RVJ142" s="102"/>
      <c r="RVK142" s="102"/>
      <c r="RVL142" s="102"/>
      <c r="RVM142" s="102"/>
      <c r="RVN142" s="102"/>
      <c r="RVO142" s="102"/>
      <c r="RVP142" s="102"/>
      <c r="RVQ142" s="102"/>
      <c r="RVR142" s="102"/>
      <c r="RVS142" s="102"/>
      <c r="RVT142" s="102"/>
      <c r="RVU142" s="102"/>
      <c r="RVV142" s="102"/>
      <c r="RVW142" s="102"/>
      <c r="RVX142" s="102"/>
      <c r="RVY142" s="102"/>
      <c r="RVZ142" s="102"/>
      <c r="RWA142" s="102"/>
      <c r="RWB142" s="102"/>
      <c r="RWC142" s="102"/>
      <c r="RWD142" s="102"/>
      <c r="RWE142" s="102"/>
      <c r="RWF142" s="102"/>
      <c r="RWG142" s="102"/>
      <c r="RWH142" s="102"/>
      <c r="RWI142" s="102"/>
      <c r="RWJ142" s="102"/>
      <c r="RWK142" s="102"/>
      <c r="RWL142" s="102"/>
      <c r="RWM142" s="102"/>
      <c r="RWN142" s="102"/>
      <c r="RWO142" s="102"/>
      <c r="RWP142" s="102"/>
      <c r="RWQ142" s="102"/>
      <c r="RWR142" s="102"/>
      <c r="RWS142" s="102"/>
      <c r="RWT142" s="102"/>
      <c r="RWU142" s="102"/>
      <c r="RWV142" s="102"/>
      <c r="RWW142" s="102"/>
      <c r="RWX142" s="102"/>
      <c r="RWY142" s="102"/>
      <c r="RWZ142" s="102"/>
      <c r="RXA142" s="102"/>
      <c r="RXB142" s="102"/>
      <c r="RXC142" s="102"/>
      <c r="RXD142" s="102"/>
      <c r="RXE142" s="102"/>
      <c r="RXF142" s="102"/>
      <c r="RXG142" s="102"/>
      <c r="RXH142" s="102"/>
      <c r="RXI142" s="102"/>
      <c r="RXJ142" s="102"/>
      <c r="RXK142" s="102"/>
      <c r="RXL142" s="102"/>
      <c r="RXM142" s="102"/>
      <c r="RXN142" s="102"/>
      <c r="RXO142" s="102"/>
      <c r="RXP142" s="102"/>
      <c r="RXQ142" s="102"/>
      <c r="RXR142" s="102"/>
      <c r="RXS142" s="102"/>
      <c r="RXT142" s="102"/>
      <c r="RXU142" s="102"/>
      <c r="RXV142" s="102"/>
      <c r="RXW142" s="102"/>
      <c r="RXX142" s="102"/>
      <c r="RXY142" s="102"/>
      <c r="RXZ142" s="102"/>
      <c r="RYA142" s="102"/>
      <c r="RYB142" s="102"/>
      <c r="RYC142" s="102"/>
      <c r="RYD142" s="102"/>
      <c r="RYE142" s="102"/>
      <c r="RYF142" s="102"/>
      <c r="RYG142" s="102"/>
      <c r="RYH142" s="102"/>
      <c r="RYI142" s="102"/>
      <c r="RYJ142" s="102"/>
      <c r="RYK142" s="102"/>
      <c r="RYL142" s="102"/>
      <c r="RYM142" s="102"/>
      <c r="RYN142" s="102"/>
      <c r="RYO142" s="102"/>
      <c r="RYP142" s="102"/>
      <c r="RYQ142" s="102"/>
      <c r="RYR142" s="102"/>
      <c r="RYS142" s="102"/>
      <c r="RYT142" s="102"/>
      <c r="RYU142" s="102"/>
      <c r="RYV142" s="102"/>
      <c r="RYW142" s="102"/>
      <c r="RYX142" s="102"/>
      <c r="RYY142" s="102"/>
      <c r="RYZ142" s="102"/>
      <c r="RZA142" s="102"/>
      <c r="RZB142" s="102"/>
      <c r="RZC142" s="102"/>
      <c r="RZD142" s="102"/>
      <c r="RZE142" s="102"/>
      <c r="RZF142" s="102"/>
      <c r="RZG142" s="102"/>
      <c r="RZH142" s="102"/>
      <c r="RZI142" s="102"/>
      <c r="RZJ142" s="102"/>
      <c r="RZK142" s="102"/>
      <c r="RZL142" s="102"/>
      <c r="RZM142" s="102"/>
      <c r="RZN142" s="102"/>
      <c r="RZO142" s="102"/>
      <c r="RZP142" s="102"/>
      <c r="RZQ142" s="102"/>
      <c r="RZR142" s="102"/>
      <c r="RZS142" s="102"/>
      <c r="RZT142" s="102"/>
      <c r="RZU142" s="102"/>
      <c r="RZV142" s="102"/>
      <c r="RZW142" s="102"/>
      <c r="RZX142" s="102"/>
      <c r="RZY142" s="102"/>
      <c r="RZZ142" s="102"/>
      <c r="SAA142" s="102"/>
      <c r="SAB142" s="102"/>
      <c r="SAC142" s="102"/>
      <c r="SAD142" s="102"/>
      <c r="SAE142" s="102"/>
      <c r="SAF142" s="102"/>
      <c r="SAG142" s="102"/>
      <c r="SAH142" s="102"/>
      <c r="SAI142" s="102"/>
      <c r="SAJ142" s="102"/>
      <c r="SAK142" s="102"/>
      <c r="SAL142" s="102"/>
      <c r="SAM142" s="102"/>
      <c r="SAN142" s="102"/>
      <c r="SAO142" s="102"/>
      <c r="SAP142" s="102"/>
      <c r="SAQ142" s="102"/>
      <c r="SAR142" s="102"/>
      <c r="SAS142" s="102"/>
      <c r="SAT142" s="102"/>
      <c r="SAU142" s="102"/>
      <c r="SAV142" s="102"/>
      <c r="SAW142" s="102"/>
      <c r="SAX142" s="102"/>
      <c r="SAY142" s="102"/>
      <c r="SAZ142" s="102"/>
      <c r="SBA142" s="102"/>
      <c r="SBB142" s="102"/>
      <c r="SBC142" s="102"/>
      <c r="SBD142" s="102"/>
      <c r="SBE142" s="102"/>
      <c r="SBF142" s="102"/>
      <c r="SBG142" s="102"/>
      <c r="SBH142" s="102"/>
      <c r="SBI142" s="102"/>
      <c r="SBJ142" s="102"/>
      <c r="SBK142" s="102"/>
      <c r="SBL142" s="102"/>
      <c r="SBM142" s="102"/>
      <c r="SBN142" s="102"/>
      <c r="SBO142" s="102"/>
      <c r="SBP142" s="102"/>
      <c r="SBQ142" s="102"/>
      <c r="SBR142" s="102"/>
      <c r="SBS142" s="102"/>
      <c r="SBT142" s="102"/>
      <c r="SBU142" s="102"/>
      <c r="SBV142" s="102"/>
      <c r="SBW142" s="102"/>
      <c r="SBX142" s="102"/>
      <c r="SBY142" s="102"/>
      <c r="SBZ142" s="102"/>
      <c r="SCA142" s="102"/>
      <c r="SCB142" s="102"/>
      <c r="SCC142" s="102"/>
      <c r="SCD142" s="102"/>
      <c r="SCE142" s="102"/>
      <c r="SCF142" s="102"/>
      <c r="SCG142" s="102"/>
      <c r="SCH142" s="102"/>
      <c r="SCI142" s="102"/>
      <c r="SCJ142" s="102"/>
      <c r="SCK142" s="102"/>
      <c r="SCL142" s="102"/>
      <c r="SCM142" s="102"/>
      <c r="SCN142" s="102"/>
      <c r="SCO142" s="102"/>
      <c r="SCP142" s="102"/>
      <c r="SCQ142" s="102"/>
      <c r="SCR142" s="102"/>
      <c r="SCS142" s="102"/>
      <c r="SCT142" s="102"/>
      <c r="SCU142" s="102"/>
      <c r="SCV142" s="102"/>
      <c r="SCW142" s="102"/>
      <c r="SCX142" s="102"/>
      <c r="SCY142" s="102"/>
      <c r="SCZ142" s="102"/>
      <c r="SDA142" s="102"/>
      <c r="SDB142" s="102"/>
      <c r="SDC142" s="102"/>
      <c r="SDD142" s="102"/>
      <c r="SDE142" s="102"/>
      <c r="SDF142" s="102"/>
      <c r="SDG142" s="102"/>
      <c r="SDH142" s="102"/>
      <c r="SDI142" s="102"/>
      <c r="SDJ142" s="102"/>
      <c r="SDK142" s="102"/>
      <c r="SDL142" s="102"/>
      <c r="SDM142" s="102"/>
      <c r="SDN142" s="102"/>
      <c r="SDO142" s="102"/>
      <c r="SDP142" s="102"/>
      <c r="SDQ142" s="102"/>
      <c r="SDR142" s="102"/>
      <c r="SDS142" s="102"/>
      <c r="SDT142" s="102"/>
      <c r="SDU142" s="102"/>
      <c r="SDV142" s="102"/>
      <c r="SDW142" s="102"/>
      <c r="SDX142" s="102"/>
      <c r="SDY142" s="102"/>
      <c r="SDZ142" s="102"/>
      <c r="SEA142" s="102"/>
      <c r="SEB142" s="102"/>
      <c r="SEC142" s="102"/>
      <c r="SED142" s="102"/>
      <c r="SEE142" s="102"/>
      <c r="SEF142" s="102"/>
      <c r="SEG142" s="102"/>
      <c r="SEH142" s="102"/>
      <c r="SEI142" s="102"/>
      <c r="SEJ142" s="102"/>
      <c r="SEK142" s="102"/>
      <c r="SEL142" s="102"/>
      <c r="SEM142" s="102"/>
      <c r="SEN142" s="102"/>
      <c r="SEO142" s="102"/>
      <c r="SEP142" s="102"/>
      <c r="SEQ142" s="102"/>
      <c r="SER142" s="102"/>
      <c r="SES142" s="102"/>
      <c r="SET142" s="102"/>
      <c r="SEU142" s="102"/>
      <c r="SEV142" s="102"/>
      <c r="SEW142" s="102"/>
      <c r="SEX142" s="102"/>
      <c r="SEY142" s="102"/>
      <c r="SEZ142" s="102"/>
      <c r="SFA142" s="102"/>
      <c r="SFB142" s="102"/>
      <c r="SFC142" s="102"/>
      <c r="SFD142" s="102"/>
      <c r="SFE142" s="102"/>
      <c r="SFF142" s="102"/>
      <c r="SFG142" s="102"/>
      <c r="SFH142" s="102"/>
      <c r="SFI142" s="102"/>
      <c r="SFJ142" s="102"/>
      <c r="SFK142" s="102"/>
      <c r="SFL142" s="102"/>
      <c r="SFM142" s="102"/>
      <c r="SFN142" s="102"/>
      <c r="SFO142" s="102"/>
      <c r="SFP142" s="102"/>
      <c r="SFQ142" s="102"/>
      <c r="SFR142" s="102"/>
      <c r="SFS142" s="102"/>
      <c r="SFT142" s="102"/>
      <c r="SFU142" s="102"/>
      <c r="SFV142" s="102"/>
      <c r="SFW142" s="102"/>
      <c r="SFX142" s="102"/>
      <c r="SFY142" s="102"/>
      <c r="SFZ142" s="102"/>
      <c r="SGA142" s="102"/>
      <c r="SGB142" s="102"/>
      <c r="SGC142" s="102"/>
      <c r="SGD142" s="102"/>
      <c r="SGE142" s="102"/>
      <c r="SGF142" s="102"/>
      <c r="SGG142" s="102"/>
      <c r="SGH142" s="102"/>
      <c r="SGI142" s="102"/>
      <c r="SGJ142" s="102"/>
      <c r="SGK142" s="102"/>
      <c r="SGL142" s="102"/>
      <c r="SGM142" s="102"/>
      <c r="SGN142" s="102"/>
      <c r="SGO142" s="102"/>
      <c r="SGP142" s="102"/>
      <c r="SGQ142" s="102"/>
      <c r="SGR142" s="102"/>
      <c r="SGS142" s="102"/>
      <c r="SGT142" s="102"/>
      <c r="SGU142" s="102"/>
      <c r="SGV142" s="102"/>
      <c r="SGW142" s="102"/>
      <c r="SGX142" s="102"/>
      <c r="SGY142" s="102"/>
      <c r="SGZ142" s="102"/>
      <c r="SHA142" s="102"/>
      <c r="SHB142" s="102"/>
      <c r="SHC142" s="102"/>
      <c r="SHD142" s="102"/>
      <c r="SHE142" s="102"/>
      <c r="SHF142" s="102"/>
      <c r="SHG142" s="102"/>
      <c r="SHH142" s="102"/>
      <c r="SHI142" s="102"/>
      <c r="SHJ142" s="102"/>
      <c r="SHK142" s="102"/>
      <c r="SHL142" s="102"/>
      <c r="SHM142" s="102"/>
      <c r="SHN142" s="102"/>
      <c r="SHO142" s="102"/>
      <c r="SHP142" s="102"/>
      <c r="SHQ142" s="102"/>
      <c r="SHR142" s="102"/>
      <c r="SHS142" s="102"/>
      <c r="SHT142" s="102"/>
      <c r="SHU142" s="102"/>
      <c r="SHV142" s="102"/>
      <c r="SHW142" s="102"/>
      <c r="SHX142" s="102"/>
      <c r="SHY142" s="102"/>
      <c r="SHZ142" s="102"/>
      <c r="SIA142" s="102"/>
      <c r="SIB142" s="102"/>
      <c r="SIC142" s="102"/>
      <c r="SID142" s="102"/>
      <c r="SIE142" s="102"/>
      <c r="SIF142" s="102"/>
      <c r="SIG142" s="102"/>
      <c r="SIH142" s="102"/>
      <c r="SII142" s="102"/>
      <c r="SIJ142" s="102"/>
      <c r="SIK142" s="102"/>
      <c r="SIL142" s="102"/>
      <c r="SIM142" s="102"/>
      <c r="SIN142" s="102"/>
      <c r="SIO142" s="102"/>
      <c r="SIP142" s="102"/>
      <c r="SIQ142" s="102"/>
      <c r="SIR142" s="102"/>
      <c r="SIS142" s="102"/>
      <c r="SIT142" s="102"/>
      <c r="SIU142" s="102"/>
      <c r="SIV142" s="102"/>
      <c r="SIW142" s="102"/>
      <c r="SIX142" s="102"/>
      <c r="SIY142" s="102"/>
      <c r="SIZ142" s="102"/>
      <c r="SJA142" s="102"/>
      <c r="SJB142" s="102"/>
      <c r="SJC142" s="102"/>
      <c r="SJD142" s="102"/>
      <c r="SJE142" s="102"/>
      <c r="SJF142" s="102"/>
      <c r="SJG142" s="102"/>
      <c r="SJH142" s="102"/>
      <c r="SJI142" s="102"/>
      <c r="SJJ142" s="102"/>
      <c r="SJK142" s="102"/>
      <c r="SJL142" s="102"/>
      <c r="SJM142" s="102"/>
      <c r="SJN142" s="102"/>
      <c r="SJO142" s="102"/>
      <c r="SJP142" s="102"/>
      <c r="SJQ142" s="102"/>
      <c r="SJR142" s="102"/>
      <c r="SJS142" s="102"/>
      <c r="SJT142" s="102"/>
      <c r="SJU142" s="102"/>
      <c r="SJV142" s="102"/>
      <c r="SJW142" s="102"/>
      <c r="SJX142" s="102"/>
      <c r="SJY142" s="102"/>
      <c r="SJZ142" s="102"/>
      <c r="SKA142" s="102"/>
      <c r="SKB142" s="102"/>
      <c r="SKC142" s="102"/>
      <c r="SKD142" s="102"/>
      <c r="SKE142" s="102"/>
      <c r="SKF142" s="102"/>
      <c r="SKG142" s="102"/>
      <c r="SKH142" s="102"/>
      <c r="SKI142" s="102"/>
      <c r="SKJ142" s="102"/>
      <c r="SKK142" s="102"/>
      <c r="SKL142" s="102"/>
      <c r="SKM142" s="102"/>
      <c r="SKN142" s="102"/>
      <c r="SKO142" s="102"/>
      <c r="SKP142" s="102"/>
      <c r="SKQ142" s="102"/>
      <c r="SKR142" s="102"/>
      <c r="SKS142" s="102"/>
      <c r="SKT142" s="102"/>
      <c r="SKU142" s="102"/>
      <c r="SKV142" s="102"/>
      <c r="SKW142" s="102"/>
      <c r="SKX142" s="102"/>
      <c r="SKY142" s="102"/>
      <c r="SKZ142" s="102"/>
      <c r="SLA142" s="102"/>
      <c r="SLB142" s="102"/>
      <c r="SLC142" s="102"/>
      <c r="SLD142" s="102"/>
      <c r="SLE142" s="102"/>
      <c r="SLF142" s="102"/>
      <c r="SLG142" s="102"/>
      <c r="SLH142" s="102"/>
      <c r="SLI142" s="102"/>
      <c r="SLJ142" s="102"/>
      <c r="SLK142" s="102"/>
      <c r="SLL142" s="102"/>
      <c r="SLM142" s="102"/>
      <c r="SLN142" s="102"/>
      <c r="SLO142" s="102"/>
      <c r="SLP142" s="102"/>
      <c r="SLQ142" s="102"/>
      <c r="SLR142" s="102"/>
      <c r="SLS142" s="102"/>
      <c r="SLT142" s="102"/>
      <c r="SLU142" s="102"/>
      <c r="SLV142" s="102"/>
      <c r="SLW142" s="102"/>
      <c r="SLX142" s="102"/>
      <c r="SLY142" s="102"/>
      <c r="SLZ142" s="102"/>
      <c r="SMA142" s="102"/>
      <c r="SMB142" s="102"/>
      <c r="SMC142" s="102"/>
      <c r="SMD142" s="102"/>
      <c r="SME142" s="102"/>
      <c r="SMF142" s="102"/>
      <c r="SMG142" s="102"/>
      <c r="SMH142" s="102"/>
      <c r="SMI142" s="102"/>
      <c r="SMJ142" s="102"/>
      <c r="SMK142" s="102"/>
      <c r="SML142" s="102"/>
      <c r="SMM142" s="102"/>
      <c r="SMN142" s="102"/>
      <c r="SMO142" s="102"/>
      <c r="SMP142" s="102"/>
      <c r="SMQ142" s="102"/>
      <c r="SMR142" s="102"/>
      <c r="SMS142" s="102"/>
      <c r="SMT142" s="102"/>
      <c r="SMU142" s="102"/>
      <c r="SMV142" s="102"/>
      <c r="SMW142" s="102"/>
      <c r="SMX142" s="102"/>
      <c r="SMY142" s="102"/>
      <c r="SMZ142" s="102"/>
      <c r="SNA142" s="102"/>
      <c r="SNB142" s="102"/>
      <c r="SNC142" s="102"/>
      <c r="SND142" s="102"/>
      <c r="SNE142" s="102"/>
      <c r="SNF142" s="102"/>
      <c r="SNG142" s="102"/>
      <c r="SNH142" s="102"/>
      <c r="SNI142" s="102"/>
      <c r="SNJ142" s="102"/>
      <c r="SNK142" s="102"/>
      <c r="SNL142" s="102"/>
      <c r="SNM142" s="102"/>
      <c r="SNN142" s="102"/>
      <c r="SNO142" s="102"/>
      <c r="SNP142" s="102"/>
      <c r="SNQ142" s="102"/>
      <c r="SNR142" s="102"/>
      <c r="SNS142" s="102"/>
      <c r="SNT142" s="102"/>
      <c r="SNU142" s="102"/>
      <c r="SNV142" s="102"/>
      <c r="SNW142" s="102"/>
      <c r="SNX142" s="102"/>
      <c r="SNY142" s="102"/>
      <c r="SNZ142" s="102"/>
      <c r="SOA142" s="102"/>
      <c r="SOB142" s="102"/>
      <c r="SOC142" s="102"/>
      <c r="SOD142" s="102"/>
      <c r="SOE142" s="102"/>
      <c r="SOF142" s="102"/>
      <c r="SOG142" s="102"/>
      <c r="SOH142" s="102"/>
      <c r="SOI142" s="102"/>
      <c r="SOJ142" s="102"/>
      <c r="SOK142" s="102"/>
      <c r="SOL142" s="102"/>
      <c r="SOM142" s="102"/>
      <c r="SON142" s="102"/>
      <c r="SOO142" s="102"/>
      <c r="SOP142" s="102"/>
      <c r="SOQ142" s="102"/>
      <c r="SOR142" s="102"/>
      <c r="SOS142" s="102"/>
      <c r="SOT142" s="102"/>
      <c r="SOU142" s="102"/>
      <c r="SOV142" s="102"/>
      <c r="SOW142" s="102"/>
      <c r="SOX142" s="102"/>
      <c r="SOY142" s="102"/>
      <c r="SOZ142" s="102"/>
      <c r="SPA142" s="102"/>
      <c r="SPB142" s="102"/>
      <c r="SPC142" s="102"/>
      <c r="SPD142" s="102"/>
      <c r="SPE142" s="102"/>
      <c r="SPF142" s="102"/>
      <c r="SPG142" s="102"/>
      <c r="SPH142" s="102"/>
      <c r="SPI142" s="102"/>
      <c r="SPJ142" s="102"/>
      <c r="SPK142" s="102"/>
      <c r="SPL142" s="102"/>
      <c r="SPM142" s="102"/>
      <c r="SPN142" s="102"/>
      <c r="SPO142" s="102"/>
      <c r="SPP142" s="102"/>
      <c r="SPQ142" s="102"/>
      <c r="SPR142" s="102"/>
      <c r="SPS142" s="102"/>
      <c r="SPT142" s="102"/>
      <c r="SPU142" s="102"/>
      <c r="SPV142" s="102"/>
      <c r="SPW142" s="102"/>
      <c r="SPX142" s="102"/>
      <c r="SPY142" s="102"/>
      <c r="SPZ142" s="102"/>
      <c r="SQA142" s="102"/>
      <c r="SQB142" s="102"/>
      <c r="SQC142" s="102"/>
      <c r="SQD142" s="102"/>
      <c r="SQE142" s="102"/>
      <c r="SQF142" s="102"/>
      <c r="SQG142" s="102"/>
      <c r="SQH142" s="102"/>
      <c r="SQI142" s="102"/>
      <c r="SQJ142" s="102"/>
      <c r="SQK142" s="102"/>
      <c r="SQL142" s="102"/>
      <c r="SQM142" s="102"/>
      <c r="SQN142" s="102"/>
      <c r="SQO142" s="102"/>
      <c r="SQP142" s="102"/>
      <c r="SQQ142" s="102"/>
      <c r="SQR142" s="102"/>
      <c r="SQS142" s="102"/>
      <c r="SQT142" s="102"/>
      <c r="SQU142" s="102"/>
      <c r="SQV142" s="102"/>
      <c r="SQW142" s="102"/>
      <c r="SQX142" s="102"/>
      <c r="SQY142" s="102"/>
      <c r="SQZ142" s="102"/>
      <c r="SRA142" s="102"/>
      <c r="SRB142" s="102"/>
      <c r="SRC142" s="102"/>
      <c r="SRD142" s="102"/>
      <c r="SRE142" s="102"/>
      <c r="SRF142" s="102"/>
      <c r="SRG142" s="102"/>
      <c r="SRH142" s="102"/>
      <c r="SRI142" s="102"/>
      <c r="SRJ142" s="102"/>
      <c r="SRK142" s="102"/>
      <c r="SRL142" s="102"/>
      <c r="SRM142" s="102"/>
      <c r="SRN142" s="102"/>
      <c r="SRO142" s="102"/>
      <c r="SRP142" s="102"/>
      <c r="SRQ142" s="102"/>
      <c r="SRR142" s="102"/>
      <c r="SRS142" s="102"/>
      <c r="SRT142" s="102"/>
      <c r="SRU142" s="102"/>
      <c r="SRV142" s="102"/>
      <c r="SRW142" s="102"/>
      <c r="SRX142" s="102"/>
      <c r="SRY142" s="102"/>
      <c r="SRZ142" s="102"/>
      <c r="SSA142" s="102"/>
      <c r="SSB142" s="102"/>
      <c r="SSC142" s="102"/>
      <c r="SSD142" s="102"/>
      <c r="SSE142" s="102"/>
      <c r="SSF142" s="102"/>
      <c r="SSG142" s="102"/>
      <c r="SSH142" s="102"/>
      <c r="SSI142" s="102"/>
      <c r="SSJ142" s="102"/>
      <c r="SSK142" s="102"/>
      <c r="SSL142" s="102"/>
      <c r="SSM142" s="102"/>
      <c r="SSN142" s="102"/>
      <c r="SSO142" s="102"/>
      <c r="SSP142" s="102"/>
      <c r="SSQ142" s="102"/>
      <c r="SSR142" s="102"/>
      <c r="SSS142" s="102"/>
      <c r="SST142" s="102"/>
      <c r="SSU142" s="102"/>
      <c r="SSV142" s="102"/>
      <c r="SSW142" s="102"/>
      <c r="SSX142" s="102"/>
      <c r="SSY142" s="102"/>
      <c r="SSZ142" s="102"/>
      <c r="STA142" s="102"/>
      <c r="STB142" s="102"/>
      <c r="STC142" s="102"/>
      <c r="STD142" s="102"/>
      <c r="STE142" s="102"/>
      <c r="STF142" s="102"/>
      <c r="STG142" s="102"/>
      <c r="STH142" s="102"/>
      <c r="STI142" s="102"/>
      <c r="STJ142" s="102"/>
      <c r="STK142" s="102"/>
      <c r="STL142" s="102"/>
      <c r="STM142" s="102"/>
      <c r="STN142" s="102"/>
      <c r="STO142" s="102"/>
      <c r="STP142" s="102"/>
      <c r="STQ142" s="102"/>
      <c r="STR142" s="102"/>
      <c r="STS142" s="102"/>
      <c r="STT142" s="102"/>
      <c r="STU142" s="102"/>
      <c r="STV142" s="102"/>
      <c r="STW142" s="102"/>
      <c r="STX142" s="102"/>
      <c r="STY142" s="102"/>
      <c r="STZ142" s="102"/>
      <c r="SUA142" s="102"/>
      <c r="SUB142" s="102"/>
      <c r="SUC142" s="102"/>
      <c r="SUD142" s="102"/>
      <c r="SUE142" s="102"/>
      <c r="SUF142" s="102"/>
      <c r="SUG142" s="102"/>
      <c r="SUH142" s="102"/>
      <c r="SUI142" s="102"/>
      <c r="SUJ142" s="102"/>
      <c r="SUK142" s="102"/>
      <c r="SUL142" s="102"/>
      <c r="SUM142" s="102"/>
      <c r="SUN142" s="102"/>
      <c r="SUO142" s="102"/>
      <c r="SUP142" s="102"/>
      <c r="SUQ142" s="102"/>
      <c r="SUR142" s="102"/>
      <c r="SUS142" s="102"/>
      <c r="SUT142" s="102"/>
      <c r="SUU142" s="102"/>
      <c r="SUV142" s="102"/>
      <c r="SUW142" s="102"/>
      <c r="SUX142" s="102"/>
      <c r="SUY142" s="102"/>
      <c r="SUZ142" s="102"/>
      <c r="SVA142" s="102"/>
      <c r="SVB142" s="102"/>
      <c r="SVC142" s="102"/>
      <c r="SVD142" s="102"/>
      <c r="SVE142" s="102"/>
      <c r="SVF142" s="102"/>
      <c r="SVG142" s="102"/>
      <c r="SVH142" s="102"/>
      <c r="SVI142" s="102"/>
      <c r="SVJ142" s="102"/>
      <c r="SVK142" s="102"/>
      <c r="SVL142" s="102"/>
      <c r="SVM142" s="102"/>
      <c r="SVN142" s="102"/>
      <c r="SVO142" s="102"/>
      <c r="SVP142" s="102"/>
      <c r="SVQ142" s="102"/>
      <c r="SVR142" s="102"/>
      <c r="SVS142" s="102"/>
      <c r="SVT142" s="102"/>
      <c r="SVU142" s="102"/>
      <c r="SVV142" s="102"/>
      <c r="SVW142" s="102"/>
      <c r="SVX142" s="102"/>
      <c r="SVY142" s="102"/>
      <c r="SVZ142" s="102"/>
      <c r="SWA142" s="102"/>
      <c r="SWB142" s="102"/>
      <c r="SWC142" s="102"/>
      <c r="SWD142" s="102"/>
      <c r="SWE142" s="102"/>
      <c r="SWF142" s="102"/>
      <c r="SWG142" s="102"/>
      <c r="SWH142" s="102"/>
      <c r="SWI142" s="102"/>
      <c r="SWJ142" s="102"/>
      <c r="SWK142" s="102"/>
      <c r="SWL142" s="102"/>
      <c r="SWM142" s="102"/>
      <c r="SWN142" s="102"/>
      <c r="SWO142" s="102"/>
      <c r="SWP142" s="102"/>
      <c r="SWQ142" s="102"/>
      <c r="SWR142" s="102"/>
      <c r="SWS142" s="102"/>
      <c r="SWT142" s="102"/>
      <c r="SWU142" s="102"/>
      <c r="SWV142" s="102"/>
      <c r="SWW142" s="102"/>
      <c r="SWX142" s="102"/>
      <c r="SWY142" s="102"/>
      <c r="SWZ142" s="102"/>
      <c r="SXA142" s="102"/>
      <c r="SXB142" s="102"/>
      <c r="SXC142" s="102"/>
      <c r="SXD142" s="102"/>
      <c r="SXE142" s="102"/>
      <c r="SXF142" s="102"/>
      <c r="SXG142" s="102"/>
      <c r="SXH142" s="102"/>
      <c r="SXI142" s="102"/>
      <c r="SXJ142" s="102"/>
      <c r="SXK142" s="102"/>
      <c r="SXL142" s="102"/>
      <c r="SXM142" s="102"/>
      <c r="SXN142" s="102"/>
      <c r="SXO142" s="102"/>
      <c r="SXP142" s="102"/>
      <c r="SXQ142" s="102"/>
      <c r="SXR142" s="102"/>
      <c r="SXS142" s="102"/>
      <c r="SXT142" s="102"/>
      <c r="SXU142" s="102"/>
      <c r="SXV142" s="102"/>
      <c r="SXW142" s="102"/>
      <c r="SXX142" s="102"/>
      <c r="SXY142" s="102"/>
      <c r="SXZ142" s="102"/>
      <c r="SYA142" s="102"/>
      <c r="SYB142" s="102"/>
      <c r="SYC142" s="102"/>
      <c r="SYD142" s="102"/>
      <c r="SYE142" s="102"/>
      <c r="SYF142" s="102"/>
      <c r="SYG142" s="102"/>
      <c r="SYH142" s="102"/>
      <c r="SYI142" s="102"/>
      <c r="SYJ142" s="102"/>
      <c r="SYK142" s="102"/>
      <c r="SYL142" s="102"/>
      <c r="SYM142" s="102"/>
      <c r="SYN142" s="102"/>
      <c r="SYO142" s="102"/>
      <c r="SYP142" s="102"/>
      <c r="SYQ142" s="102"/>
      <c r="SYR142" s="102"/>
      <c r="SYS142" s="102"/>
      <c r="SYT142" s="102"/>
      <c r="SYU142" s="102"/>
      <c r="SYV142" s="102"/>
      <c r="SYW142" s="102"/>
      <c r="SYX142" s="102"/>
      <c r="SYY142" s="102"/>
      <c r="SYZ142" s="102"/>
      <c r="SZA142" s="102"/>
      <c r="SZB142" s="102"/>
      <c r="SZC142" s="102"/>
      <c r="SZD142" s="102"/>
      <c r="SZE142" s="102"/>
      <c r="SZF142" s="102"/>
      <c r="SZG142" s="102"/>
      <c r="SZH142" s="102"/>
      <c r="SZI142" s="102"/>
      <c r="SZJ142" s="102"/>
      <c r="SZK142" s="102"/>
      <c r="SZL142" s="102"/>
      <c r="SZM142" s="102"/>
      <c r="SZN142" s="102"/>
      <c r="SZO142" s="102"/>
      <c r="SZP142" s="102"/>
      <c r="SZQ142" s="102"/>
      <c r="SZR142" s="102"/>
      <c r="SZS142" s="102"/>
      <c r="SZT142" s="102"/>
      <c r="SZU142" s="102"/>
      <c r="SZV142" s="102"/>
      <c r="SZW142" s="102"/>
      <c r="SZX142" s="102"/>
      <c r="SZY142" s="102"/>
      <c r="SZZ142" s="102"/>
      <c r="TAA142" s="102"/>
      <c r="TAB142" s="102"/>
      <c r="TAC142" s="102"/>
      <c r="TAD142" s="102"/>
      <c r="TAE142" s="102"/>
      <c r="TAF142" s="102"/>
      <c r="TAG142" s="102"/>
      <c r="TAH142" s="102"/>
      <c r="TAI142" s="102"/>
      <c r="TAJ142" s="102"/>
      <c r="TAK142" s="102"/>
      <c r="TAL142" s="102"/>
      <c r="TAM142" s="102"/>
      <c r="TAN142" s="102"/>
      <c r="TAO142" s="102"/>
      <c r="TAP142" s="102"/>
      <c r="TAQ142" s="102"/>
      <c r="TAR142" s="102"/>
      <c r="TAS142" s="102"/>
      <c r="TAT142" s="102"/>
      <c r="TAU142" s="102"/>
      <c r="TAV142" s="102"/>
      <c r="TAW142" s="102"/>
      <c r="TAX142" s="102"/>
      <c r="TAY142" s="102"/>
      <c r="TAZ142" s="102"/>
      <c r="TBA142" s="102"/>
      <c r="TBB142" s="102"/>
      <c r="TBC142" s="102"/>
      <c r="TBD142" s="102"/>
      <c r="TBE142" s="102"/>
      <c r="TBF142" s="102"/>
      <c r="TBG142" s="102"/>
      <c r="TBH142" s="102"/>
      <c r="TBI142" s="102"/>
      <c r="TBJ142" s="102"/>
      <c r="TBK142" s="102"/>
      <c r="TBL142" s="102"/>
      <c r="TBM142" s="102"/>
      <c r="TBN142" s="102"/>
      <c r="TBO142" s="102"/>
      <c r="TBP142" s="102"/>
      <c r="TBQ142" s="102"/>
      <c r="TBR142" s="102"/>
      <c r="TBS142" s="102"/>
      <c r="TBT142" s="102"/>
      <c r="TBU142" s="102"/>
      <c r="TBV142" s="102"/>
      <c r="TBW142" s="102"/>
      <c r="TBX142" s="102"/>
      <c r="TBY142" s="102"/>
      <c r="TBZ142" s="102"/>
      <c r="TCA142" s="102"/>
      <c r="TCB142" s="102"/>
      <c r="TCC142" s="102"/>
      <c r="TCD142" s="102"/>
      <c r="TCE142" s="102"/>
      <c r="TCF142" s="102"/>
      <c r="TCG142" s="102"/>
      <c r="TCH142" s="102"/>
      <c r="TCI142" s="102"/>
      <c r="TCJ142" s="102"/>
      <c r="TCK142" s="102"/>
      <c r="TCL142" s="102"/>
      <c r="TCM142" s="102"/>
      <c r="TCN142" s="102"/>
      <c r="TCO142" s="102"/>
      <c r="TCP142" s="102"/>
      <c r="TCQ142" s="102"/>
      <c r="TCR142" s="102"/>
      <c r="TCS142" s="102"/>
      <c r="TCT142" s="102"/>
      <c r="TCU142" s="102"/>
      <c r="TCV142" s="102"/>
      <c r="TCW142" s="102"/>
      <c r="TCX142" s="102"/>
      <c r="TCY142" s="102"/>
      <c r="TCZ142" s="102"/>
      <c r="TDA142" s="102"/>
      <c r="TDB142" s="102"/>
      <c r="TDC142" s="102"/>
      <c r="TDD142" s="102"/>
      <c r="TDE142" s="102"/>
      <c r="TDF142" s="102"/>
      <c r="TDG142" s="102"/>
      <c r="TDH142" s="102"/>
      <c r="TDI142" s="102"/>
      <c r="TDJ142" s="102"/>
      <c r="TDK142" s="102"/>
      <c r="TDL142" s="102"/>
      <c r="TDM142" s="102"/>
      <c r="TDN142" s="102"/>
      <c r="TDO142" s="102"/>
      <c r="TDP142" s="102"/>
      <c r="TDQ142" s="102"/>
      <c r="TDR142" s="102"/>
      <c r="TDS142" s="102"/>
      <c r="TDT142" s="102"/>
      <c r="TDU142" s="102"/>
      <c r="TDV142" s="102"/>
      <c r="TDW142" s="102"/>
      <c r="TDX142" s="102"/>
      <c r="TDY142" s="102"/>
      <c r="TDZ142" s="102"/>
      <c r="TEA142" s="102"/>
      <c r="TEB142" s="102"/>
      <c r="TEC142" s="102"/>
      <c r="TED142" s="102"/>
      <c r="TEE142" s="102"/>
      <c r="TEF142" s="102"/>
      <c r="TEG142" s="102"/>
      <c r="TEH142" s="102"/>
      <c r="TEI142" s="102"/>
      <c r="TEJ142" s="102"/>
      <c r="TEK142" s="102"/>
      <c r="TEL142" s="102"/>
      <c r="TEM142" s="102"/>
      <c r="TEN142" s="102"/>
      <c r="TEO142" s="102"/>
      <c r="TEP142" s="102"/>
      <c r="TEQ142" s="102"/>
      <c r="TER142" s="102"/>
      <c r="TES142" s="102"/>
      <c r="TET142" s="102"/>
      <c r="TEU142" s="102"/>
      <c r="TEV142" s="102"/>
      <c r="TEW142" s="102"/>
      <c r="TEX142" s="102"/>
      <c r="TEY142" s="102"/>
      <c r="TEZ142" s="102"/>
      <c r="TFA142" s="102"/>
      <c r="TFB142" s="102"/>
      <c r="TFC142" s="102"/>
      <c r="TFD142" s="102"/>
      <c r="TFE142" s="102"/>
      <c r="TFF142" s="102"/>
      <c r="TFG142" s="102"/>
      <c r="TFH142" s="102"/>
      <c r="TFI142" s="102"/>
      <c r="TFJ142" s="102"/>
      <c r="TFK142" s="102"/>
      <c r="TFL142" s="102"/>
      <c r="TFM142" s="102"/>
      <c r="TFN142" s="102"/>
      <c r="TFO142" s="102"/>
      <c r="TFP142" s="102"/>
      <c r="TFQ142" s="102"/>
      <c r="TFR142" s="102"/>
      <c r="TFS142" s="102"/>
      <c r="TFT142" s="102"/>
      <c r="TFU142" s="102"/>
      <c r="TFV142" s="102"/>
      <c r="TFW142" s="102"/>
      <c r="TFX142" s="102"/>
      <c r="TFY142" s="102"/>
      <c r="TFZ142" s="102"/>
      <c r="TGA142" s="102"/>
      <c r="TGB142" s="102"/>
      <c r="TGC142" s="102"/>
      <c r="TGD142" s="102"/>
      <c r="TGE142" s="102"/>
      <c r="TGF142" s="102"/>
      <c r="TGG142" s="102"/>
      <c r="TGH142" s="102"/>
      <c r="TGI142" s="102"/>
      <c r="TGJ142" s="102"/>
      <c r="TGK142" s="102"/>
      <c r="TGL142" s="102"/>
      <c r="TGM142" s="102"/>
      <c r="TGN142" s="102"/>
      <c r="TGO142" s="102"/>
      <c r="TGP142" s="102"/>
      <c r="TGQ142" s="102"/>
      <c r="TGR142" s="102"/>
      <c r="TGS142" s="102"/>
      <c r="TGT142" s="102"/>
      <c r="TGU142" s="102"/>
      <c r="TGV142" s="102"/>
      <c r="TGW142" s="102"/>
      <c r="TGX142" s="102"/>
      <c r="TGY142" s="102"/>
      <c r="TGZ142" s="102"/>
      <c r="THA142" s="102"/>
      <c r="THB142" s="102"/>
      <c r="THC142" s="102"/>
      <c r="THD142" s="102"/>
      <c r="THE142" s="102"/>
      <c r="THF142" s="102"/>
      <c r="THG142" s="102"/>
      <c r="THH142" s="102"/>
      <c r="THI142" s="102"/>
      <c r="THJ142" s="102"/>
      <c r="THK142" s="102"/>
      <c r="THL142" s="102"/>
      <c r="THM142" s="102"/>
      <c r="THN142" s="102"/>
      <c r="THO142" s="102"/>
      <c r="THP142" s="102"/>
      <c r="THQ142" s="102"/>
      <c r="THR142" s="102"/>
      <c r="THS142" s="102"/>
      <c r="THT142" s="102"/>
      <c r="THU142" s="102"/>
      <c r="THV142" s="102"/>
      <c r="THW142" s="102"/>
      <c r="THX142" s="102"/>
      <c r="THY142" s="102"/>
      <c r="THZ142" s="102"/>
      <c r="TIA142" s="102"/>
      <c r="TIB142" s="102"/>
      <c r="TIC142" s="102"/>
      <c r="TID142" s="102"/>
      <c r="TIE142" s="102"/>
      <c r="TIF142" s="102"/>
      <c r="TIG142" s="102"/>
      <c r="TIH142" s="102"/>
      <c r="TII142" s="102"/>
      <c r="TIJ142" s="102"/>
      <c r="TIK142" s="102"/>
      <c r="TIL142" s="102"/>
      <c r="TIM142" s="102"/>
      <c r="TIN142" s="102"/>
      <c r="TIO142" s="102"/>
      <c r="TIP142" s="102"/>
      <c r="TIQ142" s="102"/>
      <c r="TIR142" s="102"/>
      <c r="TIS142" s="102"/>
      <c r="TIT142" s="102"/>
      <c r="TIU142" s="102"/>
      <c r="TIV142" s="102"/>
      <c r="TIW142" s="102"/>
      <c r="TIX142" s="102"/>
      <c r="TIY142" s="102"/>
      <c r="TIZ142" s="102"/>
      <c r="TJA142" s="102"/>
      <c r="TJB142" s="102"/>
      <c r="TJC142" s="102"/>
      <c r="TJD142" s="102"/>
      <c r="TJE142" s="102"/>
      <c r="TJF142" s="102"/>
      <c r="TJG142" s="102"/>
      <c r="TJH142" s="102"/>
      <c r="TJI142" s="102"/>
      <c r="TJJ142" s="102"/>
      <c r="TJK142" s="102"/>
      <c r="TJL142" s="102"/>
      <c r="TJM142" s="102"/>
      <c r="TJN142" s="102"/>
      <c r="TJO142" s="102"/>
      <c r="TJP142" s="102"/>
      <c r="TJQ142" s="102"/>
      <c r="TJR142" s="102"/>
      <c r="TJS142" s="102"/>
      <c r="TJT142" s="102"/>
      <c r="TJU142" s="102"/>
      <c r="TJV142" s="102"/>
      <c r="TJW142" s="102"/>
      <c r="TJX142" s="102"/>
      <c r="TJY142" s="102"/>
      <c r="TJZ142" s="102"/>
      <c r="TKA142" s="102"/>
      <c r="TKB142" s="102"/>
      <c r="TKC142" s="102"/>
      <c r="TKD142" s="102"/>
      <c r="TKE142" s="102"/>
      <c r="TKF142" s="102"/>
      <c r="TKG142" s="102"/>
      <c r="TKH142" s="102"/>
      <c r="TKI142" s="102"/>
      <c r="TKJ142" s="102"/>
      <c r="TKK142" s="102"/>
      <c r="TKL142" s="102"/>
      <c r="TKM142" s="102"/>
      <c r="TKN142" s="102"/>
      <c r="TKO142" s="102"/>
      <c r="TKP142" s="102"/>
      <c r="TKQ142" s="102"/>
      <c r="TKR142" s="102"/>
      <c r="TKS142" s="102"/>
      <c r="TKT142" s="102"/>
      <c r="TKU142" s="102"/>
      <c r="TKV142" s="102"/>
      <c r="TKW142" s="102"/>
      <c r="TKX142" s="102"/>
      <c r="TKY142" s="102"/>
      <c r="TKZ142" s="102"/>
      <c r="TLA142" s="102"/>
      <c r="TLB142" s="102"/>
      <c r="TLC142" s="102"/>
      <c r="TLD142" s="102"/>
      <c r="TLE142" s="102"/>
      <c r="TLF142" s="102"/>
      <c r="TLG142" s="102"/>
      <c r="TLH142" s="102"/>
      <c r="TLI142" s="102"/>
      <c r="TLJ142" s="102"/>
      <c r="TLK142" s="102"/>
      <c r="TLL142" s="102"/>
      <c r="TLM142" s="102"/>
      <c r="TLN142" s="102"/>
      <c r="TLO142" s="102"/>
      <c r="TLP142" s="102"/>
      <c r="TLQ142" s="102"/>
      <c r="TLR142" s="102"/>
      <c r="TLS142" s="102"/>
      <c r="TLT142" s="102"/>
      <c r="TLU142" s="102"/>
      <c r="TLV142" s="102"/>
      <c r="TLW142" s="102"/>
      <c r="TLX142" s="102"/>
      <c r="TLY142" s="102"/>
      <c r="TLZ142" s="102"/>
      <c r="TMA142" s="102"/>
      <c r="TMB142" s="102"/>
      <c r="TMC142" s="102"/>
      <c r="TMD142" s="102"/>
      <c r="TME142" s="102"/>
      <c r="TMF142" s="102"/>
      <c r="TMG142" s="102"/>
      <c r="TMH142" s="102"/>
      <c r="TMI142" s="102"/>
      <c r="TMJ142" s="102"/>
      <c r="TMK142" s="102"/>
      <c r="TML142" s="102"/>
      <c r="TMM142" s="102"/>
      <c r="TMN142" s="102"/>
      <c r="TMO142" s="102"/>
      <c r="TMP142" s="102"/>
      <c r="TMQ142" s="102"/>
      <c r="TMR142" s="102"/>
      <c r="TMS142" s="102"/>
      <c r="TMT142" s="102"/>
      <c r="TMU142" s="102"/>
      <c r="TMV142" s="102"/>
      <c r="TMW142" s="102"/>
      <c r="TMX142" s="102"/>
      <c r="TMY142" s="102"/>
      <c r="TMZ142" s="102"/>
      <c r="TNA142" s="102"/>
      <c r="TNB142" s="102"/>
      <c r="TNC142" s="102"/>
      <c r="TND142" s="102"/>
      <c r="TNE142" s="102"/>
      <c r="TNF142" s="102"/>
      <c r="TNG142" s="102"/>
      <c r="TNH142" s="102"/>
      <c r="TNI142" s="102"/>
      <c r="TNJ142" s="102"/>
      <c r="TNK142" s="102"/>
      <c r="TNL142" s="102"/>
      <c r="TNM142" s="102"/>
      <c r="TNN142" s="102"/>
      <c r="TNO142" s="102"/>
      <c r="TNP142" s="102"/>
      <c r="TNQ142" s="102"/>
      <c r="TNR142" s="102"/>
      <c r="TNS142" s="102"/>
      <c r="TNT142" s="102"/>
      <c r="TNU142" s="102"/>
      <c r="TNV142" s="102"/>
      <c r="TNW142" s="102"/>
      <c r="TNX142" s="102"/>
      <c r="TNY142" s="102"/>
      <c r="TNZ142" s="102"/>
      <c r="TOA142" s="102"/>
      <c r="TOB142" s="102"/>
      <c r="TOC142" s="102"/>
      <c r="TOD142" s="102"/>
      <c r="TOE142" s="102"/>
      <c r="TOF142" s="102"/>
      <c r="TOG142" s="102"/>
      <c r="TOH142" s="102"/>
      <c r="TOI142" s="102"/>
      <c r="TOJ142" s="102"/>
      <c r="TOK142" s="102"/>
      <c r="TOL142" s="102"/>
      <c r="TOM142" s="102"/>
      <c r="TON142" s="102"/>
      <c r="TOO142" s="102"/>
      <c r="TOP142" s="102"/>
      <c r="TOQ142" s="102"/>
      <c r="TOR142" s="102"/>
      <c r="TOS142" s="102"/>
      <c r="TOT142" s="102"/>
      <c r="TOU142" s="102"/>
      <c r="TOV142" s="102"/>
      <c r="TOW142" s="102"/>
      <c r="TOX142" s="102"/>
      <c r="TOY142" s="102"/>
      <c r="TOZ142" s="102"/>
      <c r="TPA142" s="102"/>
      <c r="TPB142" s="102"/>
      <c r="TPC142" s="102"/>
      <c r="TPD142" s="102"/>
      <c r="TPE142" s="102"/>
      <c r="TPF142" s="102"/>
      <c r="TPG142" s="102"/>
      <c r="TPH142" s="102"/>
      <c r="TPI142" s="102"/>
      <c r="TPJ142" s="102"/>
      <c r="TPK142" s="102"/>
      <c r="TPL142" s="102"/>
      <c r="TPM142" s="102"/>
      <c r="TPN142" s="102"/>
      <c r="TPO142" s="102"/>
      <c r="TPP142" s="102"/>
      <c r="TPQ142" s="102"/>
      <c r="TPR142" s="102"/>
      <c r="TPS142" s="102"/>
      <c r="TPT142" s="102"/>
      <c r="TPU142" s="102"/>
      <c r="TPV142" s="102"/>
      <c r="TPW142" s="102"/>
      <c r="TPX142" s="102"/>
      <c r="TPY142" s="102"/>
      <c r="TPZ142" s="102"/>
      <c r="TQA142" s="102"/>
      <c r="TQB142" s="102"/>
      <c r="TQC142" s="102"/>
      <c r="TQD142" s="102"/>
      <c r="TQE142" s="102"/>
      <c r="TQF142" s="102"/>
      <c r="TQG142" s="102"/>
      <c r="TQH142" s="102"/>
      <c r="TQI142" s="102"/>
      <c r="TQJ142" s="102"/>
      <c r="TQK142" s="102"/>
      <c r="TQL142" s="102"/>
      <c r="TQM142" s="102"/>
      <c r="TQN142" s="102"/>
      <c r="TQO142" s="102"/>
      <c r="TQP142" s="102"/>
      <c r="TQQ142" s="102"/>
      <c r="TQR142" s="102"/>
      <c r="TQS142" s="102"/>
      <c r="TQT142" s="102"/>
      <c r="TQU142" s="102"/>
      <c r="TQV142" s="102"/>
      <c r="TQW142" s="102"/>
      <c r="TQX142" s="102"/>
      <c r="TQY142" s="102"/>
      <c r="TQZ142" s="102"/>
      <c r="TRA142" s="102"/>
      <c r="TRB142" s="102"/>
      <c r="TRC142" s="102"/>
      <c r="TRD142" s="102"/>
      <c r="TRE142" s="102"/>
      <c r="TRF142" s="102"/>
      <c r="TRG142" s="102"/>
      <c r="TRH142" s="102"/>
      <c r="TRI142" s="102"/>
      <c r="TRJ142" s="102"/>
      <c r="TRK142" s="102"/>
      <c r="TRL142" s="102"/>
      <c r="TRM142" s="102"/>
      <c r="TRN142" s="102"/>
      <c r="TRO142" s="102"/>
      <c r="TRP142" s="102"/>
      <c r="TRQ142" s="102"/>
      <c r="TRR142" s="102"/>
      <c r="TRS142" s="102"/>
      <c r="TRT142" s="102"/>
      <c r="TRU142" s="102"/>
      <c r="TRV142" s="102"/>
      <c r="TRW142" s="102"/>
      <c r="TRX142" s="102"/>
      <c r="TRY142" s="102"/>
      <c r="TRZ142" s="102"/>
      <c r="TSA142" s="102"/>
      <c r="TSB142" s="102"/>
      <c r="TSC142" s="102"/>
      <c r="TSD142" s="102"/>
      <c r="TSE142" s="102"/>
      <c r="TSF142" s="102"/>
      <c r="TSG142" s="102"/>
      <c r="TSH142" s="102"/>
      <c r="TSI142" s="102"/>
      <c r="TSJ142" s="102"/>
      <c r="TSK142" s="102"/>
      <c r="TSL142" s="102"/>
      <c r="TSM142" s="102"/>
      <c r="TSN142" s="102"/>
      <c r="TSO142" s="102"/>
      <c r="TSP142" s="102"/>
      <c r="TSQ142" s="102"/>
      <c r="TSR142" s="102"/>
      <c r="TSS142" s="102"/>
      <c r="TST142" s="102"/>
      <c r="TSU142" s="102"/>
      <c r="TSV142" s="102"/>
      <c r="TSW142" s="102"/>
      <c r="TSX142" s="102"/>
      <c r="TSY142" s="102"/>
      <c r="TSZ142" s="102"/>
      <c r="TTA142" s="102"/>
      <c r="TTB142" s="102"/>
      <c r="TTC142" s="102"/>
      <c r="TTD142" s="102"/>
      <c r="TTE142" s="102"/>
      <c r="TTF142" s="102"/>
      <c r="TTG142" s="102"/>
      <c r="TTH142" s="102"/>
      <c r="TTI142" s="102"/>
      <c r="TTJ142" s="102"/>
      <c r="TTK142" s="102"/>
      <c r="TTL142" s="102"/>
      <c r="TTM142" s="102"/>
      <c r="TTN142" s="102"/>
      <c r="TTO142" s="102"/>
      <c r="TTP142" s="102"/>
      <c r="TTQ142" s="102"/>
      <c r="TTR142" s="102"/>
      <c r="TTS142" s="102"/>
      <c r="TTT142" s="102"/>
      <c r="TTU142" s="102"/>
      <c r="TTV142" s="102"/>
      <c r="TTW142" s="102"/>
      <c r="TTX142" s="102"/>
      <c r="TTY142" s="102"/>
      <c r="TTZ142" s="102"/>
      <c r="TUA142" s="102"/>
      <c r="TUB142" s="102"/>
      <c r="TUC142" s="102"/>
      <c r="TUD142" s="102"/>
      <c r="TUE142" s="102"/>
      <c r="TUF142" s="102"/>
      <c r="TUG142" s="102"/>
      <c r="TUH142" s="102"/>
      <c r="TUI142" s="102"/>
      <c r="TUJ142" s="102"/>
      <c r="TUK142" s="102"/>
      <c r="TUL142" s="102"/>
      <c r="TUM142" s="102"/>
      <c r="TUN142" s="102"/>
      <c r="TUO142" s="102"/>
      <c r="TUP142" s="102"/>
      <c r="TUQ142" s="102"/>
      <c r="TUR142" s="102"/>
      <c r="TUS142" s="102"/>
      <c r="TUT142" s="102"/>
      <c r="TUU142" s="102"/>
      <c r="TUV142" s="102"/>
      <c r="TUW142" s="102"/>
      <c r="TUX142" s="102"/>
      <c r="TUY142" s="102"/>
      <c r="TUZ142" s="102"/>
      <c r="TVA142" s="102"/>
      <c r="TVB142" s="102"/>
      <c r="TVC142" s="102"/>
      <c r="TVD142" s="102"/>
      <c r="TVE142" s="102"/>
      <c r="TVF142" s="102"/>
      <c r="TVG142" s="102"/>
      <c r="TVH142" s="102"/>
      <c r="TVI142" s="102"/>
      <c r="TVJ142" s="102"/>
      <c r="TVK142" s="102"/>
      <c r="TVL142" s="102"/>
      <c r="TVM142" s="102"/>
      <c r="TVN142" s="102"/>
      <c r="TVO142" s="102"/>
      <c r="TVP142" s="102"/>
      <c r="TVQ142" s="102"/>
      <c r="TVR142" s="102"/>
      <c r="TVS142" s="102"/>
      <c r="TVT142" s="102"/>
      <c r="TVU142" s="102"/>
      <c r="TVV142" s="102"/>
      <c r="TVW142" s="102"/>
      <c r="TVX142" s="102"/>
      <c r="TVY142" s="102"/>
      <c r="TVZ142" s="102"/>
      <c r="TWA142" s="102"/>
      <c r="TWB142" s="102"/>
      <c r="TWC142" s="102"/>
      <c r="TWD142" s="102"/>
      <c r="TWE142" s="102"/>
      <c r="TWF142" s="102"/>
      <c r="TWG142" s="102"/>
      <c r="TWH142" s="102"/>
      <c r="TWI142" s="102"/>
      <c r="TWJ142" s="102"/>
      <c r="TWK142" s="102"/>
      <c r="TWL142" s="102"/>
      <c r="TWM142" s="102"/>
      <c r="TWN142" s="102"/>
      <c r="TWO142" s="102"/>
      <c r="TWP142" s="102"/>
      <c r="TWQ142" s="102"/>
      <c r="TWR142" s="102"/>
      <c r="TWS142" s="102"/>
      <c r="TWT142" s="102"/>
      <c r="TWU142" s="102"/>
      <c r="TWV142" s="102"/>
      <c r="TWW142" s="102"/>
      <c r="TWX142" s="102"/>
      <c r="TWY142" s="102"/>
      <c r="TWZ142" s="102"/>
      <c r="TXA142" s="102"/>
      <c r="TXB142" s="102"/>
      <c r="TXC142" s="102"/>
      <c r="TXD142" s="102"/>
      <c r="TXE142" s="102"/>
      <c r="TXF142" s="102"/>
      <c r="TXG142" s="102"/>
      <c r="TXH142" s="102"/>
      <c r="TXI142" s="102"/>
      <c r="TXJ142" s="102"/>
      <c r="TXK142" s="102"/>
      <c r="TXL142" s="102"/>
      <c r="TXM142" s="102"/>
      <c r="TXN142" s="102"/>
      <c r="TXO142" s="102"/>
      <c r="TXP142" s="102"/>
      <c r="TXQ142" s="102"/>
      <c r="TXR142" s="102"/>
      <c r="TXS142" s="102"/>
      <c r="TXT142" s="102"/>
      <c r="TXU142" s="102"/>
      <c r="TXV142" s="102"/>
      <c r="TXW142" s="102"/>
      <c r="TXX142" s="102"/>
      <c r="TXY142" s="102"/>
      <c r="TXZ142" s="102"/>
      <c r="TYA142" s="102"/>
      <c r="TYB142" s="102"/>
      <c r="TYC142" s="102"/>
      <c r="TYD142" s="102"/>
      <c r="TYE142" s="102"/>
      <c r="TYF142" s="102"/>
      <c r="TYG142" s="102"/>
      <c r="TYH142" s="102"/>
      <c r="TYI142" s="102"/>
      <c r="TYJ142" s="102"/>
      <c r="TYK142" s="102"/>
      <c r="TYL142" s="102"/>
      <c r="TYM142" s="102"/>
      <c r="TYN142" s="102"/>
      <c r="TYO142" s="102"/>
      <c r="TYP142" s="102"/>
      <c r="TYQ142" s="102"/>
      <c r="TYR142" s="102"/>
      <c r="TYS142" s="102"/>
      <c r="TYT142" s="102"/>
      <c r="TYU142" s="102"/>
      <c r="TYV142" s="102"/>
      <c r="TYW142" s="102"/>
      <c r="TYX142" s="102"/>
      <c r="TYY142" s="102"/>
      <c r="TYZ142" s="102"/>
      <c r="TZA142" s="102"/>
      <c r="TZB142" s="102"/>
      <c r="TZC142" s="102"/>
      <c r="TZD142" s="102"/>
      <c r="TZE142" s="102"/>
      <c r="TZF142" s="102"/>
      <c r="TZG142" s="102"/>
      <c r="TZH142" s="102"/>
      <c r="TZI142" s="102"/>
      <c r="TZJ142" s="102"/>
      <c r="TZK142" s="102"/>
      <c r="TZL142" s="102"/>
      <c r="TZM142" s="102"/>
      <c r="TZN142" s="102"/>
      <c r="TZO142" s="102"/>
      <c r="TZP142" s="102"/>
      <c r="TZQ142" s="102"/>
      <c r="TZR142" s="102"/>
      <c r="TZS142" s="102"/>
      <c r="TZT142" s="102"/>
      <c r="TZU142" s="102"/>
      <c r="TZV142" s="102"/>
      <c r="TZW142" s="102"/>
      <c r="TZX142" s="102"/>
      <c r="TZY142" s="102"/>
      <c r="TZZ142" s="102"/>
      <c r="UAA142" s="102"/>
      <c r="UAB142" s="102"/>
      <c r="UAC142" s="102"/>
      <c r="UAD142" s="102"/>
      <c r="UAE142" s="102"/>
      <c r="UAF142" s="102"/>
      <c r="UAG142" s="102"/>
      <c r="UAH142" s="102"/>
      <c r="UAI142" s="102"/>
      <c r="UAJ142" s="102"/>
      <c r="UAK142" s="102"/>
      <c r="UAL142" s="102"/>
      <c r="UAM142" s="102"/>
      <c r="UAN142" s="102"/>
      <c r="UAO142" s="102"/>
      <c r="UAP142" s="102"/>
      <c r="UAQ142" s="102"/>
      <c r="UAR142" s="102"/>
      <c r="UAS142" s="102"/>
      <c r="UAT142" s="102"/>
      <c r="UAU142" s="102"/>
      <c r="UAV142" s="102"/>
      <c r="UAW142" s="102"/>
      <c r="UAX142" s="102"/>
      <c r="UAY142" s="102"/>
      <c r="UAZ142" s="102"/>
      <c r="UBA142" s="102"/>
      <c r="UBB142" s="102"/>
      <c r="UBC142" s="102"/>
      <c r="UBD142" s="102"/>
      <c r="UBE142" s="102"/>
      <c r="UBF142" s="102"/>
      <c r="UBG142" s="102"/>
      <c r="UBH142" s="102"/>
      <c r="UBI142" s="102"/>
      <c r="UBJ142" s="102"/>
      <c r="UBK142" s="102"/>
      <c r="UBL142" s="102"/>
      <c r="UBM142" s="102"/>
      <c r="UBN142" s="102"/>
      <c r="UBO142" s="102"/>
      <c r="UBP142" s="102"/>
      <c r="UBQ142" s="102"/>
      <c r="UBR142" s="102"/>
      <c r="UBS142" s="102"/>
      <c r="UBT142" s="102"/>
      <c r="UBU142" s="102"/>
      <c r="UBV142" s="102"/>
      <c r="UBW142" s="102"/>
      <c r="UBX142" s="102"/>
      <c r="UBY142" s="102"/>
      <c r="UBZ142" s="102"/>
      <c r="UCA142" s="102"/>
      <c r="UCB142" s="102"/>
      <c r="UCC142" s="102"/>
      <c r="UCD142" s="102"/>
      <c r="UCE142" s="102"/>
      <c r="UCF142" s="102"/>
      <c r="UCG142" s="102"/>
      <c r="UCH142" s="102"/>
      <c r="UCI142" s="102"/>
      <c r="UCJ142" s="102"/>
      <c r="UCK142" s="102"/>
      <c r="UCL142" s="102"/>
      <c r="UCM142" s="102"/>
      <c r="UCN142" s="102"/>
      <c r="UCO142" s="102"/>
      <c r="UCP142" s="102"/>
      <c r="UCQ142" s="102"/>
      <c r="UCR142" s="102"/>
      <c r="UCS142" s="102"/>
      <c r="UCT142" s="102"/>
      <c r="UCU142" s="102"/>
      <c r="UCV142" s="102"/>
      <c r="UCW142" s="102"/>
      <c r="UCX142" s="102"/>
      <c r="UCY142" s="102"/>
      <c r="UCZ142" s="102"/>
      <c r="UDA142" s="102"/>
      <c r="UDB142" s="102"/>
      <c r="UDC142" s="102"/>
      <c r="UDD142" s="102"/>
      <c r="UDE142" s="102"/>
      <c r="UDF142" s="102"/>
      <c r="UDG142" s="102"/>
      <c r="UDH142" s="102"/>
      <c r="UDI142" s="102"/>
      <c r="UDJ142" s="102"/>
      <c r="UDK142" s="102"/>
      <c r="UDL142" s="102"/>
      <c r="UDM142" s="102"/>
      <c r="UDN142" s="102"/>
      <c r="UDO142" s="102"/>
      <c r="UDP142" s="102"/>
      <c r="UDQ142" s="102"/>
      <c r="UDR142" s="102"/>
      <c r="UDS142" s="102"/>
      <c r="UDT142" s="102"/>
      <c r="UDU142" s="102"/>
      <c r="UDV142" s="102"/>
      <c r="UDW142" s="102"/>
      <c r="UDX142" s="102"/>
      <c r="UDY142" s="102"/>
      <c r="UDZ142" s="102"/>
      <c r="UEA142" s="102"/>
      <c r="UEB142" s="102"/>
      <c r="UEC142" s="102"/>
      <c r="UED142" s="102"/>
      <c r="UEE142" s="102"/>
      <c r="UEF142" s="102"/>
      <c r="UEG142" s="102"/>
      <c r="UEH142" s="102"/>
      <c r="UEI142" s="102"/>
      <c r="UEJ142" s="102"/>
      <c r="UEK142" s="102"/>
      <c r="UEL142" s="102"/>
      <c r="UEM142" s="102"/>
      <c r="UEN142" s="102"/>
      <c r="UEO142" s="102"/>
      <c r="UEP142" s="102"/>
      <c r="UEQ142" s="102"/>
      <c r="UER142" s="102"/>
      <c r="UES142" s="102"/>
      <c r="UET142" s="102"/>
      <c r="UEU142" s="102"/>
      <c r="UEV142" s="102"/>
      <c r="UEW142" s="102"/>
      <c r="UEX142" s="102"/>
      <c r="UEY142" s="102"/>
      <c r="UEZ142" s="102"/>
      <c r="UFA142" s="102"/>
      <c r="UFB142" s="102"/>
      <c r="UFC142" s="102"/>
      <c r="UFD142" s="102"/>
      <c r="UFE142" s="102"/>
      <c r="UFF142" s="102"/>
      <c r="UFG142" s="102"/>
      <c r="UFH142" s="102"/>
      <c r="UFI142" s="102"/>
      <c r="UFJ142" s="102"/>
      <c r="UFK142" s="102"/>
      <c r="UFL142" s="102"/>
      <c r="UFM142" s="102"/>
      <c r="UFN142" s="102"/>
      <c r="UFO142" s="102"/>
      <c r="UFP142" s="102"/>
      <c r="UFQ142" s="102"/>
      <c r="UFR142" s="102"/>
      <c r="UFS142" s="102"/>
      <c r="UFT142" s="102"/>
      <c r="UFU142" s="102"/>
      <c r="UFV142" s="102"/>
      <c r="UFW142" s="102"/>
      <c r="UFX142" s="102"/>
      <c r="UFY142" s="102"/>
      <c r="UFZ142" s="102"/>
      <c r="UGA142" s="102"/>
      <c r="UGB142" s="102"/>
      <c r="UGC142" s="102"/>
      <c r="UGD142" s="102"/>
      <c r="UGE142" s="102"/>
      <c r="UGF142" s="102"/>
      <c r="UGG142" s="102"/>
      <c r="UGH142" s="102"/>
      <c r="UGI142" s="102"/>
      <c r="UGJ142" s="102"/>
      <c r="UGK142" s="102"/>
      <c r="UGL142" s="102"/>
      <c r="UGM142" s="102"/>
      <c r="UGN142" s="102"/>
      <c r="UGO142" s="102"/>
      <c r="UGP142" s="102"/>
      <c r="UGQ142" s="102"/>
      <c r="UGR142" s="102"/>
      <c r="UGS142" s="102"/>
      <c r="UGT142" s="102"/>
      <c r="UGU142" s="102"/>
      <c r="UGV142" s="102"/>
      <c r="UGW142" s="102"/>
      <c r="UGX142" s="102"/>
      <c r="UGY142" s="102"/>
      <c r="UGZ142" s="102"/>
      <c r="UHA142" s="102"/>
      <c r="UHB142" s="102"/>
      <c r="UHC142" s="102"/>
      <c r="UHD142" s="102"/>
      <c r="UHE142" s="102"/>
      <c r="UHF142" s="102"/>
      <c r="UHG142" s="102"/>
      <c r="UHH142" s="102"/>
      <c r="UHI142" s="102"/>
      <c r="UHJ142" s="102"/>
      <c r="UHK142" s="102"/>
      <c r="UHL142" s="102"/>
      <c r="UHM142" s="102"/>
      <c r="UHN142" s="102"/>
      <c r="UHO142" s="102"/>
      <c r="UHP142" s="102"/>
      <c r="UHQ142" s="102"/>
      <c r="UHR142" s="102"/>
      <c r="UHS142" s="102"/>
      <c r="UHT142" s="102"/>
      <c r="UHU142" s="102"/>
      <c r="UHV142" s="102"/>
      <c r="UHW142" s="102"/>
      <c r="UHX142" s="102"/>
      <c r="UHY142" s="102"/>
      <c r="UHZ142" s="102"/>
      <c r="UIA142" s="102"/>
      <c r="UIB142" s="102"/>
      <c r="UIC142" s="102"/>
      <c r="UID142" s="102"/>
      <c r="UIE142" s="102"/>
      <c r="UIF142" s="102"/>
      <c r="UIG142" s="102"/>
      <c r="UIH142" s="102"/>
      <c r="UII142" s="102"/>
      <c r="UIJ142" s="102"/>
      <c r="UIK142" s="102"/>
      <c r="UIL142" s="102"/>
      <c r="UIM142" s="102"/>
      <c r="UIN142" s="102"/>
      <c r="UIO142" s="102"/>
      <c r="UIP142" s="102"/>
      <c r="UIQ142" s="102"/>
      <c r="UIR142" s="102"/>
      <c r="UIS142" s="102"/>
      <c r="UIT142" s="102"/>
      <c r="UIU142" s="102"/>
      <c r="UIV142" s="102"/>
      <c r="UIW142" s="102"/>
      <c r="UIX142" s="102"/>
      <c r="UIY142" s="102"/>
      <c r="UIZ142" s="102"/>
      <c r="UJA142" s="102"/>
      <c r="UJB142" s="102"/>
      <c r="UJC142" s="102"/>
      <c r="UJD142" s="102"/>
      <c r="UJE142" s="102"/>
      <c r="UJF142" s="102"/>
      <c r="UJG142" s="102"/>
      <c r="UJH142" s="102"/>
      <c r="UJI142" s="102"/>
      <c r="UJJ142" s="102"/>
      <c r="UJK142" s="102"/>
      <c r="UJL142" s="102"/>
      <c r="UJM142" s="102"/>
      <c r="UJN142" s="102"/>
      <c r="UJO142" s="102"/>
      <c r="UJP142" s="102"/>
      <c r="UJQ142" s="102"/>
      <c r="UJR142" s="102"/>
      <c r="UJS142" s="102"/>
      <c r="UJT142" s="102"/>
      <c r="UJU142" s="102"/>
      <c r="UJV142" s="102"/>
      <c r="UJW142" s="102"/>
      <c r="UJX142" s="102"/>
      <c r="UJY142" s="102"/>
      <c r="UJZ142" s="102"/>
      <c r="UKA142" s="102"/>
      <c r="UKB142" s="102"/>
      <c r="UKC142" s="102"/>
      <c r="UKD142" s="102"/>
      <c r="UKE142" s="102"/>
      <c r="UKF142" s="102"/>
      <c r="UKG142" s="102"/>
      <c r="UKH142" s="102"/>
      <c r="UKI142" s="102"/>
      <c r="UKJ142" s="102"/>
      <c r="UKK142" s="102"/>
      <c r="UKL142" s="102"/>
      <c r="UKM142" s="102"/>
      <c r="UKN142" s="102"/>
      <c r="UKO142" s="102"/>
      <c r="UKP142" s="102"/>
      <c r="UKQ142" s="102"/>
      <c r="UKR142" s="102"/>
      <c r="UKS142" s="102"/>
      <c r="UKT142" s="102"/>
      <c r="UKU142" s="102"/>
      <c r="UKV142" s="102"/>
      <c r="UKW142" s="102"/>
      <c r="UKX142" s="102"/>
      <c r="UKY142" s="102"/>
      <c r="UKZ142" s="102"/>
      <c r="ULA142" s="102"/>
      <c r="ULB142" s="102"/>
      <c r="ULC142" s="102"/>
      <c r="ULD142" s="102"/>
      <c r="ULE142" s="102"/>
      <c r="ULF142" s="102"/>
      <c r="ULG142" s="102"/>
      <c r="ULH142" s="102"/>
      <c r="ULI142" s="102"/>
      <c r="ULJ142" s="102"/>
      <c r="ULK142" s="102"/>
      <c r="ULL142" s="102"/>
      <c r="ULM142" s="102"/>
      <c r="ULN142" s="102"/>
      <c r="ULO142" s="102"/>
      <c r="ULP142" s="102"/>
      <c r="ULQ142" s="102"/>
      <c r="ULR142" s="102"/>
      <c r="ULS142" s="102"/>
      <c r="ULT142" s="102"/>
      <c r="ULU142" s="102"/>
      <c r="ULV142" s="102"/>
      <c r="ULW142" s="102"/>
      <c r="ULX142" s="102"/>
      <c r="ULY142" s="102"/>
      <c r="ULZ142" s="102"/>
      <c r="UMA142" s="102"/>
      <c r="UMB142" s="102"/>
      <c r="UMC142" s="102"/>
      <c r="UMD142" s="102"/>
      <c r="UME142" s="102"/>
      <c r="UMF142" s="102"/>
      <c r="UMG142" s="102"/>
      <c r="UMH142" s="102"/>
      <c r="UMI142" s="102"/>
      <c r="UMJ142" s="102"/>
      <c r="UMK142" s="102"/>
      <c r="UML142" s="102"/>
      <c r="UMM142" s="102"/>
      <c r="UMN142" s="102"/>
      <c r="UMO142" s="102"/>
      <c r="UMP142" s="102"/>
      <c r="UMQ142" s="102"/>
      <c r="UMR142" s="102"/>
      <c r="UMS142" s="102"/>
      <c r="UMT142" s="102"/>
      <c r="UMU142" s="102"/>
      <c r="UMV142" s="102"/>
      <c r="UMW142" s="102"/>
      <c r="UMX142" s="102"/>
      <c r="UMY142" s="102"/>
      <c r="UMZ142" s="102"/>
      <c r="UNA142" s="102"/>
      <c r="UNB142" s="102"/>
      <c r="UNC142" s="102"/>
      <c r="UND142" s="102"/>
      <c r="UNE142" s="102"/>
      <c r="UNF142" s="102"/>
      <c r="UNG142" s="102"/>
      <c r="UNH142" s="102"/>
      <c r="UNI142" s="102"/>
      <c r="UNJ142" s="102"/>
      <c r="UNK142" s="102"/>
      <c r="UNL142" s="102"/>
      <c r="UNM142" s="102"/>
      <c r="UNN142" s="102"/>
      <c r="UNO142" s="102"/>
      <c r="UNP142" s="102"/>
      <c r="UNQ142" s="102"/>
      <c r="UNR142" s="102"/>
      <c r="UNS142" s="102"/>
      <c r="UNT142" s="102"/>
      <c r="UNU142" s="102"/>
      <c r="UNV142" s="102"/>
      <c r="UNW142" s="102"/>
      <c r="UNX142" s="102"/>
      <c r="UNY142" s="102"/>
      <c r="UNZ142" s="102"/>
      <c r="UOA142" s="102"/>
      <c r="UOB142" s="102"/>
      <c r="UOC142" s="102"/>
      <c r="UOD142" s="102"/>
      <c r="UOE142" s="102"/>
      <c r="UOF142" s="102"/>
      <c r="UOG142" s="102"/>
      <c r="UOH142" s="102"/>
      <c r="UOI142" s="102"/>
      <c r="UOJ142" s="102"/>
      <c r="UOK142" s="102"/>
      <c r="UOL142" s="102"/>
      <c r="UOM142" s="102"/>
      <c r="UON142" s="102"/>
      <c r="UOO142" s="102"/>
      <c r="UOP142" s="102"/>
      <c r="UOQ142" s="102"/>
      <c r="UOR142" s="102"/>
      <c r="UOS142" s="102"/>
      <c r="UOT142" s="102"/>
      <c r="UOU142" s="102"/>
      <c r="UOV142" s="102"/>
      <c r="UOW142" s="102"/>
      <c r="UOX142" s="102"/>
      <c r="UOY142" s="102"/>
      <c r="UOZ142" s="102"/>
      <c r="UPA142" s="102"/>
      <c r="UPB142" s="102"/>
      <c r="UPC142" s="102"/>
      <c r="UPD142" s="102"/>
      <c r="UPE142" s="102"/>
      <c r="UPF142" s="102"/>
      <c r="UPG142" s="102"/>
      <c r="UPH142" s="102"/>
      <c r="UPI142" s="102"/>
      <c r="UPJ142" s="102"/>
      <c r="UPK142" s="102"/>
      <c r="UPL142" s="102"/>
      <c r="UPM142" s="102"/>
      <c r="UPN142" s="102"/>
      <c r="UPO142" s="102"/>
      <c r="UPP142" s="102"/>
      <c r="UPQ142" s="102"/>
      <c r="UPR142" s="102"/>
      <c r="UPS142" s="102"/>
      <c r="UPT142" s="102"/>
      <c r="UPU142" s="102"/>
      <c r="UPV142" s="102"/>
      <c r="UPW142" s="102"/>
      <c r="UPX142" s="102"/>
      <c r="UPY142" s="102"/>
      <c r="UPZ142" s="102"/>
      <c r="UQA142" s="102"/>
      <c r="UQB142" s="102"/>
      <c r="UQC142" s="102"/>
      <c r="UQD142" s="102"/>
      <c r="UQE142" s="102"/>
      <c r="UQF142" s="102"/>
      <c r="UQG142" s="102"/>
      <c r="UQH142" s="102"/>
      <c r="UQI142" s="102"/>
      <c r="UQJ142" s="102"/>
      <c r="UQK142" s="102"/>
      <c r="UQL142" s="102"/>
      <c r="UQM142" s="102"/>
      <c r="UQN142" s="102"/>
      <c r="UQO142" s="102"/>
      <c r="UQP142" s="102"/>
      <c r="UQQ142" s="102"/>
      <c r="UQR142" s="102"/>
      <c r="UQS142" s="102"/>
      <c r="UQT142" s="102"/>
      <c r="UQU142" s="102"/>
      <c r="UQV142" s="102"/>
      <c r="UQW142" s="102"/>
      <c r="UQX142" s="102"/>
      <c r="UQY142" s="102"/>
      <c r="UQZ142" s="102"/>
      <c r="URA142" s="102"/>
      <c r="URB142" s="102"/>
      <c r="URC142" s="102"/>
      <c r="URD142" s="102"/>
      <c r="URE142" s="102"/>
      <c r="URF142" s="102"/>
      <c r="URG142" s="102"/>
      <c r="URH142" s="102"/>
      <c r="URI142" s="102"/>
      <c r="URJ142" s="102"/>
      <c r="URK142" s="102"/>
      <c r="URL142" s="102"/>
      <c r="URM142" s="102"/>
      <c r="URN142" s="102"/>
      <c r="URO142" s="102"/>
      <c r="URP142" s="102"/>
      <c r="URQ142" s="102"/>
      <c r="URR142" s="102"/>
      <c r="URS142" s="102"/>
      <c r="URT142" s="102"/>
      <c r="URU142" s="102"/>
      <c r="URV142" s="102"/>
      <c r="URW142" s="102"/>
      <c r="URX142" s="102"/>
      <c r="URY142" s="102"/>
      <c r="URZ142" s="102"/>
      <c r="USA142" s="102"/>
      <c r="USB142" s="102"/>
      <c r="USC142" s="102"/>
      <c r="USD142" s="102"/>
      <c r="USE142" s="102"/>
      <c r="USF142" s="102"/>
      <c r="USG142" s="102"/>
      <c r="USH142" s="102"/>
      <c r="USI142" s="102"/>
      <c r="USJ142" s="102"/>
      <c r="USK142" s="102"/>
      <c r="USL142" s="102"/>
      <c r="USM142" s="102"/>
      <c r="USN142" s="102"/>
      <c r="USO142" s="102"/>
      <c r="USP142" s="102"/>
      <c r="USQ142" s="102"/>
      <c r="USR142" s="102"/>
      <c r="USS142" s="102"/>
      <c r="UST142" s="102"/>
      <c r="USU142" s="102"/>
      <c r="USV142" s="102"/>
      <c r="USW142" s="102"/>
      <c r="USX142" s="102"/>
      <c r="USY142" s="102"/>
      <c r="USZ142" s="102"/>
      <c r="UTA142" s="102"/>
      <c r="UTB142" s="102"/>
      <c r="UTC142" s="102"/>
      <c r="UTD142" s="102"/>
      <c r="UTE142" s="102"/>
      <c r="UTF142" s="102"/>
      <c r="UTG142" s="102"/>
      <c r="UTH142" s="102"/>
      <c r="UTI142" s="102"/>
      <c r="UTJ142" s="102"/>
      <c r="UTK142" s="102"/>
      <c r="UTL142" s="102"/>
      <c r="UTM142" s="102"/>
      <c r="UTN142" s="102"/>
      <c r="UTO142" s="102"/>
      <c r="UTP142" s="102"/>
      <c r="UTQ142" s="102"/>
      <c r="UTR142" s="102"/>
      <c r="UTS142" s="102"/>
      <c r="UTT142" s="102"/>
      <c r="UTU142" s="102"/>
      <c r="UTV142" s="102"/>
      <c r="UTW142" s="102"/>
      <c r="UTX142" s="102"/>
      <c r="UTY142" s="102"/>
      <c r="UTZ142" s="102"/>
      <c r="UUA142" s="102"/>
      <c r="UUB142" s="102"/>
      <c r="UUC142" s="102"/>
      <c r="UUD142" s="102"/>
      <c r="UUE142" s="102"/>
      <c r="UUF142" s="102"/>
      <c r="UUG142" s="102"/>
      <c r="UUH142" s="102"/>
      <c r="UUI142" s="102"/>
      <c r="UUJ142" s="102"/>
      <c r="UUK142" s="102"/>
      <c r="UUL142" s="102"/>
      <c r="UUM142" s="102"/>
      <c r="UUN142" s="102"/>
      <c r="UUO142" s="102"/>
      <c r="UUP142" s="102"/>
      <c r="UUQ142" s="102"/>
      <c r="UUR142" s="102"/>
      <c r="UUS142" s="102"/>
      <c r="UUT142" s="102"/>
      <c r="UUU142" s="102"/>
      <c r="UUV142" s="102"/>
      <c r="UUW142" s="102"/>
      <c r="UUX142" s="102"/>
      <c r="UUY142" s="102"/>
      <c r="UUZ142" s="102"/>
      <c r="UVA142" s="102"/>
      <c r="UVB142" s="102"/>
      <c r="UVC142" s="102"/>
      <c r="UVD142" s="102"/>
      <c r="UVE142" s="102"/>
      <c r="UVF142" s="102"/>
      <c r="UVG142" s="102"/>
      <c r="UVH142" s="102"/>
      <c r="UVI142" s="102"/>
      <c r="UVJ142" s="102"/>
      <c r="UVK142" s="102"/>
      <c r="UVL142" s="102"/>
      <c r="UVM142" s="102"/>
      <c r="UVN142" s="102"/>
      <c r="UVO142" s="102"/>
      <c r="UVP142" s="102"/>
      <c r="UVQ142" s="102"/>
      <c r="UVR142" s="102"/>
      <c r="UVS142" s="102"/>
      <c r="UVT142" s="102"/>
      <c r="UVU142" s="102"/>
      <c r="UVV142" s="102"/>
      <c r="UVW142" s="102"/>
      <c r="UVX142" s="102"/>
      <c r="UVY142" s="102"/>
      <c r="UVZ142" s="102"/>
      <c r="UWA142" s="102"/>
      <c r="UWB142" s="102"/>
      <c r="UWC142" s="102"/>
      <c r="UWD142" s="102"/>
      <c r="UWE142" s="102"/>
      <c r="UWF142" s="102"/>
      <c r="UWG142" s="102"/>
      <c r="UWH142" s="102"/>
      <c r="UWI142" s="102"/>
      <c r="UWJ142" s="102"/>
      <c r="UWK142" s="102"/>
      <c r="UWL142" s="102"/>
      <c r="UWM142" s="102"/>
      <c r="UWN142" s="102"/>
      <c r="UWO142" s="102"/>
      <c r="UWP142" s="102"/>
      <c r="UWQ142" s="102"/>
      <c r="UWR142" s="102"/>
      <c r="UWS142" s="102"/>
      <c r="UWT142" s="102"/>
      <c r="UWU142" s="102"/>
      <c r="UWV142" s="102"/>
      <c r="UWW142" s="102"/>
      <c r="UWX142" s="102"/>
      <c r="UWY142" s="102"/>
      <c r="UWZ142" s="102"/>
      <c r="UXA142" s="102"/>
      <c r="UXB142" s="102"/>
      <c r="UXC142" s="102"/>
      <c r="UXD142" s="102"/>
      <c r="UXE142" s="102"/>
      <c r="UXF142" s="102"/>
      <c r="UXG142" s="102"/>
      <c r="UXH142" s="102"/>
      <c r="UXI142" s="102"/>
      <c r="UXJ142" s="102"/>
      <c r="UXK142" s="102"/>
      <c r="UXL142" s="102"/>
      <c r="UXM142" s="102"/>
      <c r="UXN142" s="102"/>
      <c r="UXO142" s="102"/>
      <c r="UXP142" s="102"/>
      <c r="UXQ142" s="102"/>
      <c r="UXR142" s="102"/>
      <c r="UXS142" s="102"/>
      <c r="UXT142" s="102"/>
      <c r="UXU142" s="102"/>
      <c r="UXV142" s="102"/>
      <c r="UXW142" s="102"/>
      <c r="UXX142" s="102"/>
      <c r="UXY142" s="102"/>
      <c r="UXZ142" s="102"/>
      <c r="UYA142" s="102"/>
      <c r="UYB142" s="102"/>
      <c r="UYC142" s="102"/>
      <c r="UYD142" s="102"/>
      <c r="UYE142" s="102"/>
      <c r="UYF142" s="102"/>
      <c r="UYG142" s="102"/>
      <c r="UYH142" s="102"/>
      <c r="UYI142" s="102"/>
      <c r="UYJ142" s="102"/>
      <c r="UYK142" s="102"/>
      <c r="UYL142" s="102"/>
      <c r="UYM142" s="102"/>
      <c r="UYN142" s="102"/>
      <c r="UYO142" s="102"/>
      <c r="UYP142" s="102"/>
      <c r="UYQ142" s="102"/>
      <c r="UYR142" s="102"/>
      <c r="UYS142" s="102"/>
      <c r="UYT142" s="102"/>
      <c r="UYU142" s="102"/>
      <c r="UYV142" s="102"/>
      <c r="UYW142" s="102"/>
      <c r="UYX142" s="102"/>
      <c r="UYY142" s="102"/>
      <c r="UYZ142" s="102"/>
      <c r="UZA142" s="102"/>
      <c r="UZB142" s="102"/>
      <c r="UZC142" s="102"/>
      <c r="UZD142" s="102"/>
      <c r="UZE142" s="102"/>
      <c r="UZF142" s="102"/>
      <c r="UZG142" s="102"/>
      <c r="UZH142" s="102"/>
      <c r="UZI142" s="102"/>
      <c r="UZJ142" s="102"/>
      <c r="UZK142" s="102"/>
      <c r="UZL142" s="102"/>
      <c r="UZM142" s="102"/>
      <c r="UZN142" s="102"/>
      <c r="UZO142" s="102"/>
      <c r="UZP142" s="102"/>
      <c r="UZQ142" s="102"/>
      <c r="UZR142" s="102"/>
      <c r="UZS142" s="102"/>
      <c r="UZT142" s="102"/>
      <c r="UZU142" s="102"/>
      <c r="UZV142" s="102"/>
      <c r="UZW142" s="102"/>
      <c r="UZX142" s="102"/>
      <c r="UZY142" s="102"/>
      <c r="UZZ142" s="102"/>
      <c r="VAA142" s="102"/>
      <c r="VAB142" s="102"/>
      <c r="VAC142" s="102"/>
      <c r="VAD142" s="102"/>
      <c r="VAE142" s="102"/>
      <c r="VAF142" s="102"/>
      <c r="VAG142" s="102"/>
      <c r="VAH142" s="102"/>
      <c r="VAI142" s="102"/>
      <c r="VAJ142" s="102"/>
      <c r="VAK142" s="102"/>
      <c r="VAL142" s="102"/>
      <c r="VAM142" s="102"/>
      <c r="VAN142" s="102"/>
      <c r="VAO142" s="102"/>
      <c r="VAP142" s="102"/>
      <c r="VAQ142" s="102"/>
      <c r="VAR142" s="102"/>
      <c r="VAS142" s="102"/>
      <c r="VAT142" s="102"/>
      <c r="VAU142" s="102"/>
      <c r="VAV142" s="102"/>
      <c r="VAW142" s="102"/>
      <c r="VAX142" s="102"/>
      <c r="VAY142" s="102"/>
      <c r="VAZ142" s="102"/>
      <c r="VBA142" s="102"/>
      <c r="VBB142" s="102"/>
      <c r="VBC142" s="102"/>
      <c r="VBD142" s="102"/>
      <c r="VBE142" s="102"/>
      <c r="VBF142" s="102"/>
      <c r="VBG142" s="102"/>
      <c r="VBH142" s="102"/>
      <c r="VBI142" s="102"/>
      <c r="VBJ142" s="102"/>
      <c r="VBK142" s="102"/>
      <c r="VBL142" s="102"/>
      <c r="VBM142" s="102"/>
      <c r="VBN142" s="102"/>
      <c r="VBO142" s="102"/>
      <c r="VBP142" s="102"/>
      <c r="VBQ142" s="102"/>
      <c r="VBR142" s="102"/>
      <c r="VBS142" s="102"/>
      <c r="VBT142" s="102"/>
      <c r="VBU142" s="102"/>
      <c r="VBV142" s="102"/>
      <c r="VBW142" s="102"/>
      <c r="VBX142" s="102"/>
      <c r="VBY142" s="102"/>
      <c r="VBZ142" s="102"/>
      <c r="VCA142" s="102"/>
      <c r="VCB142" s="102"/>
      <c r="VCC142" s="102"/>
      <c r="VCD142" s="102"/>
      <c r="VCE142" s="102"/>
      <c r="VCF142" s="102"/>
      <c r="VCG142" s="102"/>
      <c r="VCH142" s="102"/>
      <c r="VCI142" s="102"/>
      <c r="VCJ142" s="102"/>
      <c r="VCK142" s="102"/>
      <c r="VCL142" s="102"/>
      <c r="VCM142" s="102"/>
      <c r="VCN142" s="102"/>
      <c r="VCO142" s="102"/>
      <c r="VCP142" s="102"/>
      <c r="VCQ142" s="102"/>
      <c r="VCR142" s="102"/>
      <c r="VCS142" s="102"/>
      <c r="VCT142" s="102"/>
      <c r="VCU142" s="102"/>
      <c r="VCV142" s="102"/>
      <c r="VCW142" s="102"/>
      <c r="VCX142" s="102"/>
      <c r="VCY142" s="102"/>
      <c r="VCZ142" s="102"/>
      <c r="VDA142" s="102"/>
      <c r="VDB142" s="102"/>
      <c r="VDC142" s="102"/>
      <c r="VDD142" s="102"/>
      <c r="VDE142" s="102"/>
      <c r="VDF142" s="102"/>
      <c r="VDG142" s="102"/>
      <c r="VDH142" s="102"/>
      <c r="VDI142" s="102"/>
      <c r="VDJ142" s="102"/>
      <c r="VDK142" s="102"/>
      <c r="VDL142" s="102"/>
      <c r="VDM142" s="102"/>
      <c r="VDN142" s="102"/>
      <c r="VDO142" s="102"/>
      <c r="VDP142" s="102"/>
      <c r="VDQ142" s="102"/>
      <c r="VDR142" s="102"/>
      <c r="VDS142" s="102"/>
      <c r="VDT142" s="102"/>
      <c r="VDU142" s="102"/>
      <c r="VDV142" s="102"/>
      <c r="VDW142" s="102"/>
      <c r="VDX142" s="102"/>
      <c r="VDY142" s="102"/>
      <c r="VDZ142" s="102"/>
      <c r="VEA142" s="102"/>
      <c r="VEB142" s="102"/>
      <c r="VEC142" s="102"/>
      <c r="VED142" s="102"/>
      <c r="VEE142" s="102"/>
      <c r="VEF142" s="102"/>
      <c r="VEG142" s="102"/>
      <c r="VEH142" s="102"/>
      <c r="VEI142" s="102"/>
      <c r="VEJ142" s="102"/>
      <c r="VEK142" s="102"/>
      <c r="VEL142" s="102"/>
      <c r="VEM142" s="102"/>
      <c r="VEN142" s="102"/>
      <c r="VEO142" s="102"/>
      <c r="VEP142" s="102"/>
      <c r="VEQ142" s="102"/>
      <c r="VER142" s="102"/>
      <c r="VES142" s="102"/>
      <c r="VET142" s="102"/>
      <c r="VEU142" s="102"/>
      <c r="VEV142" s="102"/>
      <c r="VEW142" s="102"/>
      <c r="VEX142" s="102"/>
      <c r="VEY142" s="102"/>
      <c r="VEZ142" s="102"/>
      <c r="VFA142" s="102"/>
      <c r="VFB142" s="102"/>
      <c r="VFC142" s="102"/>
      <c r="VFD142" s="102"/>
      <c r="VFE142" s="102"/>
      <c r="VFF142" s="102"/>
      <c r="VFG142" s="102"/>
      <c r="VFH142" s="102"/>
      <c r="VFI142" s="102"/>
      <c r="VFJ142" s="102"/>
      <c r="VFK142" s="102"/>
      <c r="VFL142" s="102"/>
      <c r="VFM142" s="102"/>
      <c r="VFN142" s="102"/>
      <c r="VFO142" s="102"/>
      <c r="VFP142" s="102"/>
      <c r="VFQ142" s="102"/>
      <c r="VFR142" s="102"/>
      <c r="VFS142" s="102"/>
      <c r="VFT142" s="102"/>
      <c r="VFU142" s="102"/>
      <c r="VFV142" s="102"/>
      <c r="VFW142" s="102"/>
      <c r="VFX142" s="102"/>
      <c r="VFY142" s="102"/>
      <c r="VFZ142" s="102"/>
      <c r="VGA142" s="102"/>
      <c r="VGB142" s="102"/>
      <c r="VGC142" s="102"/>
      <c r="VGD142" s="102"/>
      <c r="VGE142" s="102"/>
      <c r="VGF142" s="102"/>
      <c r="VGG142" s="102"/>
      <c r="VGH142" s="102"/>
      <c r="VGI142" s="102"/>
      <c r="VGJ142" s="102"/>
      <c r="VGK142" s="102"/>
      <c r="VGL142" s="102"/>
      <c r="VGM142" s="102"/>
      <c r="VGN142" s="102"/>
      <c r="VGO142" s="102"/>
      <c r="VGP142" s="102"/>
      <c r="VGQ142" s="102"/>
      <c r="VGR142" s="102"/>
      <c r="VGS142" s="102"/>
      <c r="VGT142" s="102"/>
      <c r="VGU142" s="102"/>
      <c r="VGV142" s="102"/>
      <c r="VGW142" s="102"/>
      <c r="VGX142" s="102"/>
      <c r="VGY142" s="102"/>
      <c r="VGZ142" s="102"/>
      <c r="VHA142" s="102"/>
      <c r="VHB142" s="102"/>
      <c r="VHC142" s="102"/>
      <c r="VHD142" s="102"/>
      <c r="VHE142" s="102"/>
      <c r="VHF142" s="102"/>
      <c r="VHG142" s="102"/>
      <c r="VHH142" s="102"/>
      <c r="VHI142" s="102"/>
      <c r="VHJ142" s="102"/>
      <c r="VHK142" s="102"/>
      <c r="VHL142" s="102"/>
      <c r="VHM142" s="102"/>
      <c r="VHN142" s="102"/>
      <c r="VHO142" s="102"/>
      <c r="VHP142" s="102"/>
      <c r="VHQ142" s="102"/>
      <c r="VHR142" s="102"/>
      <c r="VHS142" s="102"/>
      <c r="VHT142" s="102"/>
      <c r="VHU142" s="102"/>
      <c r="VHV142" s="102"/>
      <c r="VHW142" s="102"/>
      <c r="VHX142" s="102"/>
      <c r="VHY142" s="102"/>
      <c r="VHZ142" s="102"/>
      <c r="VIA142" s="102"/>
      <c r="VIB142" s="102"/>
      <c r="VIC142" s="102"/>
      <c r="VID142" s="102"/>
      <c r="VIE142" s="102"/>
      <c r="VIF142" s="102"/>
      <c r="VIG142" s="102"/>
      <c r="VIH142" s="102"/>
      <c r="VII142" s="102"/>
      <c r="VIJ142" s="102"/>
      <c r="VIK142" s="102"/>
      <c r="VIL142" s="102"/>
      <c r="VIM142" s="102"/>
      <c r="VIN142" s="102"/>
      <c r="VIO142" s="102"/>
      <c r="VIP142" s="102"/>
      <c r="VIQ142" s="102"/>
      <c r="VIR142" s="102"/>
      <c r="VIS142" s="102"/>
      <c r="VIT142" s="102"/>
      <c r="VIU142" s="102"/>
      <c r="VIV142" s="102"/>
      <c r="VIW142" s="102"/>
      <c r="VIX142" s="102"/>
      <c r="VIY142" s="102"/>
      <c r="VIZ142" s="102"/>
      <c r="VJA142" s="102"/>
      <c r="VJB142" s="102"/>
      <c r="VJC142" s="102"/>
      <c r="VJD142" s="102"/>
      <c r="VJE142" s="102"/>
      <c r="VJF142" s="102"/>
      <c r="VJG142" s="102"/>
      <c r="VJH142" s="102"/>
      <c r="VJI142" s="102"/>
      <c r="VJJ142" s="102"/>
      <c r="VJK142" s="102"/>
      <c r="VJL142" s="102"/>
      <c r="VJM142" s="102"/>
      <c r="VJN142" s="102"/>
      <c r="VJO142" s="102"/>
      <c r="VJP142" s="102"/>
      <c r="VJQ142" s="102"/>
      <c r="VJR142" s="102"/>
      <c r="VJS142" s="102"/>
      <c r="VJT142" s="102"/>
      <c r="VJU142" s="102"/>
      <c r="VJV142" s="102"/>
      <c r="VJW142" s="102"/>
      <c r="VJX142" s="102"/>
      <c r="VJY142" s="102"/>
      <c r="VJZ142" s="102"/>
      <c r="VKA142" s="102"/>
      <c r="VKB142" s="102"/>
      <c r="VKC142" s="102"/>
      <c r="VKD142" s="102"/>
      <c r="VKE142" s="102"/>
      <c r="VKF142" s="102"/>
      <c r="VKG142" s="102"/>
      <c r="VKH142" s="102"/>
      <c r="VKI142" s="102"/>
      <c r="VKJ142" s="102"/>
      <c r="VKK142" s="102"/>
      <c r="VKL142" s="102"/>
      <c r="VKM142" s="102"/>
      <c r="VKN142" s="102"/>
      <c r="VKO142" s="102"/>
      <c r="VKP142" s="102"/>
      <c r="VKQ142" s="102"/>
      <c r="VKR142" s="102"/>
      <c r="VKS142" s="102"/>
      <c r="VKT142" s="102"/>
      <c r="VKU142" s="102"/>
      <c r="VKV142" s="102"/>
      <c r="VKW142" s="102"/>
      <c r="VKX142" s="102"/>
      <c r="VKY142" s="102"/>
      <c r="VKZ142" s="102"/>
      <c r="VLA142" s="102"/>
      <c r="VLB142" s="102"/>
      <c r="VLC142" s="102"/>
      <c r="VLD142" s="102"/>
      <c r="VLE142" s="102"/>
      <c r="VLF142" s="102"/>
      <c r="VLG142" s="102"/>
      <c r="VLH142" s="102"/>
      <c r="VLI142" s="102"/>
      <c r="VLJ142" s="102"/>
      <c r="VLK142" s="102"/>
      <c r="VLL142" s="102"/>
      <c r="VLM142" s="102"/>
      <c r="VLN142" s="102"/>
      <c r="VLO142" s="102"/>
      <c r="VLP142" s="102"/>
      <c r="VLQ142" s="102"/>
      <c r="VLR142" s="102"/>
      <c r="VLS142" s="102"/>
      <c r="VLT142" s="102"/>
      <c r="VLU142" s="102"/>
      <c r="VLV142" s="102"/>
      <c r="VLW142" s="102"/>
      <c r="VLX142" s="102"/>
      <c r="VLY142" s="102"/>
      <c r="VLZ142" s="102"/>
      <c r="VMA142" s="102"/>
      <c r="VMB142" s="102"/>
      <c r="VMC142" s="102"/>
      <c r="VMD142" s="102"/>
      <c r="VME142" s="102"/>
      <c r="VMF142" s="102"/>
      <c r="VMG142" s="102"/>
      <c r="VMH142" s="102"/>
      <c r="VMI142" s="102"/>
      <c r="VMJ142" s="102"/>
      <c r="VMK142" s="102"/>
      <c r="VML142" s="102"/>
      <c r="VMM142" s="102"/>
      <c r="VMN142" s="102"/>
      <c r="VMO142" s="102"/>
      <c r="VMP142" s="102"/>
      <c r="VMQ142" s="102"/>
      <c r="VMR142" s="102"/>
      <c r="VMS142" s="102"/>
      <c r="VMT142" s="102"/>
      <c r="VMU142" s="102"/>
      <c r="VMV142" s="102"/>
      <c r="VMW142" s="102"/>
      <c r="VMX142" s="102"/>
      <c r="VMY142" s="102"/>
      <c r="VMZ142" s="102"/>
      <c r="VNA142" s="102"/>
      <c r="VNB142" s="102"/>
      <c r="VNC142" s="102"/>
      <c r="VND142" s="102"/>
      <c r="VNE142" s="102"/>
      <c r="VNF142" s="102"/>
      <c r="VNG142" s="102"/>
      <c r="VNH142" s="102"/>
      <c r="VNI142" s="102"/>
      <c r="VNJ142" s="102"/>
      <c r="VNK142" s="102"/>
      <c r="VNL142" s="102"/>
      <c r="VNM142" s="102"/>
      <c r="VNN142" s="102"/>
      <c r="VNO142" s="102"/>
      <c r="VNP142" s="102"/>
      <c r="VNQ142" s="102"/>
      <c r="VNR142" s="102"/>
      <c r="VNS142" s="102"/>
      <c r="VNT142" s="102"/>
      <c r="VNU142" s="102"/>
      <c r="VNV142" s="102"/>
      <c r="VNW142" s="102"/>
      <c r="VNX142" s="102"/>
      <c r="VNY142" s="102"/>
      <c r="VNZ142" s="102"/>
      <c r="VOA142" s="102"/>
      <c r="VOB142" s="102"/>
      <c r="VOC142" s="102"/>
      <c r="VOD142" s="102"/>
      <c r="VOE142" s="102"/>
      <c r="VOF142" s="102"/>
      <c r="VOG142" s="102"/>
      <c r="VOH142" s="102"/>
      <c r="VOI142" s="102"/>
      <c r="VOJ142" s="102"/>
      <c r="VOK142" s="102"/>
      <c r="VOL142" s="102"/>
      <c r="VOM142" s="102"/>
      <c r="VON142" s="102"/>
      <c r="VOO142" s="102"/>
      <c r="VOP142" s="102"/>
      <c r="VOQ142" s="102"/>
      <c r="VOR142" s="102"/>
      <c r="VOS142" s="102"/>
      <c r="VOT142" s="102"/>
      <c r="VOU142" s="102"/>
      <c r="VOV142" s="102"/>
      <c r="VOW142" s="102"/>
      <c r="VOX142" s="102"/>
      <c r="VOY142" s="102"/>
      <c r="VOZ142" s="102"/>
      <c r="VPA142" s="102"/>
      <c r="VPB142" s="102"/>
      <c r="VPC142" s="102"/>
      <c r="VPD142" s="102"/>
      <c r="VPE142" s="102"/>
      <c r="VPF142" s="102"/>
      <c r="VPG142" s="102"/>
      <c r="VPH142" s="102"/>
      <c r="VPI142" s="102"/>
      <c r="VPJ142" s="102"/>
      <c r="VPK142" s="102"/>
      <c r="VPL142" s="102"/>
      <c r="VPM142" s="102"/>
      <c r="VPN142" s="102"/>
      <c r="VPO142" s="102"/>
      <c r="VPP142" s="102"/>
      <c r="VPQ142" s="102"/>
      <c r="VPR142" s="102"/>
      <c r="VPS142" s="102"/>
      <c r="VPT142" s="102"/>
      <c r="VPU142" s="102"/>
      <c r="VPV142" s="102"/>
      <c r="VPW142" s="102"/>
      <c r="VPX142" s="102"/>
      <c r="VPY142" s="102"/>
      <c r="VPZ142" s="102"/>
      <c r="VQA142" s="102"/>
      <c r="VQB142" s="102"/>
      <c r="VQC142" s="102"/>
      <c r="VQD142" s="102"/>
      <c r="VQE142" s="102"/>
      <c r="VQF142" s="102"/>
      <c r="VQG142" s="102"/>
      <c r="VQH142" s="102"/>
      <c r="VQI142" s="102"/>
      <c r="VQJ142" s="102"/>
      <c r="VQK142" s="102"/>
      <c r="VQL142" s="102"/>
      <c r="VQM142" s="102"/>
      <c r="VQN142" s="102"/>
      <c r="VQO142" s="102"/>
      <c r="VQP142" s="102"/>
      <c r="VQQ142" s="102"/>
      <c r="VQR142" s="102"/>
      <c r="VQS142" s="102"/>
      <c r="VQT142" s="102"/>
      <c r="VQU142" s="102"/>
      <c r="VQV142" s="102"/>
      <c r="VQW142" s="102"/>
      <c r="VQX142" s="102"/>
      <c r="VQY142" s="102"/>
      <c r="VQZ142" s="102"/>
      <c r="VRA142" s="102"/>
      <c r="VRB142" s="102"/>
      <c r="VRC142" s="102"/>
      <c r="VRD142" s="102"/>
      <c r="VRE142" s="102"/>
      <c r="VRF142" s="102"/>
      <c r="VRG142" s="102"/>
      <c r="VRH142" s="102"/>
      <c r="VRI142" s="102"/>
      <c r="VRJ142" s="102"/>
      <c r="VRK142" s="102"/>
      <c r="VRL142" s="102"/>
      <c r="VRM142" s="102"/>
      <c r="VRN142" s="102"/>
      <c r="VRO142" s="102"/>
      <c r="VRP142" s="102"/>
      <c r="VRQ142" s="102"/>
      <c r="VRR142" s="102"/>
      <c r="VRS142" s="102"/>
      <c r="VRT142" s="102"/>
      <c r="VRU142" s="102"/>
      <c r="VRV142" s="102"/>
      <c r="VRW142" s="102"/>
      <c r="VRX142" s="102"/>
      <c r="VRY142" s="102"/>
      <c r="VRZ142" s="102"/>
      <c r="VSA142" s="102"/>
      <c r="VSB142" s="102"/>
      <c r="VSC142" s="102"/>
      <c r="VSD142" s="102"/>
      <c r="VSE142" s="102"/>
      <c r="VSF142" s="102"/>
      <c r="VSG142" s="102"/>
      <c r="VSH142" s="102"/>
      <c r="VSI142" s="102"/>
      <c r="VSJ142" s="102"/>
      <c r="VSK142" s="102"/>
      <c r="VSL142" s="102"/>
      <c r="VSM142" s="102"/>
      <c r="VSN142" s="102"/>
      <c r="VSO142" s="102"/>
      <c r="VSP142" s="102"/>
      <c r="VSQ142" s="102"/>
      <c r="VSR142" s="102"/>
      <c r="VSS142" s="102"/>
      <c r="VST142" s="102"/>
      <c r="VSU142" s="102"/>
      <c r="VSV142" s="102"/>
      <c r="VSW142" s="102"/>
      <c r="VSX142" s="102"/>
      <c r="VSY142" s="102"/>
      <c r="VSZ142" s="102"/>
      <c r="VTA142" s="102"/>
      <c r="VTB142" s="102"/>
      <c r="VTC142" s="102"/>
      <c r="VTD142" s="102"/>
      <c r="VTE142" s="102"/>
      <c r="VTF142" s="102"/>
      <c r="VTG142" s="102"/>
      <c r="VTH142" s="102"/>
      <c r="VTI142" s="102"/>
      <c r="VTJ142" s="102"/>
      <c r="VTK142" s="102"/>
      <c r="VTL142" s="102"/>
      <c r="VTM142" s="102"/>
      <c r="VTN142" s="102"/>
      <c r="VTO142" s="102"/>
      <c r="VTP142" s="102"/>
      <c r="VTQ142" s="102"/>
      <c r="VTR142" s="102"/>
      <c r="VTS142" s="102"/>
      <c r="VTT142" s="102"/>
      <c r="VTU142" s="102"/>
      <c r="VTV142" s="102"/>
      <c r="VTW142" s="102"/>
      <c r="VTX142" s="102"/>
      <c r="VTY142" s="102"/>
      <c r="VTZ142" s="102"/>
      <c r="VUA142" s="102"/>
      <c r="VUB142" s="102"/>
      <c r="VUC142" s="102"/>
      <c r="VUD142" s="102"/>
      <c r="VUE142" s="102"/>
      <c r="VUF142" s="102"/>
      <c r="VUG142" s="102"/>
      <c r="VUH142" s="102"/>
      <c r="VUI142" s="102"/>
      <c r="VUJ142" s="102"/>
      <c r="VUK142" s="102"/>
      <c r="VUL142" s="102"/>
      <c r="VUM142" s="102"/>
      <c r="VUN142" s="102"/>
      <c r="VUO142" s="102"/>
      <c r="VUP142" s="102"/>
      <c r="VUQ142" s="102"/>
      <c r="VUR142" s="102"/>
      <c r="VUS142" s="102"/>
      <c r="VUT142" s="102"/>
      <c r="VUU142" s="102"/>
      <c r="VUV142" s="102"/>
      <c r="VUW142" s="102"/>
      <c r="VUX142" s="102"/>
      <c r="VUY142" s="102"/>
      <c r="VUZ142" s="102"/>
      <c r="VVA142" s="102"/>
      <c r="VVB142" s="102"/>
      <c r="VVC142" s="102"/>
      <c r="VVD142" s="102"/>
      <c r="VVE142" s="102"/>
      <c r="VVF142" s="102"/>
      <c r="VVG142" s="102"/>
      <c r="VVH142" s="102"/>
      <c r="VVI142" s="102"/>
      <c r="VVJ142" s="102"/>
      <c r="VVK142" s="102"/>
      <c r="VVL142" s="102"/>
      <c r="VVM142" s="102"/>
      <c r="VVN142" s="102"/>
      <c r="VVO142" s="102"/>
      <c r="VVP142" s="102"/>
      <c r="VVQ142" s="102"/>
      <c r="VVR142" s="102"/>
      <c r="VVS142" s="102"/>
      <c r="VVT142" s="102"/>
      <c r="VVU142" s="102"/>
      <c r="VVV142" s="102"/>
      <c r="VVW142" s="102"/>
      <c r="VVX142" s="102"/>
      <c r="VVY142" s="102"/>
      <c r="VVZ142" s="102"/>
      <c r="VWA142" s="102"/>
      <c r="VWB142" s="102"/>
      <c r="VWC142" s="102"/>
      <c r="VWD142" s="102"/>
      <c r="VWE142" s="102"/>
      <c r="VWF142" s="102"/>
      <c r="VWG142" s="102"/>
      <c r="VWH142" s="102"/>
      <c r="VWI142" s="102"/>
      <c r="VWJ142" s="102"/>
      <c r="VWK142" s="102"/>
      <c r="VWL142" s="102"/>
      <c r="VWM142" s="102"/>
      <c r="VWN142" s="102"/>
      <c r="VWO142" s="102"/>
      <c r="VWP142" s="102"/>
      <c r="VWQ142" s="102"/>
      <c r="VWR142" s="102"/>
      <c r="VWS142" s="102"/>
      <c r="VWT142" s="102"/>
      <c r="VWU142" s="102"/>
      <c r="VWV142" s="102"/>
      <c r="VWW142" s="102"/>
      <c r="VWX142" s="102"/>
      <c r="VWY142" s="102"/>
      <c r="VWZ142" s="102"/>
      <c r="VXA142" s="102"/>
      <c r="VXB142" s="102"/>
      <c r="VXC142" s="102"/>
      <c r="VXD142" s="102"/>
      <c r="VXE142" s="102"/>
      <c r="VXF142" s="102"/>
      <c r="VXG142" s="102"/>
      <c r="VXH142" s="102"/>
      <c r="VXI142" s="102"/>
      <c r="VXJ142" s="102"/>
      <c r="VXK142" s="102"/>
      <c r="VXL142" s="102"/>
      <c r="VXM142" s="102"/>
      <c r="VXN142" s="102"/>
      <c r="VXO142" s="102"/>
      <c r="VXP142" s="102"/>
      <c r="VXQ142" s="102"/>
      <c r="VXR142" s="102"/>
      <c r="VXS142" s="102"/>
      <c r="VXT142" s="102"/>
      <c r="VXU142" s="102"/>
      <c r="VXV142" s="102"/>
      <c r="VXW142" s="102"/>
      <c r="VXX142" s="102"/>
      <c r="VXY142" s="102"/>
      <c r="VXZ142" s="102"/>
      <c r="VYA142" s="102"/>
      <c r="VYB142" s="102"/>
      <c r="VYC142" s="102"/>
      <c r="VYD142" s="102"/>
      <c r="VYE142" s="102"/>
      <c r="VYF142" s="102"/>
      <c r="VYG142" s="102"/>
      <c r="VYH142" s="102"/>
      <c r="VYI142" s="102"/>
      <c r="VYJ142" s="102"/>
      <c r="VYK142" s="102"/>
      <c r="VYL142" s="102"/>
      <c r="VYM142" s="102"/>
      <c r="VYN142" s="102"/>
      <c r="VYO142" s="102"/>
      <c r="VYP142" s="102"/>
      <c r="VYQ142" s="102"/>
      <c r="VYR142" s="102"/>
      <c r="VYS142" s="102"/>
      <c r="VYT142" s="102"/>
      <c r="VYU142" s="102"/>
      <c r="VYV142" s="102"/>
      <c r="VYW142" s="102"/>
      <c r="VYX142" s="102"/>
      <c r="VYY142" s="102"/>
      <c r="VYZ142" s="102"/>
      <c r="VZA142" s="102"/>
      <c r="VZB142" s="102"/>
      <c r="VZC142" s="102"/>
      <c r="VZD142" s="102"/>
      <c r="VZE142" s="102"/>
      <c r="VZF142" s="102"/>
      <c r="VZG142" s="102"/>
      <c r="VZH142" s="102"/>
      <c r="VZI142" s="102"/>
      <c r="VZJ142" s="102"/>
      <c r="VZK142" s="102"/>
      <c r="VZL142" s="102"/>
      <c r="VZM142" s="102"/>
      <c r="VZN142" s="102"/>
      <c r="VZO142" s="102"/>
      <c r="VZP142" s="102"/>
      <c r="VZQ142" s="102"/>
      <c r="VZR142" s="102"/>
      <c r="VZS142" s="102"/>
      <c r="VZT142" s="102"/>
      <c r="VZU142" s="102"/>
      <c r="VZV142" s="102"/>
      <c r="VZW142" s="102"/>
      <c r="VZX142" s="102"/>
      <c r="VZY142" s="102"/>
      <c r="VZZ142" s="102"/>
      <c r="WAA142" s="102"/>
      <c r="WAB142" s="102"/>
      <c r="WAC142" s="102"/>
      <c r="WAD142" s="102"/>
      <c r="WAE142" s="102"/>
      <c r="WAF142" s="102"/>
      <c r="WAG142" s="102"/>
      <c r="WAH142" s="102"/>
      <c r="WAI142" s="102"/>
      <c r="WAJ142" s="102"/>
      <c r="WAK142" s="102"/>
      <c r="WAL142" s="102"/>
      <c r="WAM142" s="102"/>
      <c r="WAN142" s="102"/>
      <c r="WAO142" s="102"/>
      <c r="WAP142" s="102"/>
      <c r="WAQ142" s="102"/>
      <c r="WAR142" s="102"/>
      <c r="WAS142" s="102"/>
      <c r="WAT142" s="102"/>
      <c r="WAU142" s="102"/>
      <c r="WAV142" s="102"/>
      <c r="WAW142" s="102"/>
      <c r="WAX142" s="102"/>
      <c r="WAY142" s="102"/>
      <c r="WAZ142" s="102"/>
      <c r="WBA142" s="102"/>
      <c r="WBB142" s="102"/>
      <c r="WBC142" s="102"/>
      <c r="WBD142" s="102"/>
      <c r="WBE142" s="102"/>
      <c r="WBF142" s="102"/>
      <c r="WBG142" s="102"/>
      <c r="WBH142" s="102"/>
      <c r="WBI142" s="102"/>
      <c r="WBJ142" s="102"/>
      <c r="WBK142" s="102"/>
      <c r="WBL142" s="102"/>
      <c r="WBM142" s="102"/>
      <c r="WBN142" s="102"/>
      <c r="WBO142" s="102"/>
      <c r="WBP142" s="102"/>
      <c r="WBQ142" s="102"/>
      <c r="WBR142" s="102"/>
      <c r="WBS142" s="102"/>
      <c r="WBT142" s="102"/>
      <c r="WBU142" s="102"/>
      <c r="WBV142" s="102"/>
      <c r="WBW142" s="102"/>
      <c r="WBX142" s="102"/>
      <c r="WBY142" s="102"/>
      <c r="WBZ142" s="102"/>
      <c r="WCA142" s="102"/>
      <c r="WCB142" s="102"/>
      <c r="WCC142" s="102"/>
      <c r="WCD142" s="102"/>
      <c r="WCE142" s="102"/>
      <c r="WCF142" s="102"/>
      <c r="WCG142" s="102"/>
      <c r="WCH142" s="102"/>
      <c r="WCI142" s="102"/>
      <c r="WCJ142" s="102"/>
      <c r="WCK142" s="102"/>
      <c r="WCL142" s="102"/>
      <c r="WCM142" s="102"/>
      <c r="WCN142" s="102"/>
      <c r="WCO142" s="102"/>
      <c r="WCP142" s="102"/>
      <c r="WCQ142" s="102"/>
      <c r="WCR142" s="102"/>
      <c r="WCS142" s="102"/>
      <c r="WCT142" s="102"/>
      <c r="WCU142" s="102"/>
      <c r="WCV142" s="102"/>
      <c r="WCW142" s="102"/>
      <c r="WCX142" s="102"/>
      <c r="WCY142" s="102"/>
      <c r="WCZ142" s="102"/>
      <c r="WDA142" s="102"/>
      <c r="WDB142" s="102"/>
      <c r="WDC142" s="102"/>
      <c r="WDD142" s="102"/>
      <c r="WDE142" s="102"/>
      <c r="WDF142" s="102"/>
      <c r="WDG142" s="102"/>
      <c r="WDH142" s="102"/>
      <c r="WDI142" s="102"/>
      <c r="WDJ142" s="102"/>
      <c r="WDK142" s="102"/>
      <c r="WDL142" s="102"/>
      <c r="WDM142" s="102"/>
      <c r="WDN142" s="102"/>
      <c r="WDO142" s="102"/>
      <c r="WDP142" s="102"/>
      <c r="WDQ142" s="102"/>
      <c r="WDR142" s="102"/>
      <c r="WDS142" s="102"/>
      <c r="WDT142" s="102"/>
      <c r="WDU142" s="102"/>
      <c r="WDV142" s="102"/>
      <c r="WDW142" s="102"/>
      <c r="WDX142" s="102"/>
      <c r="WDY142" s="102"/>
      <c r="WDZ142" s="102"/>
      <c r="WEA142" s="102"/>
      <c r="WEB142" s="102"/>
      <c r="WEC142" s="102"/>
      <c r="WED142" s="102"/>
      <c r="WEE142" s="102"/>
      <c r="WEF142" s="102"/>
      <c r="WEG142" s="102"/>
      <c r="WEH142" s="102"/>
      <c r="WEI142" s="102"/>
      <c r="WEJ142" s="102"/>
      <c r="WEK142" s="102"/>
      <c r="WEL142" s="102"/>
      <c r="WEM142" s="102"/>
      <c r="WEN142" s="102"/>
      <c r="WEO142" s="102"/>
      <c r="WEP142" s="102"/>
      <c r="WEQ142" s="102"/>
      <c r="WER142" s="102"/>
      <c r="WES142" s="102"/>
      <c r="WET142" s="102"/>
      <c r="WEU142" s="102"/>
      <c r="WEV142" s="102"/>
      <c r="WEW142" s="102"/>
      <c r="WEX142" s="102"/>
      <c r="WEY142" s="102"/>
      <c r="WEZ142" s="102"/>
      <c r="WFA142" s="102"/>
      <c r="WFB142" s="102"/>
      <c r="WFC142" s="102"/>
      <c r="WFD142" s="102"/>
      <c r="WFE142" s="102"/>
      <c r="WFF142" s="102"/>
      <c r="WFG142" s="102"/>
      <c r="WFH142" s="102"/>
      <c r="WFI142" s="102"/>
      <c r="WFJ142" s="102"/>
      <c r="WFK142" s="102"/>
      <c r="WFL142" s="102"/>
      <c r="WFM142" s="102"/>
      <c r="WFN142" s="102"/>
      <c r="WFO142" s="102"/>
      <c r="WFP142" s="102"/>
      <c r="WFQ142" s="102"/>
      <c r="WFR142" s="102"/>
      <c r="WFS142" s="102"/>
      <c r="WFT142" s="102"/>
      <c r="WFU142" s="102"/>
      <c r="WFV142" s="102"/>
      <c r="WFW142" s="102"/>
      <c r="WFX142" s="102"/>
      <c r="WFY142" s="102"/>
      <c r="WFZ142" s="102"/>
      <c r="WGA142" s="102"/>
      <c r="WGB142" s="102"/>
      <c r="WGC142" s="102"/>
      <c r="WGD142" s="102"/>
      <c r="WGE142" s="102"/>
      <c r="WGF142" s="102"/>
      <c r="WGG142" s="102"/>
      <c r="WGH142" s="102"/>
      <c r="WGI142" s="102"/>
      <c r="WGJ142" s="102"/>
      <c r="WGK142" s="102"/>
      <c r="WGL142" s="102"/>
      <c r="WGM142" s="102"/>
      <c r="WGN142" s="102"/>
      <c r="WGO142" s="102"/>
      <c r="WGP142" s="102"/>
      <c r="WGQ142" s="102"/>
      <c r="WGR142" s="102"/>
      <c r="WGS142" s="102"/>
      <c r="WGT142" s="102"/>
      <c r="WGU142" s="102"/>
      <c r="WGV142" s="102"/>
      <c r="WGW142" s="102"/>
      <c r="WGX142" s="102"/>
      <c r="WGY142" s="102"/>
      <c r="WGZ142" s="102"/>
      <c r="WHA142" s="102"/>
      <c r="WHB142" s="102"/>
      <c r="WHC142" s="102"/>
      <c r="WHD142" s="102"/>
      <c r="WHE142" s="102"/>
      <c r="WHF142" s="102"/>
      <c r="WHG142" s="102"/>
      <c r="WHH142" s="102"/>
      <c r="WHI142" s="102"/>
      <c r="WHJ142" s="102"/>
      <c r="WHK142" s="102"/>
      <c r="WHL142" s="102"/>
      <c r="WHM142" s="102"/>
      <c r="WHN142" s="102"/>
      <c r="WHO142" s="102"/>
      <c r="WHP142" s="102"/>
      <c r="WHQ142" s="102"/>
      <c r="WHR142" s="102"/>
      <c r="WHS142" s="102"/>
      <c r="WHT142" s="102"/>
      <c r="WHU142" s="102"/>
      <c r="WHV142" s="102"/>
      <c r="WHW142" s="102"/>
      <c r="WHX142" s="102"/>
      <c r="WHY142" s="102"/>
      <c r="WHZ142" s="102"/>
      <c r="WIA142" s="102"/>
      <c r="WIB142" s="102"/>
      <c r="WIC142" s="102"/>
      <c r="WID142" s="102"/>
      <c r="WIE142" s="102"/>
      <c r="WIF142" s="102"/>
      <c r="WIG142" s="102"/>
      <c r="WIH142" s="102"/>
      <c r="WII142" s="102"/>
      <c r="WIJ142" s="102"/>
      <c r="WIK142" s="102"/>
      <c r="WIL142" s="102"/>
      <c r="WIM142" s="102"/>
      <c r="WIN142" s="102"/>
      <c r="WIO142" s="102"/>
      <c r="WIP142" s="102"/>
      <c r="WIQ142" s="102"/>
      <c r="WIR142" s="102"/>
      <c r="WIS142" s="102"/>
      <c r="WIT142" s="102"/>
      <c r="WIU142" s="102"/>
      <c r="WIV142" s="102"/>
      <c r="WIW142" s="102"/>
      <c r="WIX142" s="102"/>
      <c r="WIY142" s="102"/>
      <c r="WIZ142" s="102"/>
      <c r="WJA142" s="102"/>
      <c r="WJB142" s="102"/>
      <c r="WJC142" s="102"/>
      <c r="WJD142" s="102"/>
      <c r="WJE142" s="102"/>
      <c r="WJF142" s="102"/>
      <c r="WJG142" s="102"/>
      <c r="WJH142" s="102"/>
      <c r="WJI142" s="102"/>
      <c r="WJJ142" s="102"/>
      <c r="WJK142" s="102"/>
      <c r="WJL142" s="102"/>
      <c r="WJM142" s="102"/>
      <c r="WJN142" s="102"/>
      <c r="WJO142" s="102"/>
      <c r="WJP142" s="102"/>
      <c r="WJQ142" s="102"/>
      <c r="WJR142" s="102"/>
      <c r="WJS142" s="102"/>
      <c r="WJT142" s="102"/>
      <c r="WJU142" s="102"/>
      <c r="WJV142" s="102"/>
      <c r="WJW142" s="102"/>
      <c r="WJX142" s="102"/>
      <c r="WJY142" s="102"/>
      <c r="WJZ142" s="102"/>
      <c r="WKA142" s="102"/>
      <c r="WKB142" s="102"/>
      <c r="WKC142" s="102"/>
      <c r="WKD142" s="102"/>
      <c r="WKE142" s="102"/>
      <c r="WKF142" s="102"/>
      <c r="WKG142" s="102"/>
      <c r="WKH142" s="102"/>
      <c r="WKI142" s="102"/>
      <c r="WKJ142" s="102"/>
      <c r="WKK142" s="102"/>
      <c r="WKL142" s="102"/>
      <c r="WKM142" s="102"/>
      <c r="WKN142" s="102"/>
      <c r="WKO142" s="102"/>
      <c r="WKP142" s="102"/>
      <c r="WKQ142" s="102"/>
      <c r="WKR142" s="102"/>
      <c r="WKS142" s="102"/>
      <c r="WKT142" s="102"/>
      <c r="WKU142" s="102"/>
      <c r="WKV142" s="102"/>
      <c r="WKW142" s="102"/>
      <c r="WKX142" s="102"/>
      <c r="WKY142" s="102"/>
      <c r="WKZ142" s="102"/>
      <c r="WLA142" s="102"/>
      <c r="WLB142" s="102"/>
      <c r="WLC142" s="102"/>
      <c r="WLD142" s="102"/>
      <c r="WLE142" s="102"/>
      <c r="WLF142" s="102"/>
      <c r="WLG142" s="102"/>
      <c r="WLH142" s="102"/>
      <c r="WLI142" s="102"/>
      <c r="WLJ142" s="102"/>
      <c r="WLK142" s="102"/>
      <c r="WLL142" s="102"/>
      <c r="WLM142" s="102"/>
      <c r="WLN142" s="102"/>
      <c r="WLO142" s="102"/>
      <c r="WLP142" s="102"/>
      <c r="WLQ142" s="102"/>
      <c r="WLR142" s="102"/>
      <c r="WLS142" s="102"/>
      <c r="WLT142" s="102"/>
      <c r="WLU142" s="102"/>
      <c r="WLV142" s="102"/>
      <c r="WLW142" s="102"/>
      <c r="WLX142" s="102"/>
      <c r="WLY142" s="102"/>
      <c r="WLZ142" s="102"/>
      <c r="WMA142" s="102"/>
      <c r="WMB142" s="102"/>
      <c r="WMC142" s="102"/>
      <c r="WMD142" s="102"/>
      <c r="WME142" s="102"/>
      <c r="WMF142" s="102"/>
      <c r="WMG142" s="102"/>
      <c r="WMH142" s="102"/>
      <c r="WMI142" s="102"/>
      <c r="WMJ142" s="102"/>
      <c r="WMK142" s="102"/>
      <c r="WML142" s="102"/>
      <c r="WMM142" s="102"/>
      <c r="WMN142" s="102"/>
      <c r="WMO142" s="102"/>
      <c r="WMP142" s="102"/>
      <c r="WMQ142" s="102"/>
      <c r="WMR142" s="102"/>
      <c r="WMS142" s="102"/>
      <c r="WMT142" s="102"/>
      <c r="WMU142" s="102"/>
      <c r="WMV142" s="102"/>
      <c r="WMW142" s="102"/>
      <c r="WMX142" s="102"/>
      <c r="WMY142" s="102"/>
      <c r="WMZ142" s="102"/>
      <c r="WNA142" s="102"/>
      <c r="WNB142" s="102"/>
      <c r="WNC142" s="102"/>
      <c r="WND142" s="102"/>
      <c r="WNE142" s="102"/>
      <c r="WNF142" s="102"/>
      <c r="WNG142" s="102"/>
      <c r="WNH142" s="102"/>
      <c r="WNI142" s="102"/>
      <c r="WNJ142" s="102"/>
      <c r="WNK142" s="102"/>
      <c r="WNL142" s="102"/>
      <c r="WNM142" s="102"/>
      <c r="WNN142" s="102"/>
      <c r="WNO142" s="102"/>
      <c r="WNP142" s="102"/>
      <c r="WNQ142" s="102"/>
      <c r="WNR142" s="102"/>
      <c r="WNS142" s="102"/>
      <c r="WNT142" s="102"/>
      <c r="WNU142" s="102"/>
      <c r="WNV142" s="102"/>
      <c r="WNW142" s="102"/>
      <c r="WNX142" s="102"/>
      <c r="WNY142" s="102"/>
      <c r="WNZ142" s="102"/>
      <c r="WOA142" s="102"/>
      <c r="WOB142" s="102"/>
      <c r="WOC142" s="102"/>
      <c r="WOD142" s="102"/>
      <c r="WOE142" s="102"/>
      <c r="WOF142" s="102"/>
      <c r="WOG142" s="102"/>
      <c r="WOH142" s="102"/>
      <c r="WOI142" s="102"/>
      <c r="WOJ142" s="102"/>
      <c r="WOK142" s="102"/>
      <c r="WOL142" s="102"/>
      <c r="WOM142" s="102"/>
      <c r="WON142" s="102"/>
      <c r="WOO142" s="102"/>
      <c r="WOP142" s="102"/>
      <c r="WOQ142" s="102"/>
      <c r="WOR142" s="102"/>
      <c r="WOS142" s="102"/>
      <c r="WOT142" s="102"/>
      <c r="WOU142" s="102"/>
      <c r="WOV142" s="102"/>
      <c r="WOW142" s="102"/>
      <c r="WOX142" s="102"/>
      <c r="WOY142" s="102"/>
      <c r="WOZ142" s="102"/>
      <c r="WPA142" s="102"/>
      <c r="WPB142" s="102"/>
      <c r="WPC142" s="102"/>
      <c r="WPD142" s="102"/>
      <c r="WPE142" s="102"/>
      <c r="WPF142" s="102"/>
      <c r="WPG142" s="102"/>
      <c r="WPH142" s="102"/>
      <c r="WPI142" s="102"/>
      <c r="WPJ142" s="102"/>
      <c r="WPK142" s="102"/>
      <c r="WPL142" s="102"/>
      <c r="WPM142" s="102"/>
      <c r="WPN142" s="102"/>
      <c r="WPO142" s="102"/>
      <c r="WPP142" s="102"/>
      <c r="WPQ142" s="102"/>
      <c r="WPR142" s="102"/>
      <c r="WPS142" s="102"/>
      <c r="WPT142" s="102"/>
      <c r="WPU142" s="102"/>
      <c r="WPV142" s="102"/>
      <c r="WPW142" s="102"/>
      <c r="WPX142" s="102"/>
      <c r="WPY142" s="102"/>
      <c r="WPZ142" s="102"/>
      <c r="WQA142" s="102"/>
      <c r="WQB142" s="102"/>
      <c r="WQC142" s="102"/>
      <c r="WQD142" s="102"/>
      <c r="WQE142" s="102"/>
      <c r="WQF142" s="102"/>
      <c r="WQG142" s="102"/>
      <c r="WQH142" s="102"/>
      <c r="WQI142" s="102"/>
      <c r="WQJ142" s="102"/>
      <c r="WQK142" s="102"/>
      <c r="WQL142" s="102"/>
      <c r="WQM142" s="102"/>
      <c r="WQN142" s="102"/>
      <c r="WQO142" s="102"/>
      <c r="WQP142" s="102"/>
      <c r="WQQ142" s="102"/>
      <c r="WQR142" s="102"/>
      <c r="WQS142" s="102"/>
      <c r="WQT142" s="102"/>
      <c r="WQU142" s="102"/>
      <c r="WQV142" s="102"/>
      <c r="WQW142" s="102"/>
      <c r="WQX142" s="102"/>
      <c r="WQY142" s="102"/>
      <c r="WQZ142" s="102"/>
      <c r="WRA142" s="102"/>
      <c r="WRB142" s="102"/>
      <c r="WRC142" s="102"/>
      <c r="WRD142" s="102"/>
      <c r="WRE142" s="102"/>
      <c r="WRF142" s="102"/>
      <c r="WRG142" s="102"/>
      <c r="WRH142" s="102"/>
      <c r="WRI142" s="102"/>
      <c r="WRJ142" s="102"/>
      <c r="WRK142" s="102"/>
      <c r="WRL142" s="102"/>
      <c r="WRM142" s="102"/>
      <c r="WRN142" s="102"/>
      <c r="WRO142" s="102"/>
      <c r="WRP142" s="102"/>
      <c r="WRQ142" s="102"/>
      <c r="WRR142" s="102"/>
      <c r="WRS142" s="102"/>
      <c r="WRT142" s="102"/>
      <c r="WRU142" s="102"/>
      <c r="WRV142" s="102"/>
      <c r="WRW142" s="102"/>
      <c r="WRX142" s="102"/>
      <c r="WRY142" s="102"/>
      <c r="WRZ142" s="102"/>
      <c r="WSA142" s="102"/>
      <c r="WSB142" s="102"/>
      <c r="WSC142" s="102"/>
      <c r="WSD142" s="102"/>
      <c r="WSE142" s="102"/>
      <c r="WSF142" s="102"/>
      <c r="WSG142" s="102"/>
      <c r="WSH142" s="102"/>
      <c r="WSI142" s="102"/>
      <c r="WSJ142" s="102"/>
      <c r="WSK142" s="102"/>
      <c r="WSL142" s="102"/>
      <c r="WSM142" s="102"/>
      <c r="WSN142" s="102"/>
      <c r="WSO142" s="102"/>
      <c r="WSP142" s="102"/>
      <c r="WSQ142" s="102"/>
      <c r="WSR142" s="102"/>
      <c r="WSS142" s="102"/>
      <c r="WST142" s="102"/>
      <c r="WSU142" s="102"/>
      <c r="WSV142" s="102"/>
      <c r="WSW142" s="102"/>
      <c r="WSX142" s="102"/>
      <c r="WSY142" s="102"/>
      <c r="WSZ142" s="102"/>
      <c r="WTA142" s="102"/>
      <c r="WTB142" s="102"/>
      <c r="WTC142" s="102"/>
      <c r="WTD142" s="102"/>
      <c r="WTE142" s="102"/>
      <c r="WTF142" s="102"/>
      <c r="WTG142" s="102"/>
      <c r="WTH142" s="102"/>
      <c r="WTI142" s="102"/>
      <c r="WTJ142" s="102"/>
      <c r="WTK142" s="102"/>
      <c r="WTL142" s="102"/>
      <c r="WTM142" s="102"/>
      <c r="WTN142" s="102"/>
      <c r="WTO142" s="102"/>
      <c r="WTP142" s="102"/>
      <c r="WTQ142" s="102"/>
      <c r="WTR142" s="102"/>
      <c r="WTS142" s="102"/>
      <c r="WTT142" s="102"/>
      <c r="WTU142" s="102"/>
      <c r="WTV142" s="102"/>
      <c r="WTW142" s="102"/>
      <c r="WTX142" s="102"/>
      <c r="WTY142" s="102"/>
      <c r="WTZ142" s="102"/>
      <c r="WUA142" s="102"/>
      <c r="WUB142" s="102"/>
      <c r="WUC142" s="102"/>
      <c r="WUD142" s="102"/>
      <c r="WUE142" s="102"/>
      <c r="WUF142" s="102"/>
      <c r="WUG142" s="102"/>
      <c r="WUH142" s="102"/>
      <c r="WUI142" s="102"/>
      <c r="WUJ142" s="102"/>
      <c r="WUK142" s="102"/>
      <c r="WUL142" s="102"/>
      <c r="WUM142" s="102"/>
      <c r="WUN142" s="102"/>
      <c r="WUO142" s="102"/>
      <c r="WUP142" s="102"/>
      <c r="WUQ142" s="102"/>
      <c r="WUR142" s="102"/>
      <c r="WUS142" s="102"/>
      <c r="WUT142" s="102"/>
      <c r="WUU142" s="102"/>
      <c r="WUV142" s="102"/>
      <c r="WUW142" s="102"/>
      <c r="WUX142" s="102"/>
      <c r="WUY142" s="102"/>
      <c r="WUZ142" s="102"/>
      <c r="WVA142" s="102"/>
      <c r="WVB142" s="102"/>
      <c r="WVC142" s="102"/>
      <c r="WVD142" s="102"/>
      <c r="WVE142" s="102"/>
      <c r="WVF142" s="102"/>
      <c r="WVG142" s="102"/>
      <c r="WVH142" s="102"/>
      <c r="WVI142" s="102"/>
      <c r="WVJ142" s="102"/>
      <c r="WVK142" s="102"/>
      <c r="WVL142" s="102"/>
      <c r="WVM142" s="102"/>
      <c r="WVN142" s="102"/>
      <c r="WVO142" s="102"/>
      <c r="WVP142" s="102"/>
      <c r="WVQ142" s="102"/>
      <c r="WVR142" s="102"/>
      <c r="WVS142" s="102"/>
      <c r="WVT142" s="102"/>
      <c r="WVU142" s="102"/>
      <c r="WVV142" s="102"/>
      <c r="WVW142" s="102"/>
      <c r="WVX142" s="102"/>
      <c r="WVY142" s="102"/>
      <c r="WVZ142" s="102"/>
      <c r="WWA142" s="102"/>
      <c r="WWB142" s="102"/>
      <c r="WWC142" s="102"/>
      <c r="WWD142" s="102"/>
      <c r="WWE142" s="102"/>
      <c r="WWF142" s="102"/>
      <c r="WWG142" s="102"/>
      <c r="WWH142" s="102"/>
      <c r="WWI142" s="102"/>
      <c r="WWJ142" s="102"/>
      <c r="WWK142" s="102"/>
      <c r="WWL142" s="102"/>
      <c r="WWM142" s="102"/>
      <c r="WWN142" s="102"/>
      <c r="WWO142" s="102"/>
      <c r="WWP142" s="102"/>
      <c r="WWQ142" s="102"/>
      <c r="WWR142" s="102"/>
      <c r="WWS142" s="102"/>
      <c r="WWT142" s="102"/>
      <c r="WWU142" s="102"/>
      <c r="WWV142" s="102"/>
      <c r="WWW142" s="102"/>
      <c r="WWX142" s="102"/>
      <c r="WWY142" s="102"/>
      <c r="WWZ142" s="102"/>
      <c r="WXA142" s="102"/>
      <c r="WXB142" s="102"/>
      <c r="WXC142" s="102"/>
      <c r="WXD142" s="102"/>
      <c r="WXE142" s="102"/>
      <c r="WXF142" s="102"/>
      <c r="WXG142" s="102"/>
      <c r="WXH142" s="102"/>
      <c r="WXI142" s="102"/>
      <c r="WXJ142" s="102"/>
      <c r="WXK142" s="102"/>
      <c r="WXL142" s="102"/>
      <c r="WXM142" s="102"/>
      <c r="WXN142" s="102"/>
      <c r="WXO142" s="102"/>
      <c r="WXP142" s="102"/>
      <c r="WXQ142" s="102"/>
      <c r="WXR142" s="102"/>
      <c r="WXS142" s="102"/>
      <c r="WXT142" s="102"/>
      <c r="WXU142" s="102"/>
      <c r="WXV142" s="102"/>
      <c r="WXW142" s="102"/>
      <c r="WXX142" s="102"/>
      <c r="WXY142" s="102"/>
      <c r="WXZ142" s="102"/>
      <c r="WYA142" s="102"/>
      <c r="WYB142" s="102"/>
      <c r="WYC142" s="102"/>
      <c r="WYD142" s="102"/>
      <c r="WYE142" s="102"/>
      <c r="WYF142" s="102"/>
      <c r="WYG142" s="102"/>
      <c r="WYH142" s="102"/>
      <c r="WYI142" s="102"/>
      <c r="WYJ142" s="102"/>
      <c r="WYK142" s="102"/>
      <c r="WYL142" s="102"/>
      <c r="WYM142" s="102"/>
      <c r="WYN142" s="102"/>
      <c r="WYO142" s="102"/>
      <c r="WYP142" s="102"/>
      <c r="WYQ142" s="102"/>
      <c r="WYR142" s="102"/>
      <c r="WYS142" s="102"/>
      <c r="WYT142" s="102"/>
      <c r="WYU142" s="102"/>
      <c r="WYV142" s="102"/>
      <c r="WYW142" s="102"/>
      <c r="WYX142" s="102"/>
      <c r="WYY142" s="102"/>
      <c r="WYZ142" s="102"/>
      <c r="WZA142" s="102"/>
      <c r="WZB142" s="102"/>
      <c r="WZC142" s="102"/>
      <c r="WZD142" s="102"/>
      <c r="WZE142" s="102"/>
      <c r="WZF142" s="102"/>
      <c r="WZG142" s="102"/>
      <c r="WZH142" s="102"/>
      <c r="WZI142" s="102"/>
      <c r="WZJ142" s="102"/>
      <c r="WZK142" s="102"/>
      <c r="WZL142" s="102"/>
      <c r="WZM142" s="102"/>
      <c r="WZN142" s="102"/>
      <c r="WZO142" s="102"/>
      <c r="WZP142" s="102"/>
      <c r="WZQ142" s="102"/>
      <c r="WZR142" s="102"/>
      <c r="WZS142" s="102"/>
      <c r="WZT142" s="102"/>
      <c r="WZU142" s="102"/>
      <c r="WZV142" s="102"/>
      <c r="WZW142" s="102"/>
      <c r="WZX142" s="102"/>
      <c r="WZY142" s="102"/>
      <c r="WZZ142" s="102"/>
      <c r="XAA142" s="102"/>
      <c r="XAB142" s="102"/>
      <c r="XAC142" s="102"/>
      <c r="XAD142" s="102"/>
      <c r="XAE142" s="102"/>
      <c r="XAF142" s="102"/>
      <c r="XAG142" s="102"/>
      <c r="XAH142" s="102"/>
      <c r="XAI142" s="102"/>
      <c r="XAJ142" s="102"/>
      <c r="XAK142" s="102"/>
      <c r="XAL142" s="102"/>
      <c r="XAM142" s="102"/>
      <c r="XAN142" s="102"/>
      <c r="XAO142" s="102"/>
      <c r="XAP142" s="102"/>
      <c r="XAQ142" s="102"/>
      <c r="XAR142" s="102"/>
      <c r="XAS142" s="102"/>
      <c r="XAT142" s="102"/>
      <c r="XAU142" s="102"/>
      <c r="XAV142" s="102"/>
      <c r="XAW142" s="102"/>
      <c r="XAX142" s="102"/>
      <c r="XAY142" s="102"/>
      <c r="XAZ142" s="102"/>
      <c r="XBA142" s="102"/>
      <c r="XBB142" s="102"/>
      <c r="XBC142" s="102"/>
      <c r="XBD142" s="102"/>
      <c r="XBE142" s="102"/>
      <c r="XBF142" s="102"/>
      <c r="XBG142" s="102"/>
      <c r="XBH142" s="102"/>
      <c r="XBI142" s="102"/>
      <c r="XBJ142" s="102"/>
      <c r="XBK142" s="102"/>
      <c r="XBL142" s="102"/>
      <c r="XBM142" s="102"/>
      <c r="XBN142" s="102"/>
      <c r="XBO142" s="102"/>
      <c r="XBP142" s="102"/>
      <c r="XBQ142" s="102"/>
      <c r="XBR142" s="102"/>
      <c r="XBS142" s="102"/>
      <c r="XBT142" s="102"/>
      <c r="XBU142" s="102"/>
      <c r="XBV142" s="102"/>
      <c r="XBW142" s="102"/>
      <c r="XBX142" s="102"/>
      <c r="XBY142" s="102"/>
      <c r="XBZ142" s="102"/>
      <c r="XCA142" s="102"/>
      <c r="XCB142" s="102"/>
      <c r="XCC142" s="102"/>
      <c r="XCD142" s="102"/>
      <c r="XCE142" s="102"/>
      <c r="XCF142" s="102"/>
      <c r="XCG142" s="102"/>
      <c r="XCH142" s="102"/>
      <c r="XCI142" s="102"/>
      <c r="XCJ142" s="102"/>
      <c r="XCK142" s="102"/>
      <c r="XCL142" s="102"/>
      <c r="XCM142" s="102"/>
      <c r="XCN142" s="102"/>
      <c r="XCO142" s="102"/>
      <c r="XCP142" s="102"/>
      <c r="XCQ142" s="102"/>
      <c r="XCR142" s="102"/>
      <c r="XCS142" s="102"/>
      <c r="XCT142" s="102"/>
      <c r="XCU142" s="102"/>
      <c r="XCV142" s="102"/>
      <c r="XCW142" s="102"/>
      <c r="XCX142" s="102"/>
      <c r="XCY142" s="102"/>
      <c r="XCZ142" s="102"/>
      <c r="XDA142" s="102"/>
      <c r="XDB142" s="102"/>
      <c r="XDC142" s="102"/>
      <c r="XDD142" s="102"/>
      <c r="XDE142" s="102"/>
      <c r="XDF142" s="102"/>
      <c r="XDG142" s="102"/>
      <c r="XDH142" s="102"/>
      <c r="XDI142" s="102"/>
      <c r="XDJ142" s="102"/>
      <c r="XDK142" s="102"/>
      <c r="XDL142" s="102"/>
      <c r="XDM142" s="102"/>
      <c r="XDN142" s="102"/>
      <c r="XDO142" s="102"/>
      <c r="XDP142" s="102"/>
      <c r="XDQ142" s="102"/>
      <c r="XDR142" s="102"/>
      <c r="XDS142" s="102"/>
      <c r="XDT142" s="102"/>
      <c r="XDU142" s="102"/>
      <c r="XDV142" s="102"/>
      <c r="XDW142" s="102"/>
      <c r="XDX142" s="102"/>
      <c r="XDY142" s="102"/>
      <c r="XDZ142" s="102"/>
      <c r="XEA142" s="102"/>
      <c r="XEB142" s="102"/>
      <c r="XEC142" s="102"/>
      <c r="XED142" s="102"/>
      <c r="XEE142" s="102"/>
      <c r="XEF142" s="102"/>
      <c r="XEG142" s="102"/>
      <c r="XEH142" s="102"/>
      <c r="XEI142" s="102"/>
      <c r="XEJ142" s="102"/>
      <c r="XEK142" s="102"/>
      <c r="XEL142" s="102"/>
      <c r="XEM142" s="102"/>
      <c r="XEN142" s="102"/>
      <c r="XEO142" s="102"/>
      <c r="XEP142" s="102"/>
      <c r="XEQ142" s="102"/>
      <c r="XER142" s="102"/>
      <c r="XES142" s="102"/>
      <c r="XET142" s="102"/>
      <c r="XEU142" s="102"/>
      <c r="XEV142" s="102"/>
      <c r="XEW142" s="102"/>
      <c r="XEX142" s="102"/>
      <c r="XEY142" s="102"/>
      <c r="XEZ142" s="102"/>
      <c r="XFA142" s="102"/>
      <c r="XFB142" s="102"/>
      <c r="XFC142" s="102"/>
    </row>
    <row r="143" spans="1:16383" x14ac:dyDescent="0.25">
      <c r="A143" s="25" t="s">
        <v>336</v>
      </c>
      <c r="B143" s="38"/>
      <c r="C143" s="38"/>
      <c r="D143" s="26"/>
      <c r="E143" s="109">
        <v>2417.61</v>
      </c>
      <c r="F143" s="110">
        <v>6.1999999999999998E-3</v>
      </c>
      <c r="G143" s="21"/>
    </row>
    <row r="144" spans="1:16383" x14ac:dyDescent="0.25">
      <c r="A144" s="13"/>
      <c r="B144" s="36"/>
      <c r="C144" s="36"/>
      <c r="D144" s="15"/>
      <c r="E144" s="16"/>
      <c r="F144" s="17"/>
      <c r="G144" s="17"/>
    </row>
    <row r="145" spans="1:7" x14ac:dyDescent="0.25">
      <c r="A145" s="14" t="s">
        <v>587</v>
      </c>
      <c r="B145" s="36"/>
      <c r="C145" s="36"/>
      <c r="D145" s="15"/>
      <c r="E145" s="16"/>
      <c r="F145" s="17"/>
      <c r="G145" s="17"/>
    </row>
    <row r="146" spans="1:7" x14ac:dyDescent="0.25">
      <c r="A146" s="13" t="s">
        <v>588</v>
      </c>
      <c r="B146" s="36" t="s">
        <v>589</v>
      </c>
      <c r="C146" s="36"/>
      <c r="D146" s="15">
        <v>59337498.809900001</v>
      </c>
      <c r="E146" s="16">
        <v>20166.98</v>
      </c>
      <c r="F146" s="17">
        <v>5.1999999999999998E-2</v>
      </c>
      <c r="G146" s="17"/>
    </row>
    <row r="147" spans="1:7" x14ac:dyDescent="0.25">
      <c r="A147" s="13" t="s">
        <v>1053</v>
      </c>
      <c r="B147" s="36" t="s">
        <v>1054</v>
      </c>
      <c r="C147" s="36"/>
      <c r="D147" s="15">
        <v>1996854.5190000001</v>
      </c>
      <c r="E147" s="16">
        <v>20100.62</v>
      </c>
      <c r="F147" s="17">
        <v>5.1900000000000002E-2</v>
      </c>
      <c r="G147" s="17"/>
    </row>
    <row r="148" spans="1:7" x14ac:dyDescent="0.25">
      <c r="A148" s="13" t="s">
        <v>1055</v>
      </c>
      <c r="B148" s="36" t="s">
        <v>1056</v>
      </c>
      <c r="C148" s="36"/>
      <c r="D148" s="15">
        <v>283343.76799999998</v>
      </c>
      <c r="E148" s="16">
        <v>3139.12</v>
      </c>
      <c r="F148" s="17">
        <v>8.0999999999999996E-3</v>
      </c>
      <c r="G148" s="17"/>
    </row>
    <row r="149" spans="1:7" x14ac:dyDescent="0.25">
      <c r="A149" s="13" t="s">
        <v>1057</v>
      </c>
      <c r="B149" s="36" t="s">
        <v>1058</v>
      </c>
      <c r="C149" s="36"/>
      <c r="D149" s="15">
        <v>14999250.037</v>
      </c>
      <c r="E149" s="16">
        <v>1710.81</v>
      </c>
      <c r="F149" s="17">
        <v>4.4000000000000003E-3</v>
      </c>
      <c r="G149" s="17"/>
    </row>
    <row r="150" spans="1:7" x14ac:dyDescent="0.25">
      <c r="A150" s="13" t="s">
        <v>1059</v>
      </c>
      <c r="B150" s="36" t="s">
        <v>1060</v>
      </c>
      <c r="C150" s="36"/>
      <c r="D150" s="15">
        <v>10602307.9694</v>
      </c>
      <c r="E150" s="16">
        <v>1194.2</v>
      </c>
      <c r="F150" s="17">
        <v>3.0999999999999999E-3</v>
      </c>
      <c r="G150" s="17"/>
    </row>
    <row r="151" spans="1:7" x14ac:dyDescent="0.25">
      <c r="A151" s="13" t="s">
        <v>1061</v>
      </c>
      <c r="B151" s="36" t="s">
        <v>1062</v>
      </c>
      <c r="C151" s="36"/>
      <c r="D151" s="15">
        <v>1634279.088</v>
      </c>
      <c r="E151" s="16">
        <v>219.44</v>
      </c>
      <c r="F151" s="17">
        <v>5.9999999999999995E-4</v>
      </c>
      <c r="G151" s="17"/>
    </row>
    <row r="152" spans="1:7" x14ac:dyDescent="0.25">
      <c r="A152" s="13"/>
      <c r="B152" s="36"/>
      <c r="C152" s="36"/>
      <c r="D152" s="15"/>
      <c r="E152" s="16"/>
      <c r="F152" s="17"/>
      <c r="G152" s="17"/>
    </row>
    <row r="153" spans="1:7" x14ac:dyDescent="0.25">
      <c r="A153" s="25" t="s">
        <v>336</v>
      </c>
      <c r="B153" s="38"/>
      <c r="C153" s="38"/>
      <c r="D153" s="26"/>
      <c r="E153" s="29">
        <v>46531.17</v>
      </c>
      <c r="F153" s="30">
        <v>0.1201</v>
      </c>
      <c r="G153" s="21"/>
    </row>
    <row r="154" spans="1:7" x14ac:dyDescent="0.25">
      <c r="A154" s="13"/>
      <c r="B154" s="36"/>
      <c r="C154" s="36"/>
      <c r="D154" s="15"/>
      <c r="E154" s="16"/>
      <c r="F154" s="17"/>
      <c r="G154" s="17"/>
    </row>
    <row r="155" spans="1:7" x14ac:dyDescent="0.25">
      <c r="A155" s="14" t="s">
        <v>337</v>
      </c>
      <c r="B155" s="36"/>
      <c r="C155" s="36"/>
      <c r="D155" s="15"/>
      <c r="E155" s="16"/>
      <c r="F155" s="17"/>
      <c r="G155" s="17"/>
    </row>
    <row r="156" spans="1:7" x14ac:dyDescent="0.25">
      <c r="A156" s="13" t="s">
        <v>339</v>
      </c>
      <c r="B156" s="36"/>
      <c r="C156" s="36"/>
      <c r="D156" s="15"/>
      <c r="E156" s="16">
        <v>11086.44</v>
      </c>
      <c r="F156" s="17">
        <v>2.86E-2</v>
      </c>
      <c r="G156" s="17">
        <v>5.1214000000000003E-2</v>
      </c>
    </row>
    <row r="157" spans="1:7" x14ac:dyDescent="0.25">
      <c r="A157" s="14" t="s">
        <v>325</v>
      </c>
      <c r="B157" s="37"/>
      <c r="C157" s="37"/>
      <c r="D157" s="18"/>
      <c r="E157" s="19">
        <v>11086.44</v>
      </c>
      <c r="F157" s="20">
        <v>2.86E-2</v>
      </c>
      <c r="G157" s="21"/>
    </row>
    <row r="158" spans="1:7" x14ac:dyDescent="0.25">
      <c r="A158" s="13"/>
      <c r="B158" s="36"/>
      <c r="C158" s="36"/>
      <c r="D158" s="15"/>
      <c r="E158" s="16"/>
      <c r="F158" s="17"/>
      <c r="G158" s="17"/>
    </row>
    <row r="159" spans="1:7" x14ac:dyDescent="0.25">
      <c r="A159" s="25" t="s">
        <v>336</v>
      </c>
      <c r="B159" s="38"/>
      <c r="C159" s="38"/>
      <c r="D159" s="26"/>
      <c r="E159" s="29">
        <v>11086.44</v>
      </c>
      <c r="F159" s="30">
        <v>2.86E-2</v>
      </c>
      <c r="G159" s="21"/>
    </row>
    <row r="160" spans="1:7" x14ac:dyDescent="0.25">
      <c r="A160" s="13" t="s">
        <v>340</v>
      </c>
      <c r="B160" s="36"/>
      <c r="C160" s="36"/>
      <c r="D160" s="15"/>
      <c r="E160" s="16">
        <v>957.39584500000001</v>
      </c>
      <c r="F160" s="17">
        <v>2.47E-3</v>
      </c>
      <c r="G160" s="17"/>
    </row>
    <row r="161" spans="1:7" x14ac:dyDescent="0.25">
      <c r="A161" s="13" t="s">
        <v>341</v>
      </c>
      <c r="B161" s="36"/>
      <c r="C161" s="36"/>
      <c r="D161" s="15"/>
      <c r="E161" s="31">
        <v>-643.80584499999998</v>
      </c>
      <c r="F161" s="32">
        <v>-1.7700000000000001E-3</v>
      </c>
      <c r="G161" s="17">
        <v>5.1213000000000002E-2</v>
      </c>
    </row>
    <row r="162" spans="1:7" x14ac:dyDescent="0.25">
      <c r="A162" s="33" t="s">
        <v>342</v>
      </c>
      <c r="B162" s="39"/>
      <c r="C162" s="39"/>
      <c r="D162" s="34"/>
      <c r="E162" s="27">
        <v>387495.75</v>
      </c>
      <c r="F162" s="28">
        <v>1</v>
      </c>
      <c r="G162" s="28"/>
    </row>
    <row r="163" spans="1:7" x14ac:dyDescent="0.25">
      <c r="A163" s="70" t="s">
        <v>343</v>
      </c>
      <c r="B163" s="71"/>
      <c r="C163" s="71"/>
      <c r="D163" s="71"/>
      <c r="E163" s="71"/>
      <c r="F163" s="71"/>
      <c r="G163" s="72"/>
    </row>
    <row r="164" spans="1:7" x14ac:dyDescent="0.25">
      <c r="A164" s="1" t="s">
        <v>1063</v>
      </c>
    </row>
    <row r="165" spans="1:7" x14ac:dyDescent="0.25">
      <c r="A165" s="1" t="s">
        <v>344</v>
      </c>
    </row>
    <row r="167" spans="1:7" x14ac:dyDescent="0.25">
      <c r="A167" s="1" t="s">
        <v>346</v>
      </c>
    </row>
    <row r="168" spans="1:7" x14ac:dyDescent="0.25">
      <c r="A168" s="56" t="s">
        <v>347</v>
      </c>
      <c r="B168" s="3" t="s">
        <v>163</v>
      </c>
    </row>
    <row r="169" spans="1:7" x14ac:dyDescent="0.25">
      <c r="A169" t="s">
        <v>348</v>
      </c>
    </row>
    <row r="170" spans="1:7" x14ac:dyDescent="0.25">
      <c r="A170" t="s">
        <v>590</v>
      </c>
      <c r="B170" t="s">
        <v>350</v>
      </c>
      <c r="C170" t="s">
        <v>350</v>
      </c>
    </row>
    <row r="171" spans="1:7" x14ac:dyDescent="0.25">
      <c r="B171" s="58">
        <v>46265</v>
      </c>
      <c r="C171" s="58">
        <v>46295</v>
      </c>
    </row>
    <row r="172" spans="1:7" x14ac:dyDescent="0.25">
      <c r="A172" t="s">
        <v>591</v>
      </c>
      <c r="B172">
        <v>77.2</v>
      </c>
      <c r="C172">
        <v>73.84</v>
      </c>
    </row>
    <row r="173" spans="1:7" x14ac:dyDescent="0.25">
      <c r="A173" t="s">
        <v>592</v>
      </c>
      <c r="B173">
        <v>33.06</v>
      </c>
      <c r="C173">
        <v>31.39</v>
      </c>
    </row>
    <row r="174" spans="1:7" x14ac:dyDescent="0.25">
      <c r="A174" t="s">
        <v>1064</v>
      </c>
      <c r="B174">
        <v>65.25</v>
      </c>
      <c r="C174">
        <v>62.34</v>
      </c>
    </row>
    <row r="175" spans="1:7" x14ac:dyDescent="0.25">
      <c r="A175" t="s">
        <v>1065</v>
      </c>
      <c r="B175">
        <v>65.239999999999995</v>
      </c>
      <c r="C175">
        <v>61.93</v>
      </c>
    </row>
    <row r="176" spans="1:7" x14ac:dyDescent="0.25">
      <c r="A176" t="s">
        <v>593</v>
      </c>
      <c r="B176">
        <v>65.94</v>
      </c>
      <c r="C176">
        <v>63</v>
      </c>
    </row>
    <row r="177" spans="1:4" x14ac:dyDescent="0.25">
      <c r="A177" t="s">
        <v>594</v>
      </c>
      <c r="B177">
        <v>25.96</v>
      </c>
      <c r="C177">
        <v>24.56</v>
      </c>
    </row>
    <row r="179" spans="1:4" x14ac:dyDescent="0.25">
      <c r="A179" t="s">
        <v>1066</v>
      </c>
    </row>
    <row r="181" spans="1:4" x14ac:dyDescent="0.25">
      <c r="A181" s="59" t="s">
        <v>1067</v>
      </c>
      <c r="B181" s="59" t="s">
        <v>1068</v>
      </c>
      <c r="C181" s="59" t="s">
        <v>1069</v>
      </c>
      <c r="D181" s="59" t="s">
        <v>1070</v>
      </c>
    </row>
    <row r="182" spans="1:4" x14ac:dyDescent="0.25">
      <c r="A182" s="59" t="s">
        <v>1071</v>
      </c>
      <c r="B182" s="59"/>
      <c r="C182" s="59">
        <v>0.24</v>
      </c>
      <c r="D182" s="59">
        <v>0.24</v>
      </c>
    </row>
    <row r="183" spans="1:4" x14ac:dyDescent="0.25">
      <c r="A183" s="59" t="s">
        <v>1072</v>
      </c>
      <c r="B183" s="59"/>
      <c r="C183" s="59">
        <v>0.41</v>
      </c>
      <c r="D183" s="59">
        <v>0.41</v>
      </c>
    </row>
    <row r="184" spans="1:4" x14ac:dyDescent="0.25">
      <c r="A184" s="59" t="s">
        <v>1073</v>
      </c>
      <c r="B184" s="59"/>
      <c r="C184" s="59">
        <v>0.24</v>
      </c>
      <c r="D184" s="59">
        <v>0.24</v>
      </c>
    </row>
    <row r="186" spans="1:4" x14ac:dyDescent="0.25">
      <c r="A186" t="s">
        <v>353</v>
      </c>
      <c r="B186" s="3" t="s">
        <v>163</v>
      </c>
    </row>
    <row r="187" spans="1:4" ht="29.1" customHeight="1" x14ac:dyDescent="0.25">
      <c r="A187" s="56" t="s">
        <v>354</v>
      </c>
      <c r="B187" s="3" t="s">
        <v>163</v>
      </c>
    </row>
    <row r="188" spans="1:4" ht="29.1" customHeight="1" x14ac:dyDescent="0.25">
      <c r="A188" s="56" t="s">
        <v>355</v>
      </c>
      <c r="B188" s="3" t="s">
        <v>163</v>
      </c>
    </row>
    <row r="189" spans="1:4" x14ac:dyDescent="0.25">
      <c r="A189" t="s">
        <v>595</v>
      </c>
      <c r="B189" s="57">
        <v>1.1352</v>
      </c>
    </row>
    <row r="190" spans="1:4" ht="43.5" customHeight="1" x14ac:dyDescent="0.25">
      <c r="A190" s="56" t="s">
        <v>357</v>
      </c>
      <c r="B190" s="3">
        <v>1484.3812499999999</v>
      </c>
    </row>
    <row r="191" spans="1:4" x14ac:dyDescent="0.25">
      <c r="B191" s="3"/>
    </row>
    <row r="192" spans="1:4" ht="29.1" customHeight="1" x14ac:dyDescent="0.25">
      <c r="A192" s="56" t="s">
        <v>358</v>
      </c>
      <c r="B192" s="3" t="s">
        <v>163</v>
      </c>
    </row>
    <row r="193" spans="1:10" ht="29.1" customHeight="1" x14ac:dyDescent="0.25">
      <c r="A193" s="56" t="s">
        <v>359</v>
      </c>
      <c r="B193" t="s">
        <v>163</v>
      </c>
    </row>
    <row r="194" spans="1:10" ht="29.1" customHeight="1" x14ac:dyDescent="0.25">
      <c r="A194" s="56" t="s">
        <v>360</v>
      </c>
      <c r="B194" s="3" t="s">
        <v>163</v>
      </c>
    </row>
    <row r="195" spans="1:10" ht="29.1" customHeight="1" x14ac:dyDescent="0.25">
      <c r="A195" s="56" t="s">
        <v>361</v>
      </c>
      <c r="B195" s="3" t="s">
        <v>163</v>
      </c>
    </row>
    <row r="197" spans="1:10" x14ac:dyDescent="0.25">
      <c r="A197" s="75" t="s">
        <v>1074</v>
      </c>
      <c r="B197" s="76" t="s">
        <v>1075</v>
      </c>
      <c r="C197" s="74"/>
      <c r="D197" s="74"/>
      <c r="E197" s="74"/>
      <c r="F197" s="74"/>
      <c r="G197" s="74"/>
      <c r="H197" s="74"/>
      <c r="I197" s="74"/>
      <c r="J197" s="74"/>
    </row>
    <row r="199" spans="1:10" x14ac:dyDescent="0.25">
      <c r="A199" s="75" t="s">
        <v>1076</v>
      </c>
      <c r="B199" s="76" t="s">
        <v>1077</v>
      </c>
      <c r="C199" s="74"/>
      <c r="D199" s="74"/>
      <c r="E199" s="74"/>
      <c r="F199" s="74"/>
      <c r="G199" s="74"/>
      <c r="H199" s="74"/>
      <c r="I199" s="74"/>
      <c r="J199" s="74"/>
    </row>
    <row r="201" spans="1:10" x14ac:dyDescent="0.25">
      <c r="A201" s="75" t="s">
        <v>1078</v>
      </c>
      <c r="B201" s="76" t="s">
        <v>1079</v>
      </c>
      <c r="C201" s="74"/>
      <c r="D201" s="74"/>
      <c r="E201" s="74"/>
      <c r="F201" s="74"/>
      <c r="G201" s="74"/>
      <c r="H201" s="74"/>
      <c r="I201" s="74"/>
      <c r="J201" s="74"/>
    </row>
    <row r="202" spans="1:10" ht="117" customHeight="1" x14ac:dyDescent="0.25">
      <c r="A202" s="74"/>
      <c r="B202" s="77" t="s">
        <v>1080</v>
      </c>
      <c r="C202" s="77" t="s">
        <v>1081</v>
      </c>
      <c r="D202" s="87" t="s">
        <v>1082</v>
      </c>
      <c r="E202" s="87" t="s">
        <v>1083</v>
      </c>
      <c r="F202" s="87" t="s">
        <v>1084</v>
      </c>
      <c r="G202" s="87" t="s">
        <v>1085</v>
      </c>
      <c r="H202" s="74"/>
      <c r="I202" s="74"/>
      <c r="J202" s="74"/>
    </row>
    <row r="203" spans="1:10" x14ac:dyDescent="0.25">
      <c r="A203" s="74"/>
      <c r="B203" s="80" t="s">
        <v>1086</v>
      </c>
      <c r="C203" s="86">
        <v>58</v>
      </c>
      <c r="D203" s="86">
        <v>0</v>
      </c>
      <c r="E203" s="88">
        <v>29203323.350000001</v>
      </c>
      <c r="F203" s="88">
        <v>0</v>
      </c>
      <c r="G203" s="88">
        <v>0</v>
      </c>
      <c r="H203" s="74"/>
      <c r="I203" s="74"/>
      <c r="J203" s="74"/>
    </row>
    <row r="205" spans="1:10" x14ac:dyDescent="0.25">
      <c r="A205" s="75" t="s">
        <v>1087</v>
      </c>
      <c r="B205" s="76" t="s">
        <v>1088</v>
      </c>
      <c r="C205" s="74"/>
      <c r="D205" s="74"/>
      <c r="E205" s="74"/>
      <c r="F205" s="74"/>
      <c r="G205" s="74"/>
      <c r="H205" s="74"/>
      <c r="I205" s="74"/>
      <c r="J205" s="74"/>
    </row>
    <row r="206" spans="1:10" ht="51.95" customHeight="1" x14ac:dyDescent="0.25">
      <c r="A206" s="74"/>
      <c r="B206" s="77" t="s">
        <v>1080</v>
      </c>
      <c r="C206" s="77" t="s">
        <v>1089</v>
      </c>
      <c r="D206" s="77" t="s">
        <v>1090</v>
      </c>
      <c r="E206" s="77" t="s">
        <v>158</v>
      </c>
      <c r="F206" s="77" t="s">
        <v>1091</v>
      </c>
      <c r="G206" s="77" t="s">
        <v>1092</v>
      </c>
      <c r="H206" s="77" t="s">
        <v>1093</v>
      </c>
      <c r="I206" s="91" t="s">
        <v>1094</v>
      </c>
      <c r="J206" s="74"/>
    </row>
    <row r="207" spans="1:10" x14ac:dyDescent="0.25">
      <c r="A207" s="74"/>
      <c r="B207" s="80" t="s">
        <v>1086</v>
      </c>
      <c r="C207" s="80" t="s">
        <v>1095</v>
      </c>
      <c r="D207" s="80" t="s">
        <v>1096</v>
      </c>
      <c r="E207" s="81">
        <v>12000</v>
      </c>
      <c r="F207" s="82">
        <v>1426.7</v>
      </c>
      <c r="G207" s="82">
        <v>1431.3</v>
      </c>
      <c r="H207" s="82">
        <v>46.482660000000003</v>
      </c>
      <c r="I207" s="92">
        <v>4.4324614715740801E-4</v>
      </c>
      <c r="J207" s="74"/>
    </row>
    <row r="208" spans="1:10" x14ac:dyDescent="0.25">
      <c r="A208" s="74"/>
      <c r="B208" s="80" t="s">
        <v>1086</v>
      </c>
      <c r="C208" s="80" t="s">
        <v>1097</v>
      </c>
      <c r="D208" s="80" t="s">
        <v>1096</v>
      </c>
      <c r="E208" s="81">
        <v>118575</v>
      </c>
      <c r="F208" s="82">
        <v>1096.136176</v>
      </c>
      <c r="G208" s="82">
        <v>1107</v>
      </c>
      <c r="H208" s="82">
        <v>333.65226380000001</v>
      </c>
      <c r="I208" s="92">
        <v>3.3874571177951798E-3</v>
      </c>
      <c r="J208" s="74"/>
    </row>
    <row r="210" spans="1:10" x14ac:dyDescent="0.25">
      <c r="A210" s="75" t="s">
        <v>1098</v>
      </c>
      <c r="B210" s="76" t="s">
        <v>1099</v>
      </c>
      <c r="C210" s="74"/>
      <c r="D210" s="74"/>
      <c r="E210" s="74"/>
      <c r="F210" s="74"/>
      <c r="G210" s="74"/>
      <c r="H210" s="74"/>
      <c r="I210" s="74"/>
      <c r="J210" s="74"/>
    </row>
    <row r="211" spans="1:10" ht="117" customHeight="1" x14ac:dyDescent="0.25">
      <c r="A211" s="74"/>
      <c r="B211" s="77" t="s">
        <v>1080</v>
      </c>
      <c r="C211" s="77" t="s">
        <v>1081</v>
      </c>
      <c r="D211" s="87" t="s">
        <v>1082</v>
      </c>
      <c r="E211" s="87" t="s">
        <v>1083</v>
      </c>
      <c r="F211" s="87" t="s">
        <v>1084</v>
      </c>
      <c r="G211" s="87" t="s">
        <v>1085</v>
      </c>
      <c r="H211" s="74"/>
      <c r="I211" s="74"/>
      <c r="J211" s="74"/>
    </row>
    <row r="212" spans="1:10" x14ac:dyDescent="0.25">
      <c r="A212" s="74"/>
      <c r="B212" s="80" t="s">
        <v>1086</v>
      </c>
      <c r="C212" s="86">
        <v>0</v>
      </c>
      <c r="D212" s="86">
        <v>293</v>
      </c>
      <c r="E212" s="88">
        <v>0</v>
      </c>
      <c r="F212" s="88">
        <v>142460610.19999999</v>
      </c>
      <c r="G212" s="88">
        <v>-22353488.449999999</v>
      </c>
      <c r="H212" s="84"/>
      <c r="I212" s="74"/>
      <c r="J212" s="74"/>
    </row>
    <row r="214" spans="1:10" x14ac:dyDescent="0.25">
      <c r="A214" s="75" t="s">
        <v>1100</v>
      </c>
      <c r="B214" s="76" t="s">
        <v>1101</v>
      </c>
      <c r="C214" s="74"/>
      <c r="D214" s="74"/>
      <c r="E214" s="74"/>
      <c r="F214" s="74"/>
      <c r="G214" s="74"/>
      <c r="H214" s="90"/>
      <c r="I214" s="74"/>
      <c r="J214" s="74"/>
    </row>
    <row r="216" spans="1:10" x14ac:dyDescent="0.25">
      <c r="A216" s="75" t="s">
        <v>1102</v>
      </c>
      <c r="B216" s="76" t="s">
        <v>1103</v>
      </c>
      <c r="C216" s="74"/>
      <c r="D216" s="74"/>
      <c r="E216" s="74"/>
      <c r="F216" s="74"/>
      <c r="G216" s="74"/>
      <c r="H216" s="74"/>
      <c r="I216" s="74"/>
      <c r="J216" s="74"/>
    </row>
    <row r="218" spans="1:10" x14ac:dyDescent="0.25">
      <c r="A218" s="75" t="s">
        <v>1104</v>
      </c>
      <c r="B218" s="76" t="s">
        <v>1105</v>
      </c>
      <c r="C218" s="74"/>
      <c r="D218" s="74"/>
      <c r="E218" s="74"/>
      <c r="F218" s="74"/>
      <c r="G218" s="74"/>
      <c r="H218" s="74"/>
      <c r="I218" s="74"/>
      <c r="J218" s="74"/>
    </row>
    <row r="220" spans="1:10" x14ac:dyDescent="0.25">
      <c r="A220" s="75" t="s">
        <v>1106</v>
      </c>
      <c r="B220" s="76" t="s">
        <v>1107</v>
      </c>
      <c r="C220" s="74"/>
      <c r="D220" s="74"/>
      <c r="E220" s="74"/>
      <c r="F220" s="74"/>
      <c r="G220" s="74"/>
      <c r="H220" s="74"/>
      <c r="I220" s="74"/>
      <c r="J220" s="74"/>
    </row>
    <row r="222" spans="1:10" x14ac:dyDescent="0.25">
      <c r="A222" s="75" t="s">
        <v>1108</v>
      </c>
      <c r="B222" s="76" t="s">
        <v>1109</v>
      </c>
      <c r="C222" s="74"/>
      <c r="D222" s="74"/>
      <c r="E222" s="74"/>
      <c r="F222" s="74"/>
      <c r="G222" s="74"/>
      <c r="H222" s="74"/>
      <c r="I222" s="74"/>
      <c r="J222" s="74"/>
    </row>
    <row r="223" spans="1:10" x14ac:dyDescent="0.25">
      <c r="A223" s="74"/>
      <c r="B223" s="74" t="s">
        <v>1110</v>
      </c>
      <c r="C223" s="74"/>
      <c r="D223" s="74"/>
      <c r="E223" s="74"/>
      <c r="F223" s="74"/>
      <c r="G223" s="74"/>
      <c r="H223" s="74"/>
      <c r="I223" s="74"/>
      <c r="J223" s="74"/>
    </row>
    <row r="225" spans="1:10" x14ac:dyDescent="0.25">
      <c r="A225" s="75" t="s">
        <v>1111</v>
      </c>
      <c r="B225" s="76" t="s">
        <v>1112</v>
      </c>
      <c r="C225" s="74"/>
      <c r="D225" s="74"/>
      <c r="E225" s="74"/>
      <c r="F225" s="74"/>
      <c r="G225" s="74"/>
      <c r="H225" s="74"/>
      <c r="I225" s="74"/>
      <c r="J225" s="74"/>
    </row>
    <row r="227" spans="1:10" ht="69.95" customHeight="1" x14ac:dyDescent="0.25">
      <c r="A227" s="125" t="s">
        <v>371</v>
      </c>
      <c r="B227" s="125" t="s">
        <v>372</v>
      </c>
      <c r="C227" s="125" t="s">
        <v>5</v>
      </c>
      <c r="D227" s="125" t="s">
        <v>6</v>
      </c>
    </row>
    <row r="228" spans="1:10" ht="69.95" customHeight="1" x14ac:dyDescent="0.25">
      <c r="A228" s="125" t="s">
        <v>1086</v>
      </c>
      <c r="B228" s="125"/>
      <c r="C228" s="125" t="s">
        <v>15</v>
      </c>
      <c r="D22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1113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1114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24577</v>
      </c>
      <c r="E8" s="16">
        <v>174.42</v>
      </c>
      <c r="F8" s="17">
        <v>0.1258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11560</v>
      </c>
      <c r="E9" s="16">
        <v>152.88</v>
      </c>
      <c r="F9" s="17">
        <v>0.11020000000000001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10682</v>
      </c>
      <c r="E10" s="16">
        <v>126.85</v>
      </c>
      <c r="F10" s="17">
        <v>9.1499999999999998E-2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5025</v>
      </c>
      <c r="E11" s="16">
        <v>88.35</v>
      </c>
      <c r="F11" s="17">
        <v>6.3700000000000007E-2</v>
      </c>
      <c r="G11" s="17"/>
    </row>
    <row r="12" spans="1:7" x14ac:dyDescent="0.25">
      <c r="A12" s="13" t="s">
        <v>398</v>
      </c>
      <c r="B12" s="36" t="s">
        <v>399</v>
      </c>
      <c r="C12" s="36" t="s">
        <v>400</v>
      </c>
      <c r="D12" s="15">
        <v>1884</v>
      </c>
      <c r="E12" s="16">
        <v>70.75</v>
      </c>
      <c r="F12" s="17">
        <v>5.0999999999999997E-2</v>
      </c>
      <c r="G12" s="17"/>
    </row>
    <row r="13" spans="1:7" x14ac:dyDescent="0.25">
      <c r="A13" s="13" t="s">
        <v>393</v>
      </c>
      <c r="B13" s="36" t="s">
        <v>394</v>
      </c>
      <c r="C13" s="36" t="s">
        <v>378</v>
      </c>
      <c r="D13" s="15">
        <v>6691</v>
      </c>
      <c r="E13" s="16">
        <v>64.28</v>
      </c>
      <c r="F13" s="17">
        <v>4.6300000000000001E-2</v>
      </c>
      <c r="G13" s="17"/>
    </row>
    <row r="14" spans="1:7" x14ac:dyDescent="0.25">
      <c r="A14" s="13" t="s">
        <v>456</v>
      </c>
      <c r="B14" s="36" t="s">
        <v>457</v>
      </c>
      <c r="C14" s="36" t="s">
        <v>411</v>
      </c>
      <c r="D14" s="15">
        <v>5688</v>
      </c>
      <c r="E14" s="16">
        <v>56.6</v>
      </c>
      <c r="F14" s="17">
        <v>4.0800000000000003E-2</v>
      </c>
      <c r="G14" s="17"/>
    </row>
    <row r="15" spans="1:7" x14ac:dyDescent="0.25">
      <c r="A15" s="13" t="s">
        <v>437</v>
      </c>
      <c r="B15" s="36" t="s">
        <v>438</v>
      </c>
      <c r="C15" s="36" t="s">
        <v>378</v>
      </c>
      <c r="D15" s="15">
        <v>4613</v>
      </c>
      <c r="E15" s="16">
        <v>56.56</v>
      </c>
      <c r="F15" s="17">
        <v>4.0800000000000003E-2</v>
      </c>
      <c r="G15" s="17"/>
    </row>
    <row r="16" spans="1:7" x14ac:dyDescent="0.25">
      <c r="A16" s="13" t="s">
        <v>418</v>
      </c>
      <c r="B16" s="36" t="s">
        <v>419</v>
      </c>
      <c r="C16" s="36" t="s">
        <v>378</v>
      </c>
      <c r="D16" s="15">
        <v>11858</v>
      </c>
      <c r="E16" s="16">
        <v>49.52</v>
      </c>
      <c r="F16" s="17">
        <v>3.5700000000000003E-2</v>
      </c>
      <c r="G16" s="17"/>
    </row>
    <row r="17" spans="1:7" x14ac:dyDescent="0.25">
      <c r="A17" s="13" t="s">
        <v>423</v>
      </c>
      <c r="B17" s="36" t="s">
        <v>424</v>
      </c>
      <c r="C17" s="36" t="s">
        <v>384</v>
      </c>
      <c r="D17" s="15">
        <v>1442</v>
      </c>
      <c r="E17" s="16">
        <v>42.5</v>
      </c>
      <c r="F17" s="17">
        <v>3.0599999999999999E-2</v>
      </c>
      <c r="G17" s="17"/>
    </row>
    <row r="18" spans="1:7" x14ac:dyDescent="0.25">
      <c r="A18" s="13" t="s">
        <v>599</v>
      </c>
      <c r="B18" s="36" t="s">
        <v>600</v>
      </c>
      <c r="C18" s="36" t="s">
        <v>417</v>
      </c>
      <c r="D18" s="15">
        <v>4313</v>
      </c>
      <c r="E18" s="16">
        <v>41.46</v>
      </c>
      <c r="F18" s="17">
        <v>2.9899999999999999E-2</v>
      </c>
      <c r="G18" s="17"/>
    </row>
    <row r="19" spans="1:7" x14ac:dyDescent="0.25">
      <c r="A19" s="13" t="s">
        <v>601</v>
      </c>
      <c r="B19" s="36" t="s">
        <v>602</v>
      </c>
      <c r="C19" s="36" t="s">
        <v>603</v>
      </c>
      <c r="D19" s="15">
        <v>15541</v>
      </c>
      <c r="E19" s="16">
        <v>40.99</v>
      </c>
      <c r="F19" s="17">
        <v>2.9600000000000001E-2</v>
      </c>
      <c r="G19" s="17"/>
    </row>
    <row r="20" spans="1:7" x14ac:dyDescent="0.25">
      <c r="A20" s="13" t="s">
        <v>395</v>
      </c>
      <c r="B20" s="36" t="s">
        <v>396</v>
      </c>
      <c r="C20" s="36" t="s">
        <v>397</v>
      </c>
      <c r="D20" s="15">
        <v>11659</v>
      </c>
      <c r="E20" s="16">
        <v>37.24</v>
      </c>
      <c r="F20" s="17">
        <v>2.69E-2</v>
      </c>
      <c r="G20" s="17"/>
    </row>
    <row r="21" spans="1:7" x14ac:dyDescent="0.25">
      <c r="A21" s="13" t="s">
        <v>608</v>
      </c>
      <c r="B21" s="36" t="s">
        <v>609</v>
      </c>
      <c r="C21" s="36" t="s">
        <v>411</v>
      </c>
      <c r="D21" s="15">
        <v>1632</v>
      </c>
      <c r="E21" s="16">
        <v>33.46</v>
      </c>
      <c r="F21" s="17">
        <v>2.41E-2</v>
      </c>
      <c r="G21" s="17"/>
    </row>
    <row r="22" spans="1:7" x14ac:dyDescent="0.25">
      <c r="A22" s="13" t="s">
        <v>610</v>
      </c>
      <c r="B22" s="36" t="s">
        <v>611</v>
      </c>
      <c r="C22" s="36" t="s">
        <v>431</v>
      </c>
      <c r="D22" s="15">
        <v>1739</v>
      </c>
      <c r="E22" s="16">
        <v>31.65</v>
      </c>
      <c r="F22" s="17">
        <v>2.2800000000000001E-2</v>
      </c>
      <c r="G22" s="17"/>
    </row>
    <row r="23" spans="1:7" x14ac:dyDescent="0.25">
      <c r="A23" s="13" t="s">
        <v>511</v>
      </c>
      <c r="B23" s="36" t="s">
        <v>512</v>
      </c>
      <c r="C23" s="36" t="s">
        <v>472</v>
      </c>
      <c r="D23" s="15">
        <v>658</v>
      </c>
      <c r="E23" s="16">
        <v>30.2</v>
      </c>
      <c r="F23" s="17">
        <v>2.18E-2</v>
      </c>
      <c r="G23" s="17"/>
    </row>
    <row r="24" spans="1:7" x14ac:dyDescent="0.25">
      <c r="A24" s="13" t="s">
        <v>620</v>
      </c>
      <c r="B24" s="36" t="s">
        <v>621</v>
      </c>
      <c r="C24" s="36" t="s">
        <v>603</v>
      </c>
      <c r="D24" s="15">
        <v>1438</v>
      </c>
      <c r="E24" s="16">
        <v>27.06</v>
      </c>
      <c r="F24" s="17">
        <v>1.95E-2</v>
      </c>
      <c r="G24" s="17"/>
    </row>
    <row r="25" spans="1:7" x14ac:dyDescent="0.25">
      <c r="A25" s="13" t="s">
        <v>630</v>
      </c>
      <c r="B25" s="36" t="s">
        <v>631</v>
      </c>
      <c r="C25" s="36" t="s">
        <v>384</v>
      </c>
      <c r="D25" s="15">
        <v>208</v>
      </c>
      <c r="E25" s="16">
        <v>24.85</v>
      </c>
      <c r="F25" s="17">
        <v>1.7899999999999999E-2</v>
      </c>
      <c r="G25" s="17"/>
    </row>
    <row r="26" spans="1:7" x14ac:dyDescent="0.25">
      <c r="A26" s="13" t="s">
        <v>536</v>
      </c>
      <c r="B26" s="36" t="s">
        <v>537</v>
      </c>
      <c r="C26" s="36" t="s">
        <v>475</v>
      </c>
      <c r="D26" s="15">
        <v>7654</v>
      </c>
      <c r="E26" s="16">
        <v>24.65</v>
      </c>
      <c r="F26" s="17">
        <v>1.78E-2</v>
      </c>
      <c r="G26" s="17"/>
    </row>
    <row r="27" spans="1:7" x14ac:dyDescent="0.25">
      <c r="A27" s="13" t="s">
        <v>538</v>
      </c>
      <c r="B27" s="36" t="s">
        <v>539</v>
      </c>
      <c r="C27" s="36" t="s">
        <v>498</v>
      </c>
      <c r="D27" s="15">
        <v>13272</v>
      </c>
      <c r="E27" s="16">
        <v>24.51</v>
      </c>
      <c r="F27" s="17">
        <v>1.77E-2</v>
      </c>
      <c r="G27" s="17"/>
    </row>
    <row r="28" spans="1:7" x14ac:dyDescent="0.25">
      <c r="A28" s="13" t="s">
        <v>638</v>
      </c>
      <c r="B28" s="36" t="s">
        <v>639</v>
      </c>
      <c r="C28" s="36" t="s">
        <v>640</v>
      </c>
      <c r="D28" s="15">
        <v>1260</v>
      </c>
      <c r="E28" s="16">
        <v>22.5</v>
      </c>
      <c r="F28" s="17">
        <v>1.6199999999999999E-2</v>
      </c>
      <c r="G28" s="17"/>
    </row>
    <row r="29" spans="1:7" x14ac:dyDescent="0.25">
      <c r="A29" s="13" t="s">
        <v>439</v>
      </c>
      <c r="B29" s="36" t="s">
        <v>440</v>
      </c>
      <c r="C29" s="36" t="s">
        <v>441</v>
      </c>
      <c r="D29" s="15">
        <v>5770</v>
      </c>
      <c r="E29" s="16">
        <v>22.49</v>
      </c>
      <c r="F29" s="17">
        <v>1.6199999999999999E-2</v>
      </c>
      <c r="G29" s="17"/>
    </row>
    <row r="30" spans="1:7" x14ac:dyDescent="0.25">
      <c r="A30" s="13" t="s">
        <v>575</v>
      </c>
      <c r="B30" s="36" t="s">
        <v>576</v>
      </c>
      <c r="C30" s="36" t="s">
        <v>411</v>
      </c>
      <c r="D30" s="15">
        <v>1705</v>
      </c>
      <c r="E30" s="16">
        <v>20.95</v>
      </c>
      <c r="F30" s="17">
        <v>1.5100000000000001E-2</v>
      </c>
      <c r="G30" s="17"/>
    </row>
    <row r="31" spans="1:7" x14ac:dyDescent="0.25">
      <c r="A31" s="13" t="s">
        <v>648</v>
      </c>
      <c r="B31" s="36" t="s">
        <v>649</v>
      </c>
      <c r="C31" s="36" t="s">
        <v>467</v>
      </c>
      <c r="D31" s="15">
        <v>190</v>
      </c>
      <c r="E31" s="16">
        <v>20.85</v>
      </c>
      <c r="F31" s="17">
        <v>1.4999999999999999E-2</v>
      </c>
      <c r="G31" s="17"/>
    </row>
    <row r="32" spans="1:7" x14ac:dyDescent="0.25">
      <c r="A32" s="13" t="s">
        <v>658</v>
      </c>
      <c r="B32" s="36" t="s">
        <v>659</v>
      </c>
      <c r="C32" s="36" t="s">
        <v>475</v>
      </c>
      <c r="D32" s="15">
        <v>7341</v>
      </c>
      <c r="E32" s="16">
        <v>19.12</v>
      </c>
      <c r="F32" s="17">
        <v>1.38E-2</v>
      </c>
      <c r="G32" s="17"/>
    </row>
    <row r="33" spans="1:7" x14ac:dyDescent="0.25">
      <c r="A33" s="13" t="s">
        <v>670</v>
      </c>
      <c r="B33" s="36" t="s">
        <v>671</v>
      </c>
      <c r="C33" s="36" t="s">
        <v>672</v>
      </c>
      <c r="D33" s="15">
        <v>361</v>
      </c>
      <c r="E33" s="16">
        <v>17.98</v>
      </c>
      <c r="F33" s="17">
        <v>1.2999999999999999E-2</v>
      </c>
      <c r="G33" s="17"/>
    </row>
    <row r="34" spans="1:7" x14ac:dyDescent="0.25">
      <c r="A34" s="13" t="s">
        <v>470</v>
      </c>
      <c r="B34" s="36" t="s">
        <v>471</v>
      </c>
      <c r="C34" s="36" t="s">
        <v>472</v>
      </c>
      <c r="D34" s="15">
        <v>726</v>
      </c>
      <c r="E34" s="16">
        <v>17.52</v>
      </c>
      <c r="F34" s="17">
        <v>1.26E-2</v>
      </c>
      <c r="G34" s="17"/>
    </row>
    <row r="35" spans="1:7" x14ac:dyDescent="0.25">
      <c r="A35" s="13" t="s">
        <v>499</v>
      </c>
      <c r="B35" s="36" t="s">
        <v>500</v>
      </c>
      <c r="C35" s="36" t="s">
        <v>411</v>
      </c>
      <c r="D35" s="15">
        <v>1026</v>
      </c>
      <c r="E35" s="16">
        <v>15.73</v>
      </c>
      <c r="F35" s="17">
        <v>1.1299999999999999E-2</v>
      </c>
      <c r="G35" s="17"/>
    </row>
    <row r="36" spans="1:7" x14ac:dyDescent="0.25">
      <c r="A36" s="13" t="s">
        <v>685</v>
      </c>
      <c r="B36" s="36" t="s">
        <v>686</v>
      </c>
      <c r="C36" s="36" t="s">
        <v>417</v>
      </c>
      <c r="D36" s="15">
        <v>903</v>
      </c>
      <c r="E36" s="16">
        <v>15.65</v>
      </c>
      <c r="F36" s="17">
        <v>1.1299999999999999E-2</v>
      </c>
      <c r="G36" s="17"/>
    </row>
    <row r="37" spans="1:7" x14ac:dyDescent="0.25">
      <c r="A37" s="13" t="s">
        <v>479</v>
      </c>
      <c r="B37" s="36" t="s">
        <v>480</v>
      </c>
      <c r="C37" s="36" t="s">
        <v>397</v>
      </c>
      <c r="D37" s="15">
        <v>533</v>
      </c>
      <c r="E37" s="16">
        <v>13.98</v>
      </c>
      <c r="F37" s="17">
        <v>1.01E-2</v>
      </c>
      <c r="G37" s="17"/>
    </row>
    <row r="38" spans="1:7" x14ac:dyDescent="0.25">
      <c r="A38" s="14" t="s">
        <v>325</v>
      </c>
      <c r="B38" s="37"/>
      <c r="C38" s="37"/>
      <c r="D38" s="18"/>
      <c r="E38" s="19">
        <v>1385.55</v>
      </c>
      <c r="F38" s="20">
        <v>0.999</v>
      </c>
      <c r="G38" s="21"/>
    </row>
    <row r="39" spans="1:7" x14ac:dyDescent="0.25">
      <c r="A39" s="14" t="s">
        <v>586</v>
      </c>
      <c r="B39" s="36"/>
      <c r="C39" s="36"/>
      <c r="D39" s="15"/>
      <c r="E39" s="16"/>
      <c r="F39" s="17"/>
      <c r="G39" s="17"/>
    </row>
    <row r="40" spans="1:7" x14ac:dyDescent="0.25">
      <c r="A40" s="14" t="s">
        <v>325</v>
      </c>
      <c r="B40" s="36"/>
      <c r="C40" s="36"/>
      <c r="D40" s="15"/>
      <c r="E40" s="22" t="s">
        <v>163</v>
      </c>
      <c r="F40" s="23" t="s">
        <v>163</v>
      </c>
      <c r="G40" s="17"/>
    </row>
    <row r="41" spans="1:7" x14ac:dyDescent="0.25">
      <c r="A41" s="25" t="s">
        <v>336</v>
      </c>
      <c r="B41" s="38"/>
      <c r="C41" s="38"/>
      <c r="D41" s="26"/>
      <c r="E41" s="27">
        <v>1385.55</v>
      </c>
      <c r="F41" s="28">
        <v>0.999</v>
      </c>
      <c r="G41" s="21"/>
    </row>
    <row r="42" spans="1:7" x14ac:dyDescent="0.25">
      <c r="A42" s="13"/>
      <c r="B42" s="36"/>
      <c r="C42" s="36"/>
      <c r="D42" s="15"/>
      <c r="E42" s="16"/>
      <c r="F42" s="17"/>
      <c r="G42" s="17"/>
    </row>
    <row r="43" spans="1:7" x14ac:dyDescent="0.25">
      <c r="A43" s="13"/>
      <c r="B43" s="36"/>
      <c r="C43" s="36"/>
      <c r="D43" s="15"/>
      <c r="E43" s="16"/>
      <c r="F43" s="17"/>
      <c r="G43" s="17"/>
    </row>
    <row r="44" spans="1:7" x14ac:dyDescent="0.25">
      <c r="A44" s="14" t="s">
        <v>337</v>
      </c>
      <c r="B44" s="36"/>
      <c r="C44" s="36"/>
      <c r="D44" s="15"/>
      <c r="E44" s="16"/>
      <c r="F44" s="17"/>
      <c r="G44" s="17"/>
    </row>
    <row r="45" spans="1:7" x14ac:dyDescent="0.25">
      <c r="A45" s="13" t="s">
        <v>339</v>
      </c>
      <c r="B45" s="36"/>
      <c r="C45" s="36"/>
      <c r="D45" s="15"/>
      <c r="E45" s="16">
        <v>1</v>
      </c>
      <c r="F45" s="17">
        <v>6.9999999999999999E-4</v>
      </c>
      <c r="G45" s="17">
        <v>5.1214000000000003E-2</v>
      </c>
    </row>
    <row r="46" spans="1:7" x14ac:dyDescent="0.25">
      <c r="A46" s="14" t="s">
        <v>325</v>
      </c>
      <c r="B46" s="37"/>
      <c r="C46" s="37"/>
      <c r="D46" s="18"/>
      <c r="E46" s="19">
        <v>1</v>
      </c>
      <c r="F46" s="20">
        <v>6.9999999999999999E-4</v>
      </c>
      <c r="G46" s="21"/>
    </row>
    <row r="47" spans="1:7" x14ac:dyDescent="0.25">
      <c r="A47" s="13"/>
      <c r="B47" s="36"/>
      <c r="C47" s="36"/>
      <c r="D47" s="15"/>
      <c r="E47" s="16"/>
      <c r="F47" s="17"/>
      <c r="G47" s="17"/>
    </row>
    <row r="48" spans="1:7" x14ac:dyDescent="0.25">
      <c r="A48" s="25" t="s">
        <v>336</v>
      </c>
      <c r="B48" s="38"/>
      <c r="C48" s="38"/>
      <c r="D48" s="26"/>
      <c r="E48" s="29">
        <v>1</v>
      </c>
      <c r="F48" s="30">
        <v>6.9999999999999999E-4</v>
      </c>
      <c r="G48" s="21"/>
    </row>
    <row r="49" spans="1:7" x14ac:dyDescent="0.25">
      <c r="A49" s="13" t="s">
        <v>340</v>
      </c>
      <c r="B49" s="36"/>
      <c r="C49" s="36"/>
      <c r="D49" s="15"/>
      <c r="E49" s="16">
        <v>1.403E-4</v>
      </c>
      <c r="F49" s="67">
        <v>0</v>
      </c>
      <c r="G49" s="17"/>
    </row>
    <row r="50" spans="1:7" x14ac:dyDescent="0.25">
      <c r="A50" s="13" t="s">
        <v>341</v>
      </c>
      <c r="B50" s="36"/>
      <c r="C50" s="36"/>
      <c r="D50" s="15"/>
      <c r="E50" s="16">
        <v>0.30985970000000002</v>
      </c>
      <c r="F50" s="17">
        <v>2.9999999999999997E-4</v>
      </c>
      <c r="G50" s="17">
        <v>5.1214000000000003E-2</v>
      </c>
    </row>
    <row r="51" spans="1:7" x14ac:dyDescent="0.25">
      <c r="A51" s="33" t="s">
        <v>342</v>
      </c>
      <c r="B51" s="39"/>
      <c r="C51" s="39"/>
      <c r="D51" s="34"/>
      <c r="E51" s="27">
        <v>1386.86</v>
      </c>
      <c r="F51" s="28">
        <v>1</v>
      </c>
      <c r="G51" s="28"/>
    </row>
    <row r="52" spans="1:7" x14ac:dyDescent="0.25">
      <c r="A52" s="70" t="s">
        <v>343</v>
      </c>
      <c r="B52" s="71"/>
      <c r="C52" s="71"/>
      <c r="D52" s="71"/>
      <c r="E52" s="71"/>
      <c r="F52" s="71"/>
      <c r="G52" s="72"/>
    </row>
    <row r="56" spans="1:7" x14ac:dyDescent="0.25">
      <c r="A56" s="1" t="s">
        <v>346</v>
      </c>
    </row>
    <row r="57" spans="1:7" x14ac:dyDescent="0.25">
      <c r="A57" s="56" t="s">
        <v>347</v>
      </c>
      <c r="B57" s="3" t="s">
        <v>163</v>
      </c>
    </row>
    <row r="58" spans="1:7" x14ac:dyDescent="0.25">
      <c r="A58" t="s">
        <v>348</v>
      </c>
    </row>
    <row r="59" spans="1:7" x14ac:dyDescent="0.25">
      <c r="A59" t="s">
        <v>1115</v>
      </c>
      <c r="B59" t="s">
        <v>350</v>
      </c>
      <c r="C59" t="s">
        <v>350</v>
      </c>
    </row>
    <row r="60" spans="1:7" x14ac:dyDescent="0.25">
      <c r="B60" s="58">
        <v>46265</v>
      </c>
      <c r="C60" s="58">
        <v>46295</v>
      </c>
    </row>
    <row r="61" spans="1:7" x14ac:dyDescent="0.25">
      <c r="A61" t="s">
        <v>974</v>
      </c>
      <c r="B61">
        <v>77.527199999999993</v>
      </c>
      <c r="C61">
        <v>73.030199999999994</v>
      </c>
    </row>
    <row r="63" spans="1:7" x14ac:dyDescent="0.25">
      <c r="A63" t="s">
        <v>352</v>
      </c>
      <c r="B63" s="3" t="s">
        <v>163</v>
      </c>
    </row>
    <row r="64" spans="1:7" x14ac:dyDescent="0.25">
      <c r="A64" t="s">
        <v>353</v>
      </c>
      <c r="B64" s="3" t="s">
        <v>163</v>
      </c>
    </row>
    <row r="65" spans="1:4" ht="29.1" customHeight="1" x14ac:dyDescent="0.25">
      <c r="A65" s="56" t="s">
        <v>354</v>
      </c>
      <c r="B65" s="3" t="s">
        <v>163</v>
      </c>
    </row>
    <row r="66" spans="1:4" ht="29.1" customHeight="1" x14ac:dyDescent="0.25">
      <c r="A66" s="56" t="s">
        <v>355</v>
      </c>
      <c r="B66" s="3" t="s">
        <v>163</v>
      </c>
    </row>
    <row r="67" spans="1:4" x14ac:dyDescent="0.25">
      <c r="A67" t="s">
        <v>595</v>
      </c>
      <c r="B67" s="57">
        <v>8.2900000000000001E-2</v>
      </c>
    </row>
    <row r="68" spans="1:4" ht="43.5" customHeight="1" x14ac:dyDescent="0.25">
      <c r="A68" s="56" t="s">
        <v>357</v>
      </c>
      <c r="B68" s="3" t="s">
        <v>163</v>
      </c>
    </row>
    <row r="69" spans="1:4" x14ac:dyDescent="0.25">
      <c r="B69" s="3"/>
    </row>
    <row r="70" spans="1:4" ht="29.1" customHeight="1" x14ac:dyDescent="0.25">
      <c r="A70" s="56" t="s">
        <v>358</v>
      </c>
      <c r="B70" s="3" t="s">
        <v>163</v>
      </c>
    </row>
    <row r="71" spans="1:4" ht="29.1" customHeight="1" x14ac:dyDescent="0.25">
      <c r="A71" s="56" t="s">
        <v>359</v>
      </c>
      <c r="B71" t="s">
        <v>163</v>
      </c>
    </row>
    <row r="72" spans="1:4" ht="29.1" customHeight="1" x14ac:dyDescent="0.25">
      <c r="A72" s="56" t="s">
        <v>360</v>
      </c>
      <c r="B72" s="3" t="s">
        <v>163</v>
      </c>
    </row>
    <row r="73" spans="1:4" ht="29.1" customHeight="1" x14ac:dyDescent="0.25">
      <c r="A73" s="56" t="s">
        <v>361</v>
      </c>
      <c r="B73" s="3" t="s">
        <v>163</v>
      </c>
    </row>
    <row r="75" spans="1:4" ht="69.95" customHeight="1" x14ac:dyDescent="0.25">
      <c r="A75" s="125" t="s">
        <v>371</v>
      </c>
      <c r="B75" s="125" t="s">
        <v>372</v>
      </c>
      <c r="C75" s="125" t="s">
        <v>5</v>
      </c>
      <c r="D75" s="125" t="s">
        <v>6</v>
      </c>
    </row>
    <row r="76" spans="1:4" ht="69.95" customHeight="1" x14ac:dyDescent="0.25">
      <c r="A76" s="125" t="s">
        <v>1116</v>
      </c>
      <c r="B76" s="125"/>
      <c r="C76" s="125" t="s">
        <v>17</v>
      </c>
      <c r="D7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1117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1118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434</v>
      </c>
      <c r="B8" s="36" t="s">
        <v>435</v>
      </c>
      <c r="C8" s="36" t="s">
        <v>436</v>
      </c>
      <c r="D8" s="15">
        <v>378155</v>
      </c>
      <c r="E8" s="16">
        <v>6644.18</v>
      </c>
      <c r="F8" s="17">
        <v>8.6400000000000005E-2</v>
      </c>
      <c r="G8" s="17"/>
    </row>
    <row r="9" spans="1:7" x14ac:dyDescent="0.25">
      <c r="A9" s="13" t="s">
        <v>456</v>
      </c>
      <c r="B9" s="36" t="s">
        <v>457</v>
      </c>
      <c r="C9" s="36" t="s">
        <v>411</v>
      </c>
      <c r="D9" s="15">
        <v>479424</v>
      </c>
      <c r="E9" s="16">
        <v>4765.95</v>
      </c>
      <c r="F9" s="17">
        <v>6.1899999999999997E-2</v>
      </c>
      <c r="G9" s="17"/>
    </row>
    <row r="10" spans="1:7" x14ac:dyDescent="0.25">
      <c r="A10" s="13" t="s">
        <v>382</v>
      </c>
      <c r="B10" s="36" t="s">
        <v>383</v>
      </c>
      <c r="C10" s="36" t="s">
        <v>384</v>
      </c>
      <c r="D10" s="15">
        <v>322528</v>
      </c>
      <c r="E10" s="16">
        <v>4596.0200000000004</v>
      </c>
      <c r="F10" s="17">
        <v>5.9700000000000003E-2</v>
      </c>
      <c r="G10" s="17"/>
    </row>
    <row r="11" spans="1:7" x14ac:dyDescent="0.25">
      <c r="A11" s="13" t="s">
        <v>499</v>
      </c>
      <c r="B11" s="36" t="s">
        <v>500</v>
      </c>
      <c r="C11" s="36" t="s">
        <v>411</v>
      </c>
      <c r="D11" s="15">
        <v>283293</v>
      </c>
      <c r="E11" s="16">
        <v>4317.3900000000003</v>
      </c>
      <c r="F11" s="17">
        <v>5.6099999999999997E-2</v>
      </c>
      <c r="G11" s="17"/>
    </row>
    <row r="12" spans="1:7" x14ac:dyDescent="0.25">
      <c r="A12" s="13" t="s">
        <v>490</v>
      </c>
      <c r="B12" s="36" t="s">
        <v>491</v>
      </c>
      <c r="C12" s="36" t="s">
        <v>411</v>
      </c>
      <c r="D12" s="15">
        <v>161313</v>
      </c>
      <c r="E12" s="16">
        <v>3475.33</v>
      </c>
      <c r="F12" s="17">
        <v>4.5199999999999997E-2</v>
      </c>
      <c r="G12" s="17"/>
    </row>
    <row r="13" spans="1:7" x14ac:dyDescent="0.25">
      <c r="A13" s="13" t="s">
        <v>425</v>
      </c>
      <c r="B13" s="36" t="s">
        <v>426</v>
      </c>
      <c r="C13" s="36" t="s">
        <v>411</v>
      </c>
      <c r="D13" s="15">
        <v>53462</v>
      </c>
      <c r="E13" s="16">
        <v>2822.26</v>
      </c>
      <c r="F13" s="17">
        <v>3.6700000000000003E-2</v>
      </c>
      <c r="G13" s="17"/>
    </row>
    <row r="14" spans="1:7" x14ac:dyDescent="0.25">
      <c r="A14" s="13" t="s">
        <v>409</v>
      </c>
      <c r="B14" s="36" t="s">
        <v>410</v>
      </c>
      <c r="C14" s="36" t="s">
        <v>411</v>
      </c>
      <c r="D14" s="15">
        <v>159758</v>
      </c>
      <c r="E14" s="16">
        <v>2794.33</v>
      </c>
      <c r="F14" s="17">
        <v>3.6299999999999999E-2</v>
      </c>
      <c r="G14" s="17"/>
    </row>
    <row r="15" spans="1:7" x14ac:dyDescent="0.25">
      <c r="A15" s="13" t="s">
        <v>575</v>
      </c>
      <c r="B15" s="36" t="s">
        <v>576</v>
      </c>
      <c r="C15" s="36" t="s">
        <v>411</v>
      </c>
      <c r="D15" s="15">
        <v>224418</v>
      </c>
      <c r="E15" s="16">
        <v>2760.34</v>
      </c>
      <c r="F15" s="17">
        <v>3.5900000000000001E-2</v>
      </c>
      <c r="G15" s="17"/>
    </row>
    <row r="16" spans="1:7" x14ac:dyDescent="0.25">
      <c r="A16" s="13" t="s">
        <v>395</v>
      </c>
      <c r="B16" s="36" t="s">
        <v>396</v>
      </c>
      <c r="C16" s="36" t="s">
        <v>397</v>
      </c>
      <c r="D16" s="15">
        <v>840789</v>
      </c>
      <c r="E16" s="16">
        <v>2690.52</v>
      </c>
      <c r="F16" s="17">
        <v>3.5000000000000003E-2</v>
      </c>
      <c r="G16" s="17"/>
    </row>
    <row r="17" spans="1:7" x14ac:dyDescent="0.25">
      <c r="A17" s="13" t="s">
        <v>553</v>
      </c>
      <c r="B17" s="36" t="s">
        <v>554</v>
      </c>
      <c r="C17" s="36" t="s">
        <v>411</v>
      </c>
      <c r="D17" s="15">
        <v>59878</v>
      </c>
      <c r="E17" s="16">
        <v>2422.0700000000002</v>
      </c>
      <c r="F17" s="17">
        <v>3.15E-2</v>
      </c>
      <c r="G17" s="17"/>
    </row>
    <row r="18" spans="1:7" x14ac:dyDescent="0.25">
      <c r="A18" s="13" t="s">
        <v>1119</v>
      </c>
      <c r="B18" s="36" t="s">
        <v>1120</v>
      </c>
      <c r="C18" s="36" t="s">
        <v>1018</v>
      </c>
      <c r="D18" s="15">
        <v>561689</v>
      </c>
      <c r="E18" s="16">
        <v>1436.8</v>
      </c>
      <c r="F18" s="17">
        <v>1.8700000000000001E-2</v>
      </c>
      <c r="G18" s="17"/>
    </row>
    <row r="19" spans="1:7" x14ac:dyDescent="0.25">
      <c r="A19" s="13" t="s">
        <v>531</v>
      </c>
      <c r="B19" s="36" t="s">
        <v>532</v>
      </c>
      <c r="C19" s="36" t="s">
        <v>533</v>
      </c>
      <c r="D19" s="15">
        <v>108297</v>
      </c>
      <c r="E19" s="16">
        <v>1152.17</v>
      </c>
      <c r="F19" s="17">
        <v>1.4999999999999999E-2</v>
      </c>
      <c r="G19" s="17"/>
    </row>
    <row r="20" spans="1:7" x14ac:dyDescent="0.25">
      <c r="A20" s="13" t="s">
        <v>1019</v>
      </c>
      <c r="B20" s="36" t="s">
        <v>1020</v>
      </c>
      <c r="C20" s="36" t="s">
        <v>441</v>
      </c>
      <c r="D20" s="15">
        <v>26423</v>
      </c>
      <c r="E20" s="16">
        <v>1132.73</v>
      </c>
      <c r="F20" s="17">
        <v>1.47E-2</v>
      </c>
      <c r="G20" s="17"/>
    </row>
    <row r="21" spans="1:7" x14ac:dyDescent="0.25">
      <c r="A21" s="13" t="s">
        <v>729</v>
      </c>
      <c r="B21" s="36" t="s">
        <v>730</v>
      </c>
      <c r="C21" s="36" t="s">
        <v>411</v>
      </c>
      <c r="D21" s="15">
        <v>10340</v>
      </c>
      <c r="E21" s="16">
        <v>1099.1400000000001</v>
      </c>
      <c r="F21" s="17">
        <v>1.43E-2</v>
      </c>
      <c r="G21" s="17"/>
    </row>
    <row r="22" spans="1:7" x14ac:dyDescent="0.25">
      <c r="A22" s="13" t="s">
        <v>1121</v>
      </c>
      <c r="B22" s="36" t="s">
        <v>1122</v>
      </c>
      <c r="C22" s="36" t="s">
        <v>422</v>
      </c>
      <c r="D22" s="15">
        <v>129707</v>
      </c>
      <c r="E22" s="16">
        <v>1076.57</v>
      </c>
      <c r="F22" s="17">
        <v>1.4E-2</v>
      </c>
      <c r="G22" s="17"/>
    </row>
    <row r="23" spans="1:7" x14ac:dyDescent="0.25">
      <c r="A23" s="13" t="s">
        <v>608</v>
      </c>
      <c r="B23" s="36" t="s">
        <v>609</v>
      </c>
      <c r="C23" s="36" t="s">
        <v>411</v>
      </c>
      <c r="D23" s="15">
        <v>50605</v>
      </c>
      <c r="E23" s="16">
        <v>1037.71</v>
      </c>
      <c r="F23" s="17">
        <v>1.35E-2</v>
      </c>
      <c r="G23" s="17"/>
    </row>
    <row r="24" spans="1:7" x14ac:dyDescent="0.25">
      <c r="A24" s="13" t="s">
        <v>473</v>
      </c>
      <c r="B24" s="36" t="s">
        <v>474</v>
      </c>
      <c r="C24" s="36" t="s">
        <v>475</v>
      </c>
      <c r="D24" s="15">
        <v>207288</v>
      </c>
      <c r="E24" s="16">
        <v>1025.45</v>
      </c>
      <c r="F24" s="17">
        <v>1.3299999999999999E-2</v>
      </c>
      <c r="G24" s="17"/>
    </row>
    <row r="25" spans="1:7" x14ac:dyDescent="0.25">
      <c r="A25" s="13" t="s">
        <v>571</v>
      </c>
      <c r="B25" s="36" t="s">
        <v>572</v>
      </c>
      <c r="C25" s="36" t="s">
        <v>472</v>
      </c>
      <c r="D25" s="15">
        <v>7087</v>
      </c>
      <c r="E25" s="16">
        <v>928.4</v>
      </c>
      <c r="F25" s="17">
        <v>1.21E-2</v>
      </c>
      <c r="G25" s="17"/>
    </row>
    <row r="26" spans="1:7" x14ac:dyDescent="0.25">
      <c r="A26" s="13" t="s">
        <v>1123</v>
      </c>
      <c r="B26" s="36" t="s">
        <v>1124</v>
      </c>
      <c r="C26" s="36" t="s">
        <v>417</v>
      </c>
      <c r="D26" s="15">
        <v>82768</v>
      </c>
      <c r="E26" s="16">
        <v>914.42</v>
      </c>
      <c r="F26" s="17">
        <v>1.1900000000000001E-2</v>
      </c>
      <c r="G26" s="17"/>
    </row>
    <row r="27" spans="1:7" x14ac:dyDescent="0.25">
      <c r="A27" s="13" t="s">
        <v>398</v>
      </c>
      <c r="B27" s="36" t="s">
        <v>399</v>
      </c>
      <c r="C27" s="36" t="s">
        <v>400</v>
      </c>
      <c r="D27" s="15">
        <v>22624</v>
      </c>
      <c r="E27" s="16">
        <v>850.66</v>
      </c>
      <c r="F27" s="17">
        <v>1.11E-2</v>
      </c>
      <c r="G27" s="17"/>
    </row>
    <row r="28" spans="1:7" x14ac:dyDescent="0.25">
      <c r="A28" s="13" t="s">
        <v>1125</v>
      </c>
      <c r="B28" s="36" t="s">
        <v>1126</v>
      </c>
      <c r="C28" s="36" t="s">
        <v>411</v>
      </c>
      <c r="D28" s="15">
        <v>196893</v>
      </c>
      <c r="E28" s="16">
        <v>831.09</v>
      </c>
      <c r="F28" s="17">
        <v>1.0800000000000001E-2</v>
      </c>
      <c r="G28" s="17"/>
    </row>
    <row r="29" spans="1:7" x14ac:dyDescent="0.25">
      <c r="A29" s="13" t="s">
        <v>1127</v>
      </c>
      <c r="B29" s="36" t="s">
        <v>1128</v>
      </c>
      <c r="C29" s="36" t="s">
        <v>939</v>
      </c>
      <c r="D29" s="15">
        <v>1784194</v>
      </c>
      <c r="E29" s="16">
        <v>759.71</v>
      </c>
      <c r="F29" s="17">
        <v>9.9000000000000008E-3</v>
      </c>
      <c r="G29" s="17"/>
    </row>
    <row r="30" spans="1:7" x14ac:dyDescent="0.25">
      <c r="A30" s="13" t="s">
        <v>1129</v>
      </c>
      <c r="B30" s="36" t="s">
        <v>1130</v>
      </c>
      <c r="C30" s="36" t="s">
        <v>939</v>
      </c>
      <c r="D30" s="15">
        <v>41858</v>
      </c>
      <c r="E30" s="16">
        <v>731.47</v>
      </c>
      <c r="F30" s="17">
        <v>9.4999999999999998E-3</v>
      </c>
      <c r="G30" s="17"/>
    </row>
    <row r="31" spans="1:7" x14ac:dyDescent="0.25">
      <c r="A31" s="13" t="s">
        <v>1131</v>
      </c>
      <c r="B31" s="36" t="s">
        <v>1132</v>
      </c>
      <c r="C31" s="36" t="s">
        <v>939</v>
      </c>
      <c r="D31" s="15">
        <v>12861</v>
      </c>
      <c r="E31" s="16">
        <v>584.91999999999996</v>
      </c>
      <c r="F31" s="17">
        <v>7.6E-3</v>
      </c>
      <c r="G31" s="17"/>
    </row>
    <row r="32" spans="1:7" x14ac:dyDescent="0.25">
      <c r="A32" s="13" t="s">
        <v>484</v>
      </c>
      <c r="B32" s="36" t="s">
        <v>485</v>
      </c>
      <c r="C32" s="36" t="s">
        <v>478</v>
      </c>
      <c r="D32" s="15">
        <v>33244</v>
      </c>
      <c r="E32" s="16">
        <v>560.23</v>
      </c>
      <c r="F32" s="17">
        <v>7.3000000000000001E-3</v>
      </c>
      <c r="G32" s="17"/>
    </row>
    <row r="33" spans="1:7" x14ac:dyDescent="0.25">
      <c r="A33" s="13" t="s">
        <v>507</v>
      </c>
      <c r="B33" s="36" t="s">
        <v>508</v>
      </c>
      <c r="C33" s="36" t="s">
        <v>436</v>
      </c>
      <c r="D33" s="15">
        <v>141493</v>
      </c>
      <c r="E33" s="16">
        <v>528.04999999999995</v>
      </c>
      <c r="F33" s="17">
        <v>6.8999999999999999E-3</v>
      </c>
      <c r="G33" s="17"/>
    </row>
    <row r="34" spans="1:7" x14ac:dyDescent="0.25">
      <c r="A34" s="13" t="s">
        <v>573</v>
      </c>
      <c r="B34" s="36" t="s">
        <v>574</v>
      </c>
      <c r="C34" s="36" t="s">
        <v>411</v>
      </c>
      <c r="D34" s="15">
        <v>193424</v>
      </c>
      <c r="E34" s="16">
        <v>525.53</v>
      </c>
      <c r="F34" s="17">
        <v>6.7999999999999996E-3</v>
      </c>
      <c r="G34" s="17"/>
    </row>
    <row r="35" spans="1:7" x14ac:dyDescent="0.25">
      <c r="A35" s="13" t="s">
        <v>909</v>
      </c>
      <c r="B35" s="36" t="s">
        <v>910</v>
      </c>
      <c r="C35" s="36" t="s">
        <v>381</v>
      </c>
      <c r="D35" s="15">
        <v>6750</v>
      </c>
      <c r="E35" s="16">
        <v>457.38</v>
      </c>
      <c r="F35" s="17">
        <v>5.8999999999999999E-3</v>
      </c>
      <c r="G35" s="17"/>
    </row>
    <row r="36" spans="1:7" x14ac:dyDescent="0.25">
      <c r="A36" s="13" t="s">
        <v>1133</v>
      </c>
      <c r="B36" s="36" t="s">
        <v>1134</v>
      </c>
      <c r="C36" s="36" t="s">
        <v>1018</v>
      </c>
      <c r="D36" s="15">
        <v>28855</v>
      </c>
      <c r="E36" s="16">
        <v>331.43</v>
      </c>
      <c r="F36" s="17">
        <v>4.3E-3</v>
      </c>
      <c r="G36" s="17"/>
    </row>
    <row r="37" spans="1:7" x14ac:dyDescent="0.25">
      <c r="A37" s="13" t="s">
        <v>1135</v>
      </c>
      <c r="B37" s="36" t="s">
        <v>1136</v>
      </c>
      <c r="C37" s="36" t="s">
        <v>411</v>
      </c>
      <c r="D37" s="15">
        <v>38638</v>
      </c>
      <c r="E37" s="16">
        <v>192.84</v>
      </c>
      <c r="F37" s="17">
        <v>2.5000000000000001E-3</v>
      </c>
      <c r="G37" s="17"/>
    </row>
    <row r="38" spans="1:7" x14ac:dyDescent="0.25">
      <c r="A38" s="13" t="s">
        <v>703</v>
      </c>
      <c r="B38" s="36" t="s">
        <v>704</v>
      </c>
      <c r="C38" s="36" t="s">
        <v>403</v>
      </c>
      <c r="D38" s="15">
        <v>35026</v>
      </c>
      <c r="E38" s="16">
        <v>147.69</v>
      </c>
      <c r="F38" s="17">
        <v>1.9E-3</v>
      </c>
      <c r="G38" s="17"/>
    </row>
    <row r="39" spans="1:7" x14ac:dyDescent="0.25">
      <c r="A39" s="14" t="s">
        <v>325</v>
      </c>
      <c r="B39" s="37"/>
      <c r="C39" s="37"/>
      <c r="D39" s="18"/>
      <c r="E39" s="29">
        <v>53592.78</v>
      </c>
      <c r="F39" s="30">
        <v>0.69669999999999999</v>
      </c>
      <c r="G39" s="21"/>
    </row>
    <row r="40" spans="1:7" x14ac:dyDescent="0.25">
      <c r="A40" s="14" t="s">
        <v>586</v>
      </c>
      <c r="B40" s="36"/>
      <c r="C40" s="36"/>
      <c r="D40" s="15"/>
      <c r="E40" s="16"/>
      <c r="F40" s="17"/>
      <c r="G40" s="17"/>
    </row>
    <row r="41" spans="1:7" x14ac:dyDescent="0.25">
      <c r="A41" s="14" t="s">
        <v>325</v>
      </c>
      <c r="B41" s="36"/>
      <c r="C41" s="36"/>
      <c r="D41" s="15"/>
      <c r="E41" s="40" t="s">
        <v>163</v>
      </c>
      <c r="F41" s="41" t="s">
        <v>163</v>
      </c>
      <c r="G41" s="17"/>
    </row>
    <row r="42" spans="1:7" x14ac:dyDescent="0.25">
      <c r="A42" s="13"/>
      <c r="B42" s="36"/>
      <c r="C42" s="36"/>
      <c r="D42" s="15"/>
      <c r="E42" s="16"/>
      <c r="F42" s="17"/>
      <c r="G42" s="17"/>
    </row>
    <row r="43" spans="1:7" x14ac:dyDescent="0.25">
      <c r="A43" s="14" t="s">
        <v>1137</v>
      </c>
      <c r="B43" s="36"/>
      <c r="C43" s="36"/>
      <c r="D43" s="15"/>
      <c r="E43" s="16"/>
      <c r="F43" s="17"/>
      <c r="G43" s="17"/>
    </row>
    <row r="44" spans="1:7" x14ac:dyDescent="0.25">
      <c r="A44" s="13" t="s">
        <v>1138</v>
      </c>
      <c r="B44" s="36" t="s">
        <v>1139</v>
      </c>
      <c r="C44" s="36" t="s">
        <v>1140</v>
      </c>
      <c r="D44" s="15">
        <v>19871</v>
      </c>
      <c r="E44" s="16">
        <v>4355.8500000000004</v>
      </c>
      <c r="F44" s="17">
        <v>5.6599999999999998E-2</v>
      </c>
      <c r="G44" s="17"/>
    </row>
    <row r="45" spans="1:7" x14ac:dyDescent="0.25">
      <c r="A45" s="13" t="s">
        <v>1141</v>
      </c>
      <c r="B45" s="36" t="s">
        <v>1142</v>
      </c>
      <c r="C45" s="36" t="s">
        <v>1143</v>
      </c>
      <c r="D45" s="15">
        <v>12265</v>
      </c>
      <c r="E45" s="16">
        <v>3920.42</v>
      </c>
      <c r="F45" s="17">
        <v>5.0999999999999997E-2</v>
      </c>
      <c r="G45" s="17"/>
    </row>
    <row r="46" spans="1:7" x14ac:dyDescent="0.25">
      <c r="A46" s="13" t="s">
        <v>1144</v>
      </c>
      <c r="B46" s="36" t="s">
        <v>1145</v>
      </c>
      <c r="C46" s="36" t="s">
        <v>1146</v>
      </c>
      <c r="D46" s="15">
        <v>6311</v>
      </c>
      <c r="E46" s="16">
        <v>3106.89</v>
      </c>
      <c r="F46" s="17">
        <v>4.0399999999999998E-2</v>
      </c>
      <c r="G46" s="17"/>
    </row>
    <row r="47" spans="1:7" x14ac:dyDescent="0.25">
      <c r="A47" s="13" t="s">
        <v>1147</v>
      </c>
      <c r="B47" s="36" t="s">
        <v>1148</v>
      </c>
      <c r="C47" s="36" t="s">
        <v>1149</v>
      </c>
      <c r="D47" s="15">
        <v>4350</v>
      </c>
      <c r="E47" s="16">
        <v>1466.31</v>
      </c>
      <c r="F47" s="17">
        <v>1.9099999999999999E-2</v>
      </c>
      <c r="G47" s="17"/>
    </row>
    <row r="48" spans="1:7" x14ac:dyDescent="0.25">
      <c r="A48" s="13" t="s">
        <v>1150</v>
      </c>
      <c r="B48" s="36" t="s">
        <v>1151</v>
      </c>
      <c r="C48" s="36" t="s">
        <v>1146</v>
      </c>
      <c r="D48" s="15">
        <v>1050</v>
      </c>
      <c r="E48" s="16">
        <v>1073.44</v>
      </c>
      <c r="F48" s="17">
        <v>1.4E-2</v>
      </c>
      <c r="G48" s="17"/>
    </row>
    <row r="49" spans="1:7" x14ac:dyDescent="0.25">
      <c r="A49" s="13" t="s">
        <v>1152</v>
      </c>
      <c r="B49" s="36" t="s">
        <v>1153</v>
      </c>
      <c r="C49" s="36" t="s">
        <v>1143</v>
      </c>
      <c r="D49" s="15">
        <v>1381</v>
      </c>
      <c r="E49" s="16">
        <v>810.91</v>
      </c>
      <c r="F49" s="17">
        <v>1.0500000000000001E-2</v>
      </c>
      <c r="G49" s="17"/>
    </row>
    <row r="50" spans="1:7" x14ac:dyDescent="0.25">
      <c r="A50" s="13" t="s">
        <v>1154</v>
      </c>
      <c r="B50" s="36" t="s">
        <v>1155</v>
      </c>
      <c r="C50" s="36" t="s">
        <v>1156</v>
      </c>
      <c r="D50" s="15">
        <v>3490</v>
      </c>
      <c r="E50" s="16">
        <v>402.75</v>
      </c>
      <c r="F50" s="17">
        <v>5.1999999999999998E-3</v>
      </c>
      <c r="G50" s="17"/>
    </row>
    <row r="51" spans="1:7" x14ac:dyDescent="0.25">
      <c r="A51" s="13" t="s">
        <v>1157</v>
      </c>
      <c r="B51" s="36" t="s">
        <v>1158</v>
      </c>
      <c r="C51" s="36" t="s">
        <v>1146</v>
      </c>
      <c r="D51" s="15">
        <v>1949</v>
      </c>
      <c r="E51" s="16">
        <v>349.92</v>
      </c>
      <c r="F51" s="17">
        <v>4.4999999999999997E-3</v>
      </c>
      <c r="G51" s="17"/>
    </row>
    <row r="52" spans="1:7" x14ac:dyDescent="0.25">
      <c r="A52" s="13" t="s">
        <v>1159</v>
      </c>
      <c r="B52" s="36" t="s">
        <v>1160</v>
      </c>
      <c r="C52" s="36" t="s">
        <v>1146</v>
      </c>
      <c r="D52" s="15">
        <v>1058</v>
      </c>
      <c r="E52" s="16">
        <v>333.6</v>
      </c>
      <c r="F52" s="17">
        <v>4.3E-3</v>
      </c>
      <c r="G52" s="17"/>
    </row>
    <row r="53" spans="1:7" x14ac:dyDescent="0.25">
      <c r="A53" s="13" t="s">
        <v>1161</v>
      </c>
      <c r="B53" s="36" t="s">
        <v>1162</v>
      </c>
      <c r="C53" s="36" t="s">
        <v>1143</v>
      </c>
      <c r="D53" s="15">
        <v>673</v>
      </c>
      <c r="E53" s="16">
        <v>330.33</v>
      </c>
      <c r="F53" s="17">
        <v>4.3E-3</v>
      </c>
      <c r="G53" s="17"/>
    </row>
    <row r="54" spans="1:7" x14ac:dyDescent="0.25">
      <c r="A54" s="13" t="s">
        <v>1163</v>
      </c>
      <c r="B54" s="36" t="s">
        <v>1164</v>
      </c>
      <c r="C54" s="36" t="s">
        <v>1149</v>
      </c>
      <c r="D54" s="15">
        <v>3037</v>
      </c>
      <c r="E54" s="16">
        <v>313.74</v>
      </c>
      <c r="F54" s="17">
        <v>4.1000000000000003E-3</v>
      </c>
      <c r="G54" s="17"/>
    </row>
    <row r="55" spans="1:7" x14ac:dyDescent="0.25">
      <c r="A55" s="13" t="s">
        <v>1165</v>
      </c>
      <c r="B55" s="36" t="s">
        <v>1166</v>
      </c>
      <c r="C55" s="36" t="s">
        <v>1143</v>
      </c>
      <c r="D55" s="15">
        <v>533</v>
      </c>
      <c r="E55" s="16">
        <v>275.20999999999998</v>
      </c>
      <c r="F55" s="17">
        <v>3.5999999999999999E-3</v>
      </c>
      <c r="G55" s="17"/>
    </row>
    <row r="56" spans="1:7" x14ac:dyDescent="0.25">
      <c r="A56" s="13" t="s">
        <v>1167</v>
      </c>
      <c r="B56" s="36" t="s">
        <v>1168</v>
      </c>
      <c r="C56" s="36" t="s">
        <v>1146</v>
      </c>
      <c r="D56" s="15">
        <v>912</v>
      </c>
      <c r="E56" s="16">
        <v>231.75</v>
      </c>
      <c r="F56" s="17">
        <v>3.0000000000000001E-3</v>
      </c>
      <c r="G56" s="17"/>
    </row>
    <row r="57" spans="1:7" x14ac:dyDescent="0.25">
      <c r="A57" s="13" t="s">
        <v>1169</v>
      </c>
      <c r="B57" s="36" t="s">
        <v>1170</v>
      </c>
      <c r="C57" s="36" t="s">
        <v>1146</v>
      </c>
      <c r="D57" s="15">
        <v>588</v>
      </c>
      <c r="E57" s="16">
        <v>224.23</v>
      </c>
      <c r="F57" s="17">
        <v>2.8999999999999998E-3</v>
      </c>
      <c r="G57" s="17"/>
    </row>
    <row r="58" spans="1:7" x14ac:dyDescent="0.25">
      <c r="A58" s="13" t="s">
        <v>1171</v>
      </c>
      <c r="B58" s="36" t="s">
        <v>1172</v>
      </c>
      <c r="C58" s="36" t="s">
        <v>1146</v>
      </c>
      <c r="D58" s="15">
        <v>1120</v>
      </c>
      <c r="E58" s="16">
        <v>209.55</v>
      </c>
      <c r="F58" s="17">
        <v>2.7000000000000001E-3</v>
      </c>
      <c r="G58" s="17"/>
    </row>
    <row r="59" spans="1:7" x14ac:dyDescent="0.25">
      <c r="A59" s="13" t="s">
        <v>1173</v>
      </c>
      <c r="B59" s="36" t="s">
        <v>1174</v>
      </c>
      <c r="C59" s="36" t="s">
        <v>1146</v>
      </c>
      <c r="D59" s="15">
        <v>772</v>
      </c>
      <c r="E59" s="16">
        <v>207.54</v>
      </c>
      <c r="F59" s="17">
        <v>2.7000000000000001E-3</v>
      </c>
      <c r="G59" s="17"/>
    </row>
    <row r="60" spans="1:7" x14ac:dyDescent="0.25">
      <c r="A60" s="13" t="s">
        <v>1175</v>
      </c>
      <c r="B60" s="36" t="s">
        <v>1176</v>
      </c>
      <c r="C60" s="36" t="s">
        <v>1146</v>
      </c>
      <c r="D60" s="15">
        <v>116</v>
      </c>
      <c r="E60" s="16">
        <v>193.72</v>
      </c>
      <c r="F60" s="17">
        <v>2.5000000000000001E-3</v>
      </c>
      <c r="G60" s="17"/>
    </row>
    <row r="61" spans="1:7" x14ac:dyDescent="0.25">
      <c r="A61" s="13" t="s">
        <v>1177</v>
      </c>
      <c r="B61" s="36" t="s">
        <v>1178</v>
      </c>
      <c r="C61" s="36" t="s">
        <v>1146</v>
      </c>
      <c r="D61" s="15">
        <v>1453</v>
      </c>
      <c r="E61" s="16">
        <v>191.48</v>
      </c>
      <c r="F61" s="17">
        <v>2.5000000000000001E-3</v>
      </c>
      <c r="G61" s="17"/>
    </row>
    <row r="62" spans="1:7" x14ac:dyDescent="0.25">
      <c r="A62" s="13" t="s">
        <v>1179</v>
      </c>
      <c r="B62" s="36" t="s">
        <v>1180</v>
      </c>
      <c r="C62" s="36" t="s">
        <v>1143</v>
      </c>
      <c r="D62" s="15">
        <v>976</v>
      </c>
      <c r="E62" s="16">
        <v>190.72</v>
      </c>
      <c r="F62" s="17">
        <v>2.5000000000000001E-3</v>
      </c>
      <c r="G62" s="17"/>
    </row>
    <row r="63" spans="1:7" x14ac:dyDescent="0.25">
      <c r="A63" s="13" t="s">
        <v>1181</v>
      </c>
      <c r="B63" s="36" t="s">
        <v>1182</v>
      </c>
      <c r="C63" s="36" t="s">
        <v>1146</v>
      </c>
      <c r="D63" s="15">
        <v>773</v>
      </c>
      <c r="E63" s="16">
        <v>170.33</v>
      </c>
      <c r="F63" s="17">
        <v>2.2000000000000001E-3</v>
      </c>
      <c r="G63" s="17"/>
    </row>
    <row r="64" spans="1:7" x14ac:dyDescent="0.25">
      <c r="A64" s="13" t="s">
        <v>1183</v>
      </c>
      <c r="B64" s="36" t="s">
        <v>1184</v>
      </c>
      <c r="C64" s="36" t="s">
        <v>1143</v>
      </c>
      <c r="D64" s="15">
        <v>2072</v>
      </c>
      <c r="E64" s="16">
        <v>167.65</v>
      </c>
      <c r="F64" s="17">
        <v>2.2000000000000001E-3</v>
      </c>
      <c r="G64" s="17"/>
    </row>
    <row r="65" spans="1:7" x14ac:dyDescent="0.25">
      <c r="A65" s="13" t="s">
        <v>1185</v>
      </c>
      <c r="B65" s="36" t="s">
        <v>1186</v>
      </c>
      <c r="C65" s="36" t="s">
        <v>1156</v>
      </c>
      <c r="D65" s="15">
        <v>794</v>
      </c>
      <c r="E65" s="16">
        <v>167.61</v>
      </c>
      <c r="F65" s="17">
        <v>2.2000000000000001E-3</v>
      </c>
      <c r="G65" s="17"/>
    </row>
    <row r="66" spans="1:7" x14ac:dyDescent="0.25">
      <c r="A66" s="13" t="s">
        <v>1187</v>
      </c>
      <c r="B66" s="36" t="s">
        <v>1188</v>
      </c>
      <c r="C66" s="36" t="s">
        <v>1146</v>
      </c>
      <c r="D66" s="15">
        <v>906</v>
      </c>
      <c r="E66" s="16">
        <v>160.04</v>
      </c>
      <c r="F66" s="17">
        <v>2.0999999999999999E-3</v>
      </c>
      <c r="G66" s="17"/>
    </row>
    <row r="67" spans="1:7" x14ac:dyDescent="0.25">
      <c r="A67" s="13" t="s">
        <v>1189</v>
      </c>
      <c r="B67" s="36" t="s">
        <v>1190</v>
      </c>
      <c r="C67" s="36" t="s">
        <v>1156</v>
      </c>
      <c r="D67" s="15">
        <v>179</v>
      </c>
      <c r="E67" s="16">
        <v>158.47</v>
      </c>
      <c r="F67" s="17">
        <v>2.0999999999999999E-3</v>
      </c>
      <c r="G67" s="17"/>
    </row>
    <row r="68" spans="1:7" x14ac:dyDescent="0.25">
      <c r="A68" s="13" t="s">
        <v>1191</v>
      </c>
      <c r="B68" s="36" t="s">
        <v>1192</v>
      </c>
      <c r="C68" s="36" t="s">
        <v>1143</v>
      </c>
      <c r="D68" s="15">
        <v>415</v>
      </c>
      <c r="E68" s="16">
        <v>158.02000000000001</v>
      </c>
      <c r="F68" s="17">
        <v>2.0999999999999999E-3</v>
      </c>
      <c r="G68" s="17"/>
    </row>
    <row r="69" spans="1:7" x14ac:dyDescent="0.25">
      <c r="A69" s="13" t="s">
        <v>1193</v>
      </c>
      <c r="B69" s="36" t="s">
        <v>1194</v>
      </c>
      <c r="C69" s="36" t="s">
        <v>1146</v>
      </c>
      <c r="D69" s="15">
        <v>276</v>
      </c>
      <c r="E69" s="16">
        <v>120.39</v>
      </c>
      <c r="F69" s="17">
        <v>1.6000000000000001E-3</v>
      </c>
      <c r="G69" s="17"/>
    </row>
    <row r="70" spans="1:7" x14ac:dyDescent="0.25">
      <c r="A70" s="13" t="s">
        <v>1195</v>
      </c>
      <c r="B70" s="36" t="s">
        <v>1196</v>
      </c>
      <c r="C70" s="36" t="s">
        <v>1156</v>
      </c>
      <c r="D70" s="15">
        <v>888</v>
      </c>
      <c r="E70" s="16">
        <v>114.22</v>
      </c>
      <c r="F70" s="17">
        <v>1.5E-3</v>
      </c>
      <c r="G70" s="17"/>
    </row>
    <row r="71" spans="1:7" x14ac:dyDescent="0.25">
      <c r="A71" s="13" t="s">
        <v>1197</v>
      </c>
      <c r="B71" s="36" t="s">
        <v>1198</v>
      </c>
      <c r="C71" s="36" t="s">
        <v>1146</v>
      </c>
      <c r="D71" s="15">
        <v>669</v>
      </c>
      <c r="E71" s="16">
        <v>98.73</v>
      </c>
      <c r="F71" s="17">
        <v>1.2999999999999999E-3</v>
      </c>
      <c r="G71" s="17"/>
    </row>
    <row r="72" spans="1:7" x14ac:dyDescent="0.25">
      <c r="A72" s="13" t="s">
        <v>1199</v>
      </c>
      <c r="B72" s="36" t="s">
        <v>1200</v>
      </c>
      <c r="C72" s="36" t="s">
        <v>1143</v>
      </c>
      <c r="D72" s="15">
        <v>524</v>
      </c>
      <c r="E72" s="16">
        <v>92.23</v>
      </c>
      <c r="F72" s="17">
        <v>1.1999999999999999E-3</v>
      </c>
      <c r="G72" s="17"/>
    </row>
    <row r="73" spans="1:7" x14ac:dyDescent="0.25">
      <c r="A73" s="13" t="s">
        <v>1201</v>
      </c>
      <c r="B73" s="36" t="s">
        <v>1202</v>
      </c>
      <c r="C73" s="36" t="s">
        <v>1146</v>
      </c>
      <c r="D73" s="15">
        <v>522</v>
      </c>
      <c r="E73" s="16">
        <v>89.56</v>
      </c>
      <c r="F73" s="17">
        <v>1.1999999999999999E-3</v>
      </c>
      <c r="G73" s="17"/>
    </row>
    <row r="74" spans="1:7" x14ac:dyDescent="0.25">
      <c r="A74" s="13" t="s">
        <v>1203</v>
      </c>
      <c r="B74" s="36" t="s">
        <v>1204</v>
      </c>
      <c r="C74" s="36" t="s">
        <v>1143</v>
      </c>
      <c r="D74" s="15">
        <v>348</v>
      </c>
      <c r="E74" s="16">
        <v>80.150000000000006</v>
      </c>
      <c r="F74" s="17">
        <v>1E-3</v>
      </c>
      <c r="G74" s="17"/>
    </row>
    <row r="75" spans="1:7" x14ac:dyDescent="0.25">
      <c r="A75" s="13" t="s">
        <v>1205</v>
      </c>
      <c r="B75" s="36" t="s">
        <v>1206</v>
      </c>
      <c r="C75" s="36" t="s">
        <v>1149</v>
      </c>
      <c r="D75" s="15">
        <v>232</v>
      </c>
      <c r="E75" s="16">
        <v>73.53</v>
      </c>
      <c r="F75" s="17">
        <v>1E-3</v>
      </c>
      <c r="G75" s="17"/>
    </row>
    <row r="76" spans="1:7" x14ac:dyDescent="0.25">
      <c r="A76" s="13" t="s">
        <v>1207</v>
      </c>
      <c r="B76" s="36" t="s">
        <v>1208</v>
      </c>
      <c r="C76" s="36" t="s">
        <v>1156</v>
      </c>
      <c r="D76" s="15">
        <v>272</v>
      </c>
      <c r="E76" s="16">
        <v>71.5</v>
      </c>
      <c r="F76" s="17">
        <v>8.9999999999999998E-4</v>
      </c>
      <c r="G76" s="17"/>
    </row>
    <row r="77" spans="1:7" x14ac:dyDescent="0.25">
      <c r="A77" s="13" t="s">
        <v>1209</v>
      </c>
      <c r="B77" s="36" t="s">
        <v>1210</v>
      </c>
      <c r="C77" s="36" t="s">
        <v>1211</v>
      </c>
      <c r="D77" s="15">
        <v>1131</v>
      </c>
      <c r="E77" s="16">
        <v>69.36</v>
      </c>
      <c r="F77" s="17">
        <v>8.9999999999999998E-4</v>
      </c>
      <c r="G77" s="17"/>
    </row>
    <row r="78" spans="1:7" x14ac:dyDescent="0.25">
      <c r="A78" s="13" t="s">
        <v>1212</v>
      </c>
      <c r="B78" s="36" t="s">
        <v>1213</v>
      </c>
      <c r="C78" s="36" t="s">
        <v>1156</v>
      </c>
      <c r="D78" s="15">
        <v>162</v>
      </c>
      <c r="E78" s="16">
        <v>67.63</v>
      </c>
      <c r="F78" s="17">
        <v>8.9999999999999998E-4</v>
      </c>
      <c r="G78" s="17"/>
    </row>
    <row r="79" spans="1:7" x14ac:dyDescent="0.25">
      <c r="A79" s="13" t="s">
        <v>1214</v>
      </c>
      <c r="B79" s="36" t="s">
        <v>1215</v>
      </c>
      <c r="C79" s="36" t="s">
        <v>1216</v>
      </c>
      <c r="D79" s="15">
        <v>227</v>
      </c>
      <c r="E79" s="16">
        <v>63.28</v>
      </c>
      <c r="F79" s="17">
        <v>8.0000000000000004E-4</v>
      </c>
      <c r="G79" s="17"/>
    </row>
    <row r="80" spans="1:7" x14ac:dyDescent="0.25">
      <c r="A80" s="13" t="s">
        <v>1217</v>
      </c>
      <c r="B80" s="36" t="s">
        <v>1218</v>
      </c>
      <c r="C80" s="36" t="s">
        <v>1156</v>
      </c>
      <c r="D80" s="15">
        <v>232</v>
      </c>
      <c r="E80" s="16">
        <v>61.4</v>
      </c>
      <c r="F80" s="17">
        <v>8.0000000000000004E-4</v>
      </c>
      <c r="G80" s="17"/>
    </row>
    <row r="81" spans="1:7" x14ac:dyDescent="0.25">
      <c r="A81" s="13" t="s">
        <v>1219</v>
      </c>
      <c r="B81" s="36" t="s">
        <v>1220</v>
      </c>
      <c r="C81" s="36" t="s">
        <v>1146</v>
      </c>
      <c r="D81" s="15">
        <v>142</v>
      </c>
      <c r="E81" s="16">
        <v>60.78</v>
      </c>
      <c r="F81" s="17">
        <v>8.0000000000000004E-4</v>
      </c>
      <c r="G81" s="17"/>
    </row>
    <row r="82" spans="1:7" x14ac:dyDescent="0.25">
      <c r="A82" s="13" t="s">
        <v>1221</v>
      </c>
      <c r="B82" s="36" t="s">
        <v>1222</v>
      </c>
      <c r="C82" s="36" t="s">
        <v>1211</v>
      </c>
      <c r="D82" s="15">
        <v>135</v>
      </c>
      <c r="E82" s="16">
        <v>51.95</v>
      </c>
      <c r="F82" s="17">
        <v>6.9999999999999999E-4</v>
      </c>
      <c r="G82" s="17"/>
    </row>
    <row r="83" spans="1:7" x14ac:dyDescent="0.25">
      <c r="A83" s="13" t="s">
        <v>1223</v>
      </c>
      <c r="B83" s="36" t="s">
        <v>1224</v>
      </c>
      <c r="C83" s="36" t="s">
        <v>1146</v>
      </c>
      <c r="D83" s="15">
        <v>145</v>
      </c>
      <c r="E83" s="16">
        <v>50.67</v>
      </c>
      <c r="F83" s="17">
        <v>6.9999999999999999E-4</v>
      </c>
      <c r="G83" s="17"/>
    </row>
    <row r="84" spans="1:7" x14ac:dyDescent="0.25">
      <c r="A84" s="13" t="s">
        <v>1225</v>
      </c>
      <c r="B84" s="36" t="s">
        <v>1226</v>
      </c>
      <c r="C84" s="36" t="s">
        <v>1156</v>
      </c>
      <c r="D84" s="15">
        <v>249</v>
      </c>
      <c r="E84" s="16">
        <v>50.45</v>
      </c>
      <c r="F84" s="17">
        <v>6.9999999999999999E-4</v>
      </c>
      <c r="G84" s="17"/>
    </row>
    <row r="85" spans="1:7" x14ac:dyDescent="0.25">
      <c r="A85" s="13" t="s">
        <v>1227</v>
      </c>
      <c r="B85" s="36" t="s">
        <v>1228</v>
      </c>
      <c r="C85" s="36" t="s">
        <v>1146</v>
      </c>
      <c r="D85" s="15">
        <v>39</v>
      </c>
      <c r="E85" s="16">
        <v>50.43</v>
      </c>
      <c r="F85" s="17">
        <v>6.9999999999999999E-4</v>
      </c>
      <c r="G85" s="17"/>
    </row>
    <row r="86" spans="1:7" x14ac:dyDescent="0.25">
      <c r="A86" s="13" t="s">
        <v>1229</v>
      </c>
      <c r="B86" s="36" t="s">
        <v>1230</v>
      </c>
      <c r="C86" s="36" t="s">
        <v>1146</v>
      </c>
      <c r="D86" s="15">
        <v>214</v>
      </c>
      <c r="E86" s="16">
        <v>48.79</v>
      </c>
      <c r="F86" s="17">
        <v>5.9999999999999995E-4</v>
      </c>
      <c r="G86" s="17"/>
    </row>
    <row r="87" spans="1:7" x14ac:dyDescent="0.25">
      <c r="A87" s="13" t="s">
        <v>1231</v>
      </c>
      <c r="B87" s="36" t="s">
        <v>1232</v>
      </c>
      <c r="C87" s="36" t="s">
        <v>1156</v>
      </c>
      <c r="D87" s="15">
        <v>205</v>
      </c>
      <c r="E87" s="16">
        <v>37.479999999999997</v>
      </c>
      <c r="F87" s="17">
        <v>5.0000000000000001E-4</v>
      </c>
      <c r="G87" s="17"/>
    </row>
    <row r="88" spans="1:7" x14ac:dyDescent="0.25">
      <c r="A88" s="13" t="s">
        <v>1233</v>
      </c>
      <c r="B88" s="36" t="s">
        <v>1234</v>
      </c>
      <c r="C88" s="36" t="s">
        <v>1143</v>
      </c>
      <c r="D88" s="15">
        <v>180</v>
      </c>
      <c r="E88" s="16">
        <v>36.11</v>
      </c>
      <c r="F88" s="17">
        <v>5.0000000000000001E-4</v>
      </c>
      <c r="G88" s="17"/>
    </row>
    <row r="89" spans="1:7" x14ac:dyDescent="0.25">
      <c r="A89" s="13" t="s">
        <v>1235</v>
      </c>
      <c r="B89" s="36" t="s">
        <v>1236</v>
      </c>
      <c r="C89" s="36" t="s">
        <v>1146</v>
      </c>
      <c r="D89" s="15">
        <v>451</v>
      </c>
      <c r="E89" s="16">
        <v>33.67</v>
      </c>
      <c r="F89" s="17">
        <v>4.0000000000000002E-4</v>
      </c>
      <c r="G89" s="17"/>
    </row>
    <row r="90" spans="1:7" x14ac:dyDescent="0.25">
      <c r="A90" s="13" t="s">
        <v>1237</v>
      </c>
      <c r="B90" s="36" t="s">
        <v>1238</v>
      </c>
      <c r="C90" s="36" t="s">
        <v>1146</v>
      </c>
      <c r="D90" s="15">
        <v>90</v>
      </c>
      <c r="E90" s="16">
        <v>30.18</v>
      </c>
      <c r="F90" s="17">
        <v>4.0000000000000002E-4</v>
      </c>
      <c r="G90" s="17"/>
    </row>
    <row r="91" spans="1:7" x14ac:dyDescent="0.25">
      <c r="A91" s="13" t="s">
        <v>1239</v>
      </c>
      <c r="B91" s="36" t="s">
        <v>1240</v>
      </c>
      <c r="C91" s="36" t="s">
        <v>1156</v>
      </c>
      <c r="D91" s="15">
        <v>39</v>
      </c>
      <c r="E91" s="16">
        <v>22.71</v>
      </c>
      <c r="F91" s="17">
        <v>2.9999999999999997E-4</v>
      </c>
      <c r="G91" s="17"/>
    </row>
    <row r="92" spans="1:7" x14ac:dyDescent="0.25">
      <c r="A92" s="13" t="s">
        <v>1241</v>
      </c>
      <c r="B92" s="36" t="s">
        <v>1242</v>
      </c>
      <c r="C92" s="36" t="s">
        <v>1149</v>
      </c>
      <c r="D92" s="15">
        <v>410</v>
      </c>
      <c r="E92" s="16">
        <v>22.6</v>
      </c>
      <c r="F92" s="17">
        <v>2.9999999999999997E-4</v>
      </c>
      <c r="G92" s="17"/>
    </row>
    <row r="93" spans="1:7" x14ac:dyDescent="0.25">
      <c r="A93" s="13" t="s">
        <v>1243</v>
      </c>
      <c r="B93" s="36" t="s">
        <v>1244</v>
      </c>
      <c r="C93" s="36" t="s">
        <v>1146</v>
      </c>
      <c r="D93" s="15">
        <v>19</v>
      </c>
      <c r="E93" s="16">
        <v>10.8</v>
      </c>
      <c r="F93" s="17">
        <v>1E-4</v>
      </c>
      <c r="G93" s="17"/>
    </row>
    <row r="94" spans="1:7" x14ac:dyDescent="0.25">
      <c r="A94" s="14" t="s">
        <v>325</v>
      </c>
      <c r="B94" s="37"/>
      <c r="C94" s="37"/>
      <c r="D94" s="18"/>
      <c r="E94" s="29">
        <v>20679.080000000002</v>
      </c>
      <c r="F94" s="30">
        <v>0.26910000000000001</v>
      </c>
      <c r="G94" s="21"/>
    </row>
    <row r="95" spans="1:7" x14ac:dyDescent="0.25">
      <c r="A95" s="13"/>
      <c r="B95" s="36"/>
      <c r="C95" s="36"/>
      <c r="D95" s="15"/>
      <c r="E95" s="16"/>
      <c r="F95" s="17"/>
      <c r="G95" s="17"/>
    </row>
    <row r="96" spans="1:7" x14ac:dyDescent="0.25">
      <c r="A96" s="25" t="s">
        <v>336</v>
      </c>
      <c r="B96" s="38"/>
      <c r="C96" s="38"/>
      <c r="D96" s="26"/>
      <c r="E96" s="29">
        <v>74271.86</v>
      </c>
      <c r="F96" s="30">
        <v>0.96579999999999999</v>
      </c>
      <c r="G96" s="21"/>
    </row>
    <row r="97" spans="1:7" x14ac:dyDescent="0.25">
      <c r="A97" s="13"/>
      <c r="B97" s="36"/>
      <c r="C97" s="36"/>
      <c r="D97" s="15"/>
      <c r="E97" s="16"/>
      <c r="F97" s="17"/>
      <c r="G97" s="17"/>
    </row>
    <row r="98" spans="1:7" x14ac:dyDescent="0.25">
      <c r="A98" s="13"/>
      <c r="B98" s="36"/>
      <c r="C98" s="36"/>
      <c r="D98" s="15"/>
      <c r="E98" s="16"/>
      <c r="F98" s="17"/>
      <c r="G98" s="17"/>
    </row>
    <row r="99" spans="1:7" x14ac:dyDescent="0.25">
      <c r="A99" s="14" t="s">
        <v>337</v>
      </c>
      <c r="B99" s="36"/>
      <c r="C99" s="36"/>
      <c r="D99" s="15"/>
      <c r="E99" s="16"/>
      <c r="F99" s="17"/>
      <c r="G99" s="17"/>
    </row>
    <row r="100" spans="1:7" x14ac:dyDescent="0.25">
      <c r="A100" s="13" t="s">
        <v>339</v>
      </c>
      <c r="B100" s="36"/>
      <c r="C100" s="36"/>
      <c r="D100" s="15"/>
      <c r="E100" s="16">
        <v>2742.62</v>
      </c>
      <c r="F100" s="17">
        <v>3.56E-2</v>
      </c>
      <c r="G100" s="17">
        <v>5.1214000000000003E-2</v>
      </c>
    </row>
    <row r="101" spans="1:7" x14ac:dyDescent="0.25">
      <c r="A101" s="14" t="s">
        <v>325</v>
      </c>
      <c r="B101" s="37"/>
      <c r="C101" s="37"/>
      <c r="D101" s="18"/>
      <c r="E101" s="29">
        <v>2742.62</v>
      </c>
      <c r="F101" s="30">
        <v>3.56E-2</v>
      </c>
      <c r="G101" s="21"/>
    </row>
    <row r="102" spans="1:7" x14ac:dyDescent="0.25">
      <c r="A102" s="13"/>
      <c r="B102" s="36"/>
      <c r="C102" s="36"/>
      <c r="D102" s="15"/>
      <c r="E102" s="16"/>
      <c r="F102" s="17"/>
      <c r="G102" s="17"/>
    </row>
    <row r="103" spans="1:7" x14ac:dyDescent="0.25">
      <c r="A103" s="25" t="s">
        <v>336</v>
      </c>
      <c r="B103" s="38"/>
      <c r="C103" s="38"/>
      <c r="D103" s="26"/>
      <c r="E103" s="29">
        <v>2742.62</v>
      </c>
      <c r="F103" s="30">
        <v>3.56E-2</v>
      </c>
      <c r="G103" s="21"/>
    </row>
    <row r="104" spans="1:7" x14ac:dyDescent="0.25">
      <c r="A104" s="13" t="s">
        <v>340</v>
      </c>
      <c r="B104" s="36"/>
      <c r="C104" s="36"/>
      <c r="D104" s="15"/>
      <c r="E104" s="16">
        <v>0.38482270000000002</v>
      </c>
      <c r="F104" s="67">
        <v>5.0000000000000004E-6</v>
      </c>
      <c r="G104" s="17"/>
    </row>
    <row r="105" spans="1:7" x14ac:dyDescent="0.25">
      <c r="A105" s="13" t="s">
        <v>341</v>
      </c>
      <c r="B105" s="36"/>
      <c r="C105" s="36"/>
      <c r="D105" s="15"/>
      <c r="E105" s="31">
        <v>-74.754822700000005</v>
      </c>
      <c r="F105" s="32">
        <v>-1.405E-3</v>
      </c>
      <c r="G105" s="17">
        <v>5.1214000000000003E-2</v>
      </c>
    </row>
    <row r="106" spans="1:7" x14ac:dyDescent="0.25">
      <c r="A106" s="33" t="s">
        <v>342</v>
      </c>
      <c r="B106" s="39"/>
      <c r="C106" s="39"/>
      <c r="D106" s="34"/>
      <c r="E106" s="27">
        <v>76940.11</v>
      </c>
      <c r="F106" s="28">
        <v>1</v>
      </c>
      <c r="G106" s="28"/>
    </row>
    <row r="107" spans="1:7" x14ac:dyDescent="0.25">
      <c r="A107" s="70" t="s">
        <v>343</v>
      </c>
      <c r="B107" s="71"/>
      <c r="C107" s="71"/>
      <c r="D107" s="71"/>
      <c r="E107" s="71"/>
      <c r="F107" s="71"/>
      <c r="G107" s="72"/>
    </row>
    <row r="111" spans="1:7" x14ac:dyDescent="0.25">
      <c r="A111" s="1" t="s">
        <v>346</v>
      </c>
    </row>
    <row r="112" spans="1:7" x14ac:dyDescent="0.25">
      <c r="A112" s="56" t="s">
        <v>347</v>
      </c>
      <c r="B112" s="3" t="s">
        <v>163</v>
      </c>
    </row>
    <row r="113" spans="1:3" x14ac:dyDescent="0.25">
      <c r="A113" t="s">
        <v>348</v>
      </c>
    </row>
    <row r="114" spans="1:3" x14ac:dyDescent="0.25">
      <c r="A114" t="s">
        <v>590</v>
      </c>
      <c r="B114" t="s">
        <v>350</v>
      </c>
      <c r="C114" t="s">
        <v>350</v>
      </c>
    </row>
    <row r="115" spans="1:3" x14ac:dyDescent="0.25">
      <c r="B115" s="58">
        <v>46265</v>
      </c>
      <c r="C115" s="58">
        <v>46295</v>
      </c>
    </row>
    <row r="116" spans="1:3" x14ac:dyDescent="0.25">
      <c r="A116" t="s">
        <v>973</v>
      </c>
      <c r="B116">
        <v>13.4857</v>
      </c>
      <c r="C116">
        <v>12.688599999999999</v>
      </c>
    </row>
    <row r="117" spans="1:3" x14ac:dyDescent="0.25">
      <c r="A117" t="s">
        <v>592</v>
      </c>
      <c r="B117">
        <v>13.4857</v>
      </c>
      <c r="C117">
        <v>12.688599999999999</v>
      </c>
    </row>
    <row r="118" spans="1:3" x14ac:dyDescent="0.25">
      <c r="A118" t="s">
        <v>974</v>
      </c>
      <c r="B118">
        <v>12.9253</v>
      </c>
      <c r="C118">
        <v>12.1455</v>
      </c>
    </row>
    <row r="119" spans="1:3" x14ac:dyDescent="0.25">
      <c r="A119" t="s">
        <v>594</v>
      </c>
      <c r="B119">
        <v>12.9253</v>
      </c>
      <c r="C119">
        <v>12.1455</v>
      </c>
    </row>
    <row r="121" spans="1:3" x14ac:dyDescent="0.25">
      <c r="A121" t="s">
        <v>352</v>
      </c>
      <c r="B121" s="3" t="s">
        <v>163</v>
      </c>
    </row>
    <row r="122" spans="1:3" x14ac:dyDescent="0.25">
      <c r="A122" t="s">
        <v>353</v>
      </c>
      <c r="B122" s="3" t="s">
        <v>163</v>
      </c>
    </row>
    <row r="123" spans="1:3" ht="29.1" customHeight="1" x14ac:dyDescent="0.25">
      <c r="A123" s="56" t="s">
        <v>354</v>
      </c>
      <c r="B123" s="3" t="s">
        <v>163</v>
      </c>
    </row>
    <row r="124" spans="1:3" ht="29.1" customHeight="1" x14ac:dyDescent="0.25">
      <c r="A124" s="56" t="s">
        <v>355</v>
      </c>
      <c r="B124" s="57">
        <v>20679.107828200002</v>
      </c>
    </row>
    <row r="125" spans="1:3" x14ac:dyDescent="0.25">
      <c r="A125" t="s">
        <v>595</v>
      </c>
      <c r="B125" s="57">
        <v>3.4700000000000002E-2</v>
      </c>
    </row>
    <row r="126" spans="1:3" ht="43.5" customHeight="1" x14ac:dyDescent="0.25">
      <c r="A126" s="56" t="s">
        <v>1245</v>
      </c>
      <c r="B126" s="3" t="s">
        <v>163</v>
      </c>
    </row>
    <row r="127" spans="1:3" x14ac:dyDescent="0.25">
      <c r="B127" s="3"/>
    </row>
    <row r="128" spans="1:3" ht="29.1" customHeight="1" x14ac:dyDescent="0.25">
      <c r="A128" s="56" t="s">
        <v>1246</v>
      </c>
      <c r="B128" s="3" t="s">
        <v>163</v>
      </c>
    </row>
    <row r="129" spans="1:4" ht="29.1" customHeight="1" x14ac:dyDescent="0.25">
      <c r="A129" s="56" t="s">
        <v>1247</v>
      </c>
      <c r="B129">
        <v>2577.4699999999998</v>
      </c>
    </row>
    <row r="130" spans="1:4" ht="29.1" customHeight="1" x14ac:dyDescent="0.25">
      <c r="A130" s="56" t="s">
        <v>1248</v>
      </c>
      <c r="B130" s="3" t="s">
        <v>163</v>
      </c>
    </row>
    <row r="131" spans="1:4" ht="29.1" customHeight="1" x14ac:dyDescent="0.25">
      <c r="A131" s="56" t="s">
        <v>1249</v>
      </c>
      <c r="B131" s="3" t="s">
        <v>163</v>
      </c>
    </row>
    <row r="133" spans="1:4" ht="69.95" customHeight="1" x14ac:dyDescent="0.25">
      <c r="A133" s="125" t="s">
        <v>371</v>
      </c>
      <c r="B133" s="125" t="s">
        <v>372</v>
      </c>
      <c r="C133" s="125" t="s">
        <v>5</v>
      </c>
      <c r="D133" s="125" t="s">
        <v>6</v>
      </c>
    </row>
    <row r="134" spans="1:4" ht="69.95" customHeight="1" x14ac:dyDescent="0.25">
      <c r="A134" s="125" t="s">
        <v>1250</v>
      </c>
      <c r="B134" s="125"/>
      <c r="C134" s="125" t="s">
        <v>19</v>
      </c>
      <c r="D134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1251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1252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3"/>
      <c r="B9" s="36"/>
      <c r="C9" s="36"/>
      <c r="D9" s="15"/>
      <c r="E9" s="16"/>
      <c r="F9" s="17"/>
      <c r="G9" s="17"/>
    </row>
    <row r="10" spans="1:7" x14ac:dyDescent="0.25">
      <c r="A10" s="14" t="s">
        <v>587</v>
      </c>
      <c r="B10" s="36"/>
      <c r="C10" s="36"/>
      <c r="D10" s="15"/>
      <c r="E10" s="16"/>
      <c r="F10" s="17"/>
      <c r="G10" s="17"/>
    </row>
    <row r="11" spans="1:7" x14ac:dyDescent="0.25">
      <c r="A11" s="13" t="s">
        <v>1253</v>
      </c>
      <c r="B11" s="36" t="s">
        <v>1254</v>
      </c>
      <c r="C11" s="36"/>
      <c r="D11" s="15">
        <v>3782039</v>
      </c>
      <c r="E11" s="16">
        <v>5563.38</v>
      </c>
      <c r="F11" s="17">
        <v>1.0017</v>
      </c>
      <c r="G11" s="17"/>
    </row>
    <row r="12" spans="1:7" x14ac:dyDescent="0.25">
      <c r="A12" s="14" t="s">
        <v>325</v>
      </c>
      <c r="B12" s="37"/>
      <c r="C12" s="37"/>
      <c r="D12" s="18"/>
      <c r="E12" s="29">
        <v>5563.38</v>
      </c>
      <c r="F12" s="30">
        <v>1.0017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25" t="s">
        <v>336</v>
      </c>
      <c r="B14" s="38"/>
      <c r="C14" s="38"/>
      <c r="D14" s="26"/>
      <c r="E14" s="29">
        <v>5563.38</v>
      </c>
      <c r="F14" s="30">
        <v>1.0017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14" t="s">
        <v>337</v>
      </c>
      <c r="B16" s="36"/>
      <c r="C16" s="36"/>
      <c r="D16" s="15"/>
      <c r="E16" s="16"/>
      <c r="F16" s="17"/>
      <c r="G16" s="17"/>
    </row>
    <row r="17" spans="1:7" x14ac:dyDescent="0.25">
      <c r="A17" s="13" t="s">
        <v>339</v>
      </c>
      <c r="B17" s="36"/>
      <c r="C17" s="36"/>
      <c r="D17" s="15"/>
      <c r="E17" s="16">
        <v>32</v>
      </c>
      <c r="F17" s="17">
        <v>5.7999999999999996E-3</v>
      </c>
      <c r="G17" s="17">
        <v>5.1214000000000003E-2</v>
      </c>
    </row>
    <row r="18" spans="1:7" x14ac:dyDescent="0.25">
      <c r="A18" s="14" t="s">
        <v>325</v>
      </c>
      <c r="B18" s="37"/>
      <c r="C18" s="37"/>
      <c r="D18" s="18"/>
      <c r="E18" s="29">
        <v>32</v>
      </c>
      <c r="F18" s="30">
        <v>5.7999999999999996E-3</v>
      </c>
      <c r="G18" s="21"/>
    </row>
    <row r="19" spans="1:7" x14ac:dyDescent="0.25">
      <c r="A19" s="13"/>
      <c r="B19" s="36"/>
      <c r="C19" s="36"/>
      <c r="D19" s="15"/>
      <c r="E19" s="16"/>
      <c r="F19" s="17"/>
      <c r="G19" s="17"/>
    </row>
    <row r="20" spans="1:7" x14ac:dyDescent="0.25">
      <c r="A20" s="25" t="s">
        <v>336</v>
      </c>
      <c r="B20" s="38"/>
      <c r="C20" s="38"/>
      <c r="D20" s="26"/>
      <c r="E20" s="29">
        <v>32</v>
      </c>
      <c r="F20" s="30">
        <v>5.7999999999999996E-3</v>
      </c>
      <c r="G20" s="21"/>
    </row>
    <row r="21" spans="1:7" x14ac:dyDescent="0.25">
      <c r="A21" s="13" t="s">
        <v>340</v>
      </c>
      <c r="B21" s="36"/>
      <c r="C21" s="36"/>
      <c r="D21" s="15"/>
      <c r="E21" s="16">
        <v>4.4894000000000002E-3</v>
      </c>
      <c r="F21" s="67">
        <v>0</v>
      </c>
      <c r="G21" s="17"/>
    </row>
    <row r="22" spans="1:7" x14ac:dyDescent="0.25">
      <c r="A22" s="13" t="s">
        <v>341</v>
      </c>
      <c r="B22" s="36"/>
      <c r="C22" s="36"/>
      <c r="D22" s="15"/>
      <c r="E22" s="31">
        <v>-41.2044894</v>
      </c>
      <c r="F22" s="32">
        <v>-7.4999999999999997E-3</v>
      </c>
      <c r="G22" s="17">
        <v>5.1214000000000003E-2</v>
      </c>
    </row>
    <row r="23" spans="1:7" x14ac:dyDescent="0.25">
      <c r="A23" s="33" t="s">
        <v>342</v>
      </c>
      <c r="B23" s="39"/>
      <c r="C23" s="39"/>
      <c r="D23" s="34"/>
      <c r="E23" s="27">
        <v>5554.18</v>
      </c>
      <c r="F23" s="28">
        <v>1</v>
      </c>
      <c r="G23" s="28"/>
    </row>
    <row r="24" spans="1:7" x14ac:dyDescent="0.25">
      <c r="A24" s="70" t="s">
        <v>343</v>
      </c>
      <c r="B24" s="71"/>
      <c r="C24" s="71"/>
      <c r="D24" s="71"/>
      <c r="E24" s="71"/>
      <c r="F24" s="71"/>
      <c r="G24" s="72"/>
    </row>
    <row r="28" spans="1:7" x14ac:dyDescent="0.25">
      <c r="A28" s="1" t="s">
        <v>346</v>
      </c>
    </row>
    <row r="29" spans="1:7" x14ac:dyDescent="0.25">
      <c r="A29" s="56" t="s">
        <v>347</v>
      </c>
      <c r="B29" s="3" t="s">
        <v>163</v>
      </c>
    </row>
    <row r="30" spans="1:7" x14ac:dyDescent="0.25">
      <c r="A30" t="s">
        <v>348</v>
      </c>
    </row>
    <row r="31" spans="1:7" x14ac:dyDescent="0.25">
      <c r="A31" t="s">
        <v>590</v>
      </c>
      <c r="B31" t="s">
        <v>350</v>
      </c>
      <c r="C31" t="s">
        <v>350</v>
      </c>
    </row>
    <row r="32" spans="1:7" x14ac:dyDescent="0.25">
      <c r="B32" s="58">
        <v>46265</v>
      </c>
      <c r="C32" s="58">
        <v>46295</v>
      </c>
    </row>
    <row r="33" spans="1:4" x14ac:dyDescent="0.25">
      <c r="A33" t="s">
        <v>973</v>
      </c>
      <c r="B33">
        <v>9.5511999999999997</v>
      </c>
      <c r="C33">
        <v>9.1189</v>
      </c>
    </row>
    <row r="34" spans="1:4" x14ac:dyDescent="0.25">
      <c r="A34" t="s">
        <v>974</v>
      </c>
      <c r="B34">
        <v>9.5282</v>
      </c>
      <c r="C34">
        <v>9.0935000000000006</v>
      </c>
    </row>
    <row r="36" spans="1:4" x14ac:dyDescent="0.25">
      <c r="A36" t="s">
        <v>352</v>
      </c>
      <c r="B36" s="3" t="s">
        <v>163</v>
      </c>
    </row>
    <row r="37" spans="1:4" x14ac:dyDescent="0.25">
      <c r="A37" t="s">
        <v>353</v>
      </c>
      <c r="B37" s="3" t="s">
        <v>163</v>
      </c>
    </row>
    <row r="38" spans="1:4" ht="29.1" customHeight="1" x14ac:dyDescent="0.25">
      <c r="A38" s="56" t="s">
        <v>354</v>
      </c>
      <c r="B38" s="3" t="s">
        <v>163</v>
      </c>
    </row>
    <row r="39" spans="1:4" ht="29.1" customHeight="1" x14ac:dyDescent="0.25">
      <c r="A39" s="56" t="s">
        <v>355</v>
      </c>
      <c r="B39" s="3" t="s">
        <v>163</v>
      </c>
    </row>
    <row r="40" spans="1:4" ht="43.5" customHeight="1" x14ac:dyDescent="0.25">
      <c r="A40" s="56" t="s">
        <v>357</v>
      </c>
      <c r="B40" s="3" t="s">
        <v>163</v>
      </c>
    </row>
    <row r="41" spans="1:4" x14ac:dyDescent="0.25">
      <c r="B41" s="3"/>
    </row>
    <row r="42" spans="1:4" ht="29.1" customHeight="1" x14ac:dyDescent="0.25">
      <c r="A42" s="56" t="s">
        <v>358</v>
      </c>
      <c r="B42" s="3" t="s">
        <v>163</v>
      </c>
    </row>
    <row r="43" spans="1:4" ht="29.1" customHeight="1" x14ac:dyDescent="0.25">
      <c r="A43" s="56" t="s">
        <v>359</v>
      </c>
      <c r="B43" t="s">
        <v>163</v>
      </c>
    </row>
    <row r="44" spans="1:4" ht="29.1" customHeight="1" x14ac:dyDescent="0.25">
      <c r="A44" s="56" t="s">
        <v>360</v>
      </c>
      <c r="B44" s="3" t="s">
        <v>163</v>
      </c>
    </row>
    <row r="45" spans="1:4" ht="29.1" customHeight="1" x14ac:dyDescent="0.25">
      <c r="A45" s="56" t="s">
        <v>361</v>
      </c>
      <c r="B45" s="3" t="s">
        <v>163</v>
      </c>
    </row>
    <row r="47" spans="1:4" ht="69.95" customHeight="1" x14ac:dyDescent="0.25">
      <c r="A47" s="125" t="s">
        <v>371</v>
      </c>
      <c r="B47" s="125" t="s">
        <v>372</v>
      </c>
      <c r="C47" s="125" t="s">
        <v>5</v>
      </c>
      <c r="D47" s="125" t="s">
        <v>6</v>
      </c>
    </row>
    <row r="48" spans="1:4" ht="69.95" customHeight="1" x14ac:dyDescent="0.25">
      <c r="A48" s="125" t="s">
        <v>1255</v>
      </c>
      <c r="B48" s="125"/>
      <c r="C48" s="125" t="s">
        <v>21</v>
      </c>
      <c r="D4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1256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1257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1258</v>
      </c>
      <c r="B7" s="36"/>
      <c r="C7" s="36"/>
      <c r="D7" s="15"/>
      <c r="E7" s="16"/>
      <c r="F7" s="17"/>
      <c r="G7" s="17"/>
    </row>
    <row r="8" spans="1:7" x14ac:dyDescent="0.25">
      <c r="A8" s="14" t="s">
        <v>1259</v>
      </c>
      <c r="B8" s="37"/>
      <c r="C8" s="37"/>
      <c r="D8" s="18"/>
      <c r="E8" s="42"/>
      <c r="F8" s="21"/>
      <c r="G8" s="21"/>
    </row>
    <row r="9" spans="1:7" x14ac:dyDescent="0.25">
      <c r="A9" s="13" t="s">
        <v>1260</v>
      </c>
      <c r="B9" s="36" t="s">
        <v>1261</v>
      </c>
      <c r="C9" s="36"/>
      <c r="D9" s="15">
        <v>374029.52899999998</v>
      </c>
      <c r="E9" s="16">
        <v>26260.52</v>
      </c>
      <c r="F9" s="17">
        <v>0.96209999999999996</v>
      </c>
      <c r="G9" s="17"/>
    </row>
    <row r="10" spans="1:7" x14ac:dyDescent="0.25">
      <c r="A10" s="14" t="s">
        <v>325</v>
      </c>
      <c r="B10" s="37"/>
      <c r="C10" s="37"/>
      <c r="D10" s="18"/>
      <c r="E10" s="29">
        <v>26260.52</v>
      </c>
      <c r="F10" s="30">
        <v>0.96209999999999996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26260.52</v>
      </c>
      <c r="F12" s="30">
        <v>0.96209999999999996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1068.8499999999999</v>
      </c>
      <c r="F15" s="17">
        <v>3.9199999999999999E-2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1068.8499999999999</v>
      </c>
      <c r="F16" s="30">
        <v>3.9199999999999999E-2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1068.8499999999999</v>
      </c>
      <c r="F18" s="30">
        <v>3.9199999999999999E-2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0.14997279999999999</v>
      </c>
      <c r="F19" s="67">
        <v>5.0000000000000004E-6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-35.0099728</v>
      </c>
      <c r="F20" s="32">
        <v>-1.305E-3</v>
      </c>
      <c r="G20" s="17">
        <v>5.1214000000000003E-2</v>
      </c>
    </row>
    <row r="21" spans="1:7" x14ac:dyDescent="0.25">
      <c r="A21" s="33" t="s">
        <v>342</v>
      </c>
      <c r="B21" s="39"/>
      <c r="C21" s="39"/>
      <c r="D21" s="34"/>
      <c r="E21" s="27">
        <v>27294.51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35.220999999999997</v>
      </c>
      <c r="C31">
        <v>34.226500000000001</v>
      </c>
    </row>
    <row r="32" spans="1:7" x14ac:dyDescent="0.25">
      <c r="A32" t="s">
        <v>593</v>
      </c>
      <c r="B32">
        <v>31.629799999999999</v>
      </c>
      <c r="C32">
        <v>30.716899999999999</v>
      </c>
    </row>
    <row r="34" spans="1:4" x14ac:dyDescent="0.25">
      <c r="A34" t="s">
        <v>352</v>
      </c>
      <c r="B34" s="3" t="s">
        <v>163</v>
      </c>
    </row>
    <row r="35" spans="1:4" x14ac:dyDescent="0.25">
      <c r="A35" t="s">
        <v>353</v>
      </c>
      <c r="B35" s="3" t="s">
        <v>163</v>
      </c>
    </row>
    <row r="36" spans="1:4" ht="29.1" customHeight="1" x14ac:dyDescent="0.25">
      <c r="A36" s="56" t="s">
        <v>354</v>
      </c>
      <c r="B36" s="3" t="s">
        <v>163</v>
      </c>
    </row>
    <row r="37" spans="1:4" ht="29.1" customHeight="1" x14ac:dyDescent="0.25">
      <c r="A37" s="56" t="s">
        <v>355</v>
      </c>
      <c r="B37" s="57">
        <v>26260.5169866</v>
      </c>
    </row>
    <row r="38" spans="1:4" ht="43.5" customHeight="1" x14ac:dyDescent="0.25">
      <c r="A38" s="56" t="s">
        <v>1245</v>
      </c>
      <c r="B38" s="3" t="s">
        <v>163</v>
      </c>
    </row>
    <row r="39" spans="1:4" x14ac:dyDescent="0.25">
      <c r="B39" s="3"/>
    </row>
    <row r="40" spans="1:4" ht="29.1" customHeight="1" x14ac:dyDescent="0.25">
      <c r="A40" s="56" t="s">
        <v>1246</v>
      </c>
      <c r="B40" s="3" t="s">
        <v>163</v>
      </c>
    </row>
    <row r="41" spans="1:4" ht="29.1" customHeight="1" x14ac:dyDescent="0.25">
      <c r="A41" s="56" t="s">
        <v>1247</v>
      </c>
      <c r="B41" t="s">
        <v>163</v>
      </c>
    </row>
    <row r="42" spans="1:4" ht="29.1" customHeight="1" x14ac:dyDescent="0.25">
      <c r="A42" s="56" t="s">
        <v>1248</v>
      </c>
      <c r="B42" s="3" t="s">
        <v>163</v>
      </c>
    </row>
    <row r="43" spans="1:4" ht="29.1" customHeight="1" x14ac:dyDescent="0.25">
      <c r="A43" s="56" t="s">
        <v>1249</v>
      </c>
      <c r="B43" s="3" t="s">
        <v>163</v>
      </c>
    </row>
    <row r="45" spans="1:4" ht="69.95" customHeight="1" x14ac:dyDescent="0.25">
      <c r="A45" s="125" t="s">
        <v>371</v>
      </c>
      <c r="B45" s="125" t="s">
        <v>372</v>
      </c>
      <c r="C45" s="125" t="s">
        <v>5</v>
      </c>
      <c r="D45" s="125" t="s">
        <v>6</v>
      </c>
    </row>
    <row r="46" spans="1:4" ht="69.95" customHeight="1" x14ac:dyDescent="0.25">
      <c r="A46" s="125" t="s">
        <v>1262</v>
      </c>
      <c r="B46" s="125"/>
      <c r="C46" s="125" t="s">
        <v>23</v>
      </c>
      <c r="D4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1263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1264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1041</v>
      </c>
      <c r="B11" s="36" t="s">
        <v>1042</v>
      </c>
      <c r="C11" s="36" t="s">
        <v>168</v>
      </c>
      <c r="D11" s="15">
        <v>26500000</v>
      </c>
      <c r="E11" s="16">
        <v>26352.98</v>
      </c>
      <c r="F11" s="17">
        <v>8.4000000000000005E-2</v>
      </c>
      <c r="G11" s="17">
        <v>7.7899999999999997E-2</v>
      </c>
    </row>
    <row r="12" spans="1:7" x14ac:dyDescent="0.25">
      <c r="A12" s="13" t="s">
        <v>1265</v>
      </c>
      <c r="B12" s="36" t="s">
        <v>1266</v>
      </c>
      <c r="C12" s="36" t="s">
        <v>168</v>
      </c>
      <c r="D12" s="15">
        <v>20000000</v>
      </c>
      <c r="E12" s="16">
        <v>20016.14</v>
      </c>
      <c r="F12" s="17">
        <v>6.3799999999999996E-2</v>
      </c>
      <c r="G12" s="17">
        <v>7.4349999999999999E-2</v>
      </c>
    </row>
    <row r="13" spans="1:7" x14ac:dyDescent="0.25">
      <c r="A13" s="13" t="s">
        <v>1267</v>
      </c>
      <c r="B13" s="36" t="s">
        <v>1268</v>
      </c>
      <c r="C13" s="36" t="s">
        <v>168</v>
      </c>
      <c r="D13" s="15">
        <v>20000000</v>
      </c>
      <c r="E13" s="16">
        <v>19927.64</v>
      </c>
      <c r="F13" s="17">
        <v>6.3500000000000001E-2</v>
      </c>
      <c r="G13" s="17">
        <v>7.5700000000000003E-2</v>
      </c>
    </row>
    <row r="14" spans="1:7" x14ac:dyDescent="0.25">
      <c r="A14" s="13" t="s">
        <v>1269</v>
      </c>
      <c r="B14" s="36" t="s">
        <v>1270</v>
      </c>
      <c r="C14" s="36" t="s">
        <v>168</v>
      </c>
      <c r="D14" s="15">
        <v>10000000</v>
      </c>
      <c r="E14" s="16">
        <v>9963.4599999999991</v>
      </c>
      <c r="F14" s="17">
        <v>3.1800000000000002E-2</v>
      </c>
      <c r="G14" s="17">
        <v>8.1712000000000007E-2</v>
      </c>
    </row>
    <row r="15" spans="1:7" x14ac:dyDescent="0.25">
      <c r="A15" s="13" t="s">
        <v>1271</v>
      </c>
      <c r="B15" s="36" t="s">
        <v>1272</v>
      </c>
      <c r="C15" s="36" t="s">
        <v>168</v>
      </c>
      <c r="D15" s="15">
        <v>10000000</v>
      </c>
      <c r="E15" s="16">
        <v>9951.82</v>
      </c>
      <c r="F15" s="17">
        <v>3.1699999999999999E-2</v>
      </c>
      <c r="G15" s="17">
        <v>7.8399999999999997E-2</v>
      </c>
    </row>
    <row r="16" spans="1:7" x14ac:dyDescent="0.25">
      <c r="A16" s="13" t="s">
        <v>1273</v>
      </c>
      <c r="B16" s="36" t="s">
        <v>1274</v>
      </c>
      <c r="C16" s="36" t="s">
        <v>168</v>
      </c>
      <c r="D16" s="15">
        <v>10000000</v>
      </c>
      <c r="E16" s="16">
        <v>9912</v>
      </c>
      <c r="F16" s="17">
        <v>3.1600000000000003E-2</v>
      </c>
      <c r="G16" s="17">
        <v>8.2574999999999996E-2</v>
      </c>
    </row>
    <row r="17" spans="1:7" x14ac:dyDescent="0.25">
      <c r="A17" s="13" t="s">
        <v>1275</v>
      </c>
      <c r="B17" s="36" t="s">
        <v>1276</v>
      </c>
      <c r="C17" s="36" t="s">
        <v>168</v>
      </c>
      <c r="D17" s="15">
        <v>10000000</v>
      </c>
      <c r="E17" s="16">
        <v>9821.01</v>
      </c>
      <c r="F17" s="17">
        <v>3.1300000000000001E-2</v>
      </c>
      <c r="G17" s="17">
        <v>7.7022999999999994E-2</v>
      </c>
    </row>
    <row r="18" spans="1:7" x14ac:dyDescent="0.25">
      <c r="A18" s="13" t="s">
        <v>1277</v>
      </c>
      <c r="B18" s="36" t="s">
        <v>1278</v>
      </c>
      <c r="C18" s="36" t="s">
        <v>168</v>
      </c>
      <c r="D18" s="15">
        <v>7500000</v>
      </c>
      <c r="E18" s="16">
        <v>7510.22</v>
      </c>
      <c r="F18" s="17">
        <v>2.3900000000000001E-2</v>
      </c>
      <c r="G18" s="17">
        <v>7.5808E-2</v>
      </c>
    </row>
    <row r="19" spans="1:7" x14ac:dyDescent="0.25">
      <c r="A19" s="13" t="s">
        <v>1279</v>
      </c>
      <c r="B19" s="36" t="s">
        <v>1280</v>
      </c>
      <c r="C19" s="36" t="s">
        <v>168</v>
      </c>
      <c r="D19" s="15">
        <v>7500000</v>
      </c>
      <c r="E19" s="16">
        <v>7489.83</v>
      </c>
      <c r="F19" s="17">
        <v>2.3900000000000001E-2</v>
      </c>
      <c r="G19" s="17">
        <v>7.4288000000000007E-2</v>
      </c>
    </row>
    <row r="20" spans="1:7" x14ac:dyDescent="0.25">
      <c r="A20" s="13" t="s">
        <v>1281</v>
      </c>
      <c r="B20" s="36" t="s">
        <v>1282</v>
      </c>
      <c r="C20" s="36" t="s">
        <v>175</v>
      </c>
      <c r="D20" s="15">
        <v>7500000</v>
      </c>
      <c r="E20" s="16">
        <v>7461.26</v>
      </c>
      <c r="F20" s="17">
        <v>2.3800000000000002E-2</v>
      </c>
      <c r="G20" s="17">
        <v>7.775E-2</v>
      </c>
    </row>
    <row r="21" spans="1:7" x14ac:dyDescent="0.25">
      <c r="A21" s="13" t="s">
        <v>1283</v>
      </c>
      <c r="B21" s="36" t="s">
        <v>1284</v>
      </c>
      <c r="C21" s="36" t="s">
        <v>168</v>
      </c>
      <c r="D21" s="15">
        <v>7500000</v>
      </c>
      <c r="E21" s="16">
        <v>7442.27</v>
      </c>
      <c r="F21" s="17">
        <v>2.3699999999999999E-2</v>
      </c>
      <c r="G21" s="17">
        <v>7.7399999999999997E-2</v>
      </c>
    </row>
    <row r="22" spans="1:7" x14ac:dyDescent="0.25">
      <c r="A22" s="13" t="s">
        <v>1285</v>
      </c>
      <c r="B22" s="36" t="s">
        <v>1286</v>
      </c>
      <c r="C22" s="36" t="s">
        <v>168</v>
      </c>
      <c r="D22" s="15">
        <v>7500000</v>
      </c>
      <c r="E22" s="16">
        <v>7429.65</v>
      </c>
      <c r="F22" s="17">
        <v>2.3699999999999999E-2</v>
      </c>
      <c r="G22" s="17">
        <v>7.6355999999999993E-2</v>
      </c>
    </row>
    <row r="23" spans="1:7" x14ac:dyDescent="0.25">
      <c r="A23" s="13" t="s">
        <v>1287</v>
      </c>
      <c r="B23" s="36" t="s">
        <v>1288</v>
      </c>
      <c r="C23" s="36" t="s">
        <v>168</v>
      </c>
      <c r="D23" s="15">
        <v>7500000</v>
      </c>
      <c r="E23" s="16">
        <v>7427.56</v>
      </c>
      <c r="F23" s="17">
        <v>2.3699999999999999E-2</v>
      </c>
      <c r="G23" s="17">
        <v>7.6649999999999996E-2</v>
      </c>
    </row>
    <row r="24" spans="1:7" x14ac:dyDescent="0.25">
      <c r="A24" s="13" t="s">
        <v>1289</v>
      </c>
      <c r="B24" s="36" t="s">
        <v>1290</v>
      </c>
      <c r="C24" s="36" t="s">
        <v>168</v>
      </c>
      <c r="D24" s="15">
        <v>5500000</v>
      </c>
      <c r="E24" s="16">
        <v>5447</v>
      </c>
      <c r="F24" s="17">
        <v>1.7399999999999999E-2</v>
      </c>
      <c r="G24" s="17">
        <v>7.6355999999999993E-2</v>
      </c>
    </row>
    <row r="25" spans="1:7" x14ac:dyDescent="0.25">
      <c r="A25" s="13" t="s">
        <v>1291</v>
      </c>
      <c r="B25" s="36" t="s">
        <v>1292</v>
      </c>
      <c r="C25" s="36" t="s">
        <v>168</v>
      </c>
      <c r="D25" s="15">
        <v>5000000</v>
      </c>
      <c r="E25" s="16">
        <v>5005.33</v>
      </c>
      <c r="F25" s="17">
        <v>1.6E-2</v>
      </c>
      <c r="G25" s="17">
        <v>7.4548000000000003E-2</v>
      </c>
    </row>
    <row r="26" spans="1:7" x14ac:dyDescent="0.25">
      <c r="A26" s="13" t="s">
        <v>1293</v>
      </c>
      <c r="B26" s="36" t="s">
        <v>1294</v>
      </c>
      <c r="C26" s="36" t="s">
        <v>168</v>
      </c>
      <c r="D26" s="15">
        <v>5000000</v>
      </c>
      <c r="E26" s="16">
        <v>4987.8999999999996</v>
      </c>
      <c r="F26" s="17">
        <v>1.5900000000000001E-2</v>
      </c>
      <c r="G26" s="17">
        <v>7.4399999999999994E-2</v>
      </c>
    </row>
    <row r="27" spans="1:7" x14ac:dyDescent="0.25">
      <c r="A27" s="13" t="s">
        <v>1295</v>
      </c>
      <c r="B27" s="36" t="s">
        <v>1296</v>
      </c>
      <c r="C27" s="36" t="s">
        <v>168</v>
      </c>
      <c r="D27" s="15">
        <v>5000000</v>
      </c>
      <c r="E27" s="16">
        <v>4961.25</v>
      </c>
      <c r="F27" s="17">
        <v>1.5800000000000002E-2</v>
      </c>
      <c r="G27" s="17">
        <v>8.3025000000000002E-2</v>
      </c>
    </row>
    <row r="28" spans="1:7" x14ac:dyDescent="0.25">
      <c r="A28" s="13" t="s">
        <v>1297</v>
      </c>
      <c r="B28" s="36" t="s">
        <v>1298</v>
      </c>
      <c r="C28" s="36" t="s">
        <v>168</v>
      </c>
      <c r="D28" s="15">
        <v>5000000</v>
      </c>
      <c r="E28" s="16">
        <v>4946.6899999999996</v>
      </c>
      <c r="F28" s="17">
        <v>1.5800000000000002E-2</v>
      </c>
      <c r="G28" s="17">
        <v>8.2574999999999996E-2</v>
      </c>
    </row>
    <row r="29" spans="1:7" x14ac:dyDescent="0.25">
      <c r="A29" s="13" t="s">
        <v>1299</v>
      </c>
      <c r="B29" s="36" t="s">
        <v>1300</v>
      </c>
      <c r="C29" s="36" t="s">
        <v>168</v>
      </c>
      <c r="D29" s="15">
        <v>4500000</v>
      </c>
      <c r="E29" s="16">
        <v>4505.13</v>
      </c>
      <c r="F29" s="17">
        <v>1.44E-2</v>
      </c>
      <c r="G29" s="17">
        <v>7.5803999999999996E-2</v>
      </c>
    </row>
    <row r="30" spans="1:7" x14ac:dyDescent="0.25">
      <c r="A30" s="13" t="s">
        <v>1301</v>
      </c>
      <c r="B30" s="36" t="s">
        <v>1302</v>
      </c>
      <c r="C30" s="36" t="s">
        <v>168</v>
      </c>
      <c r="D30" s="15">
        <v>2500000</v>
      </c>
      <c r="E30" s="16">
        <v>2501.62</v>
      </c>
      <c r="F30" s="17">
        <v>8.0000000000000002E-3</v>
      </c>
      <c r="G30" s="17">
        <v>7.6355999999999993E-2</v>
      </c>
    </row>
    <row r="31" spans="1:7" x14ac:dyDescent="0.25">
      <c r="A31" s="13" t="s">
        <v>1303</v>
      </c>
      <c r="B31" s="36" t="s">
        <v>1304</v>
      </c>
      <c r="C31" s="36" t="s">
        <v>168</v>
      </c>
      <c r="D31" s="15">
        <v>2500000</v>
      </c>
      <c r="E31" s="16">
        <v>2494.21</v>
      </c>
      <c r="F31" s="17">
        <v>8.0000000000000002E-3</v>
      </c>
      <c r="G31" s="17">
        <v>7.6950000000000005E-2</v>
      </c>
    </row>
    <row r="32" spans="1:7" x14ac:dyDescent="0.25">
      <c r="A32" s="13" t="s">
        <v>1305</v>
      </c>
      <c r="B32" s="36" t="s">
        <v>1306</v>
      </c>
      <c r="C32" s="36" t="s">
        <v>168</v>
      </c>
      <c r="D32" s="15">
        <v>2500000</v>
      </c>
      <c r="E32" s="16">
        <v>2490.2199999999998</v>
      </c>
      <c r="F32" s="17">
        <v>7.9000000000000008E-3</v>
      </c>
      <c r="G32" s="17">
        <v>7.6600000000000001E-2</v>
      </c>
    </row>
    <row r="33" spans="1:7" x14ac:dyDescent="0.25">
      <c r="A33" s="13" t="s">
        <v>1307</v>
      </c>
      <c r="B33" s="36" t="s">
        <v>1308</v>
      </c>
      <c r="C33" s="36" t="s">
        <v>168</v>
      </c>
      <c r="D33" s="15">
        <v>2500000</v>
      </c>
      <c r="E33" s="16">
        <v>2489.41</v>
      </c>
      <c r="F33" s="17">
        <v>7.9000000000000008E-3</v>
      </c>
      <c r="G33" s="17">
        <v>8.1500000000000003E-2</v>
      </c>
    </row>
    <row r="34" spans="1:7" x14ac:dyDescent="0.25">
      <c r="A34" s="13" t="s">
        <v>1309</v>
      </c>
      <c r="B34" s="36" t="s">
        <v>1310</v>
      </c>
      <c r="C34" s="36" t="s">
        <v>168</v>
      </c>
      <c r="D34" s="15">
        <v>2500000</v>
      </c>
      <c r="E34" s="16">
        <v>2460.67</v>
      </c>
      <c r="F34" s="17">
        <v>7.7999999999999996E-3</v>
      </c>
      <c r="G34" s="17">
        <v>8.2600000000000007E-2</v>
      </c>
    </row>
    <row r="35" spans="1:7" x14ac:dyDescent="0.25">
      <c r="A35" s="13" t="s">
        <v>1311</v>
      </c>
      <c r="B35" s="36" t="s">
        <v>1312</v>
      </c>
      <c r="C35" s="36" t="s">
        <v>175</v>
      </c>
      <c r="D35" s="15">
        <v>2500000</v>
      </c>
      <c r="E35" s="16">
        <v>2454.7600000000002</v>
      </c>
      <c r="F35" s="17">
        <v>7.7999999999999996E-3</v>
      </c>
      <c r="G35" s="17">
        <v>7.6749999999999999E-2</v>
      </c>
    </row>
    <row r="36" spans="1:7" x14ac:dyDescent="0.25">
      <c r="A36" s="13" t="s">
        <v>196</v>
      </c>
      <c r="B36" s="36" t="s">
        <v>197</v>
      </c>
      <c r="C36" s="36" t="s">
        <v>198</v>
      </c>
      <c r="D36" s="15">
        <v>2000000</v>
      </c>
      <c r="E36" s="16">
        <v>1996.1</v>
      </c>
      <c r="F36" s="17">
        <v>6.4000000000000003E-3</v>
      </c>
      <c r="G36" s="17">
        <v>7.4781E-2</v>
      </c>
    </row>
    <row r="37" spans="1:7" x14ac:dyDescent="0.25">
      <c r="A37" s="13" t="s">
        <v>217</v>
      </c>
      <c r="B37" s="36" t="s">
        <v>218</v>
      </c>
      <c r="C37" s="36" t="s">
        <v>168</v>
      </c>
      <c r="D37" s="15">
        <v>2000000</v>
      </c>
      <c r="E37" s="16">
        <v>1988.42</v>
      </c>
      <c r="F37" s="17">
        <v>6.3E-3</v>
      </c>
      <c r="G37" s="17">
        <v>7.7049999999999993E-2</v>
      </c>
    </row>
    <row r="38" spans="1:7" x14ac:dyDescent="0.25">
      <c r="A38" s="13" t="s">
        <v>176</v>
      </c>
      <c r="B38" s="36" t="s">
        <v>177</v>
      </c>
      <c r="C38" s="36" t="s">
        <v>168</v>
      </c>
      <c r="D38" s="15">
        <v>1990000</v>
      </c>
      <c r="E38" s="16">
        <v>1960.14</v>
      </c>
      <c r="F38" s="17">
        <v>6.1999999999999998E-3</v>
      </c>
      <c r="G38" s="17">
        <v>7.5149999999999995E-2</v>
      </c>
    </row>
    <row r="39" spans="1:7" x14ac:dyDescent="0.25">
      <c r="A39" s="13" t="s">
        <v>242</v>
      </c>
      <c r="B39" s="36" t="s">
        <v>243</v>
      </c>
      <c r="C39" s="36" t="s">
        <v>244</v>
      </c>
      <c r="D39" s="15">
        <v>1900000</v>
      </c>
      <c r="E39" s="16">
        <v>1888.21</v>
      </c>
      <c r="F39" s="17">
        <v>6.0000000000000001E-3</v>
      </c>
      <c r="G39" s="17">
        <v>7.85E-2</v>
      </c>
    </row>
    <row r="40" spans="1:7" x14ac:dyDescent="0.25">
      <c r="A40" s="13" t="s">
        <v>232</v>
      </c>
      <c r="B40" s="36" t="s">
        <v>233</v>
      </c>
      <c r="C40" s="36" t="s">
        <v>168</v>
      </c>
      <c r="D40" s="15">
        <v>1500000</v>
      </c>
      <c r="E40" s="16">
        <v>1534.68</v>
      </c>
      <c r="F40" s="17">
        <v>4.8999999999999998E-3</v>
      </c>
      <c r="G40" s="17">
        <v>7.775E-2</v>
      </c>
    </row>
    <row r="41" spans="1:7" x14ac:dyDescent="0.25">
      <c r="A41" s="13" t="s">
        <v>203</v>
      </c>
      <c r="B41" s="36" t="s">
        <v>204</v>
      </c>
      <c r="C41" s="36" t="s">
        <v>168</v>
      </c>
      <c r="D41" s="15">
        <v>1300000</v>
      </c>
      <c r="E41" s="16">
        <v>1300.32</v>
      </c>
      <c r="F41" s="17">
        <v>4.1000000000000003E-3</v>
      </c>
      <c r="G41" s="17">
        <v>7.4649999999999994E-2</v>
      </c>
    </row>
    <row r="42" spans="1:7" x14ac:dyDescent="0.25">
      <c r="A42" s="13" t="s">
        <v>323</v>
      </c>
      <c r="B42" s="36" t="s">
        <v>324</v>
      </c>
      <c r="C42" s="36" t="s">
        <v>168</v>
      </c>
      <c r="D42" s="15">
        <v>1000000</v>
      </c>
      <c r="E42" s="16">
        <v>1031.1500000000001</v>
      </c>
      <c r="F42" s="17">
        <v>3.3E-3</v>
      </c>
      <c r="G42" s="17">
        <v>7.6499999999999999E-2</v>
      </c>
    </row>
    <row r="43" spans="1:7" x14ac:dyDescent="0.25">
      <c r="A43" s="13" t="s">
        <v>1313</v>
      </c>
      <c r="B43" s="36" t="s">
        <v>1314</v>
      </c>
      <c r="C43" s="36" t="s">
        <v>175</v>
      </c>
      <c r="D43" s="15">
        <v>1000000</v>
      </c>
      <c r="E43" s="16">
        <v>1018.17</v>
      </c>
      <c r="F43" s="17">
        <v>3.2000000000000002E-3</v>
      </c>
      <c r="G43" s="17">
        <v>7.7249999999999999E-2</v>
      </c>
    </row>
    <row r="44" spans="1:7" x14ac:dyDescent="0.25">
      <c r="A44" s="13" t="s">
        <v>265</v>
      </c>
      <c r="B44" s="36" t="s">
        <v>266</v>
      </c>
      <c r="C44" s="36" t="s">
        <v>168</v>
      </c>
      <c r="D44" s="15">
        <v>1000000</v>
      </c>
      <c r="E44" s="16">
        <v>1017.27</v>
      </c>
      <c r="F44" s="17">
        <v>3.2000000000000002E-3</v>
      </c>
      <c r="G44" s="17">
        <v>7.4499999999999997E-2</v>
      </c>
    </row>
    <row r="45" spans="1:7" x14ac:dyDescent="0.25">
      <c r="A45" s="13" t="s">
        <v>221</v>
      </c>
      <c r="B45" s="36" t="s">
        <v>222</v>
      </c>
      <c r="C45" s="36" t="s">
        <v>223</v>
      </c>
      <c r="D45" s="15">
        <v>1000000</v>
      </c>
      <c r="E45" s="16">
        <v>1015.36</v>
      </c>
      <c r="F45" s="17">
        <v>3.2000000000000002E-3</v>
      </c>
      <c r="G45" s="17">
        <v>7.5649999999999995E-2</v>
      </c>
    </row>
    <row r="46" spans="1:7" x14ac:dyDescent="0.25">
      <c r="A46" s="13" t="s">
        <v>1315</v>
      </c>
      <c r="B46" s="36" t="s">
        <v>1316</v>
      </c>
      <c r="C46" s="36" t="s">
        <v>168</v>
      </c>
      <c r="D46" s="15">
        <v>1000000</v>
      </c>
      <c r="E46" s="16">
        <v>1014.27</v>
      </c>
      <c r="F46" s="17">
        <v>3.2000000000000002E-3</v>
      </c>
      <c r="G46" s="17">
        <v>7.6303999999999997E-2</v>
      </c>
    </row>
    <row r="47" spans="1:7" x14ac:dyDescent="0.25">
      <c r="A47" s="13" t="s">
        <v>253</v>
      </c>
      <c r="B47" s="36" t="s">
        <v>254</v>
      </c>
      <c r="C47" s="36" t="s">
        <v>175</v>
      </c>
      <c r="D47" s="15">
        <v>1000000</v>
      </c>
      <c r="E47" s="16">
        <v>1007.57</v>
      </c>
      <c r="F47" s="17">
        <v>3.2000000000000002E-3</v>
      </c>
      <c r="G47" s="17">
        <v>7.7350000000000002E-2</v>
      </c>
    </row>
    <row r="48" spans="1:7" x14ac:dyDescent="0.25">
      <c r="A48" s="13" t="s">
        <v>255</v>
      </c>
      <c r="B48" s="36" t="s">
        <v>256</v>
      </c>
      <c r="C48" s="36" t="s">
        <v>168</v>
      </c>
      <c r="D48" s="15">
        <v>1000000</v>
      </c>
      <c r="E48" s="16">
        <v>994.38</v>
      </c>
      <c r="F48" s="17">
        <v>3.2000000000000002E-3</v>
      </c>
      <c r="G48" s="17">
        <v>7.5537000000000007E-2</v>
      </c>
    </row>
    <row r="49" spans="1:7" x14ac:dyDescent="0.25">
      <c r="A49" s="13" t="s">
        <v>180</v>
      </c>
      <c r="B49" s="36" t="s">
        <v>181</v>
      </c>
      <c r="C49" s="36" t="s">
        <v>168</v>
      </c>
      <c r="D49" s="15">
        <v>1000000</v>
      </c>
      <c r="E49" s="16">
        <v>986.04</v>
      </c>
      <c r="F49" s="17">
        <v>3.0999999999999999E-3</v>
      </c>
      <c r="G49" s="17">
        <v>7.8700000000000006E-2</v>
      </c>
    </row>
    <row r="50" spans="1:7" x14ac:dyDescent="0.25">
      <c r="A50" s="13" t="s">
        <v>199</v>
      </c>
      <c r="B50" s="36" t="s">
        <v>200</v>
      </c>
      <c r="C50" s="36" t="s">
        <v>168</v>
      </c>
      <c r="D50" s="15">
        <v>800000</v>
      </c>
      <c r="E50" s="16">
        <v>791.52</v>
      </c>
      <c r="F50" s="17">
        <v>2.5000000000000001E-3</v>
      </c>
      <c r="G50" s="17">
        <v>7.8424999999999995E-2</v>
      </c>
    </row>
    <row r="51" spans="1:7" x14ac:dyDescent="0.25">
      <c r="A51" s="13" t="s">
        <v>311</v>
      </c>
      <c r="B51" s="36" t="s">
        <v>312</v>
      </c>
      <c r="C51" s="36" t="s">
        <v>168</v>
      </c>
      <c r="D51" s="15">
        <v>500000</v>
      </c>
      <c r="E51" s="16">
        <v>512.52</v>
      </c>
      <c r="F51" s="17">
        <v>1.6000000000000001E-3</v>
      </c>
      <c r="G51" s="17">
        <v>7.6300000000000007E-2</v>
      </c>
    </row>
    <row r="52" spans="1:7" x14ac:dyDescent="0.25">
      <c r="A52" s="13" t="s">
        <v>1317</v>
      </c>
      <c r="B52" s="36" t="s">
        <v>1318</v>
      </c>
      <c r="C52" s="36" t="s">
        <v>168</v>
      </c>
      <c r="D52" s="15">
        <v>120000</v>
      </c>
      <c r="E52" s="16">
        <v>124.32</v>
      </c>
      <c r="F52" s="17">
        <v>4.0000000000000002E-4</v>
      </c>
      <c r="G52" s="17">
        <v>7.7687999999999993E-2</v>
      </c>
    </row>
    <row r="53" spans="1:7" x14ac:dyDescent="0.25">
      <c r="A53" s="13" t="s">
        <v>1319</v>
      </c>
      <c r="B53" s="36" t="s">
        <v>1320</v>
      </c>
      <c r="C53" s="36" t="s">
        <v>168</v>
      </c>
      <c r="D53" s="15">
        <v>10000</v>
      </c>
      <c r="E53" s="16">
        <v>10.15</v>
      </c>
      <c r="F53" s="67">
        <v>0</v>
      </c>
      <c r="G53" s="17">
        <v>7.9499E-2</v>
      </c>
    </row>
    <row r="54" spans="1:7" x14ac:dyDescent="0.25">
      <c r="A54" s="14" t="s">
        <v>325</v>
      </c>
      <c r="B54" s="37"/>
      <c r="C54" s="37"/>
      <c r="D54" s="18"/>
      <c r="E54" s="29">
        <v>215640.62</v>
      </c>
      <c r="F54" s="30">
        <v>0.68710000000000004</v>
      </c>
      <c r="G54" s="21"/>
    </row>
    <row r="55" spans="1:7" x14ac:dyDescent="0.25">
      <c r="A55" s="13"/>
      <c r="B55" s="36"/>
      <c r="C55" s="36"/>
      <c r="D55" s="15"/>
      <c r="E55" s="16"/>
      <c r="F55" s="17"/>
      <c r="G55" s="17"/>
    </row>
    <row r="56" spans="1:7" x14ac:dyDescent="0.25">
      <c r="A56" s="14" t="s">
        <v>326</v>
      </c>
      <c r="B56" s="36"/>
      <c r="C56" s="36"/>
      <c r="D56" s="15"/>
      <c r="E56" s="16"/>
      <c r="F56" s="17"/>
      <c r="G56" s="17"/>
    </row>
    <row r="57" spans="1:7" x14ac:dyDescent="0.25">
      <c r="A57" s="13" t="s">
        <v>1321</v>
      </c>
      <c r="B57" s="36" t="s">
        <v>1322</v>
      </c>
      <c r="C57" s="36" t="s">
        <v>329</v>
      </c>
      <c r="D57" s="15">
        <v>500000</v>
      </c>
      <c r="E57" s="16">
        <v>501.64</v>
      </c>
      <c r="F57" s="17">
        <v>1.6000000000000001E-3</v>
      </c>
      <c r="G57" s="17">
        <v>7.2429999999999994E-2</v>
      </c>
    </row>
    <row r="58" spans="1:7" x14ac:dyDescent="0.25">
      <c r="A58" s="14" t="s">
        <v>325</v>
      </c>
      <c r="B58" s="37"/>
      <c r="C58" s="37"/>
      <c r="D58" s="18"/>
      <c r="E58" s="29">
        <v>501.64</v>
      </c>
      <c r="F58" s="30">
        <v>1.6000000000000001E-3</v>
      </c>
      <c r="G58" s="21"/>
    </row>
    <row r="59" spans="1:7" x14ac:dyDescent="0.25">
      <c r="A59" s="14" t="s">
        <v>1323</v>
      </c>
      <c r="B59" s="36"/>
      <c r="C59" s="36"/>
      <c r="D59" s="15"/>
      <c r="E59" s="16"/>
      <c r="F59" s="17"/>
      <c r="G59" s="17"/>
    </row>
    <row r="60" spans="1:7" x14ac:dyDescent="0.25">
      <c r="A60" s="13" t="s">
        <v>1324</v>
      </c>
      <c r="B60" s="36" t="s">
        <v>1325</v>
      </c>
      <c r="C60" s="36" t="s">
        <v>329</v>
      </c>
      <c r="D60" s="15">
        <v>2500000</v>
      </c>
      <c r="E60" s="16">
        <v>2437.12</v>
      </c>
      <c r="F60" s="17">
        <v>7.7999999999999996E-3</v>
      </c>
      <c r="G60" s="17">
        <v>7.5059000000000001E-2</v>
      </c>
    </row>
    <row r="61" spans="1:7" x14ac:dyDescent="0.25">
      <c r="A61" s="13" t="s">
        <v>1326</v>
      </c>
      <c r="B61" s="36" t="s">
        <v>1327</v>
      </c>
      <c r="C61" s="36" t="s">
        <v>329</v>
      </c>
      <c r="D61" s="15">
        <v>1000000</v>
      </c>
      <c r="E61" s="16">
        <v>1011.65</v>
      </c>
      <c r="F61" s="17">
        <v>3.2000000000000002E-3</v>
      </c>
      <c r="G61" s="17">
        <v>6.9053000000000003E-2</v>
      </c>
    </row>
    <row r="62" spans="1:7" x14ac:dyDescent="0.25">
      <c r="A62" s="13" t="s">
        <v>1328</v>
      </c>
      <c r="B62" s="36" t="s">
        <v>1329</v>
      </c>
      <c r="C62" s="36" t="s">
        <v>329</v>
      </c>
      <c r="D62" s="15">
        <v>1000000</v>
      </c>
      <c r="E62" s="16">
        <v>1010.73</v>
      </c>
      <c r="F62" s="17">
        <v>3.2000000000000002E-3</v>
      </c>
      <c r="G62" s="17">
        <v>6.9054000000000004E-2</v>
      </c>
    </row>
    <row r="63" spans="1:7" x14ac:dyDescent="0.25">
      <c r="A63" s="13" t="s">
        <v>1330</v>
      </c>
      <c r="B63" s="36" t="s">
        <v>1331</v>
      </c>
      <c r="C63" s="36" t="s">
        <v>329</v>
      </c>
      <c r="D63" s="15">
        <v>1000000</v>
      </c>
      <c r="E63" s="16">
        <v>1008.78</v>
      </c>
      <c r="F63" s="17">
        <v>3.2000000000000002E-3</v>
      </c>
      <c r="G63" s="17">
        <v>6.9053000000000003E-2</v>
      </c>
    </row>
    <row r="64" spans="1:7" x14ac:dyDescent="0.25">
      <c r="A64" s="13" t="s">
        <v>1332</v>
      </c>
      <c r="B64" s="36" t="s">
        <v>1333</v>
      </c>
      <c r="C64" s="36" t="s">
        <v>329</v>
      </c>
      <c r="D64" s="15">
        <v>1000000</v>
      </c>
      <c r="E64" s="16">
        <v>1007.62</v>
      </c>
      <c r="F64" s="17">
        <v>3.2000000000000002E-3</v>
      </c>
      <c r="G64" s="17">
        <v>6.9053000000000003E-2</v>
      </c>
    </row>
    <row r="65" spans="1:7" x14ac:dyDescent="0.25">
      <c r="A65" s="13" t="s">
        <v>1334</v>
      </c>
      <c r="B65" s="36" t="s">
        <v>1335</v>
      </c>
      <c r="C65" s="36" t="s">
        <v>329</v>
      </c>
      <c r="D65" s="15">
        <v>500000</v>
      </c>
      <c r="E65" s="16">
        <v>501.98</v>
      </c>
      <c r="F65" s="17">
        <v>1.6000000000000001E-3</v>
      </c>
      <c r="G65" s="17">
        <v>6.9053000000000003E-2</v>
      </c>
    </row>
    <row r="66" spans="1:7" x14ac:dyDescent="0.25">
      <c r="A66" s="14" t="s">
        <v>325</v>
      </c>
      <c r="B66" s="37"/>
      <c r="C66" s="37"/>
      <c r="D66" s="18"/>
      <c r="E66" s="29">
        <v>6977.88</v>
      </c>
      <c r="F66" s="30">
        <v>2.2200000000000001E-2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13"/>
      <c r="B68" s="36"/>
      <c r="C68" s="36"/>
      <c r="D68" s="15"/>
      <c r="E68" s="16"/>
      <c r="F68" s="17"/>
      <c r="G68" s="17"/>
    </row>
    <row r="69" spans="1:7" x14ac:dyDescent="0.25">
      <c r="A69" s="14" t="s">
        <v>334</v>
      </c>
      <c r="B69" s="36"/>
      <c r="C69" s="36"/>
      <c r="D69" s="15"/>
      <c r="E69" s="16"/>
      <c r="F69" s="17"/>
      <c r="G69" s="17"/>
    </row>
    <row r="70" spans="1:7" x14ac:dyDescent="0.25">
      <c r="A70" s="14" t="s">
        <v>325</v>
      </c>
      <c r="B70" s="36"/>
      <c r="C70" s="36"/>
      <c r="D70" s="15"/>
      <c r="E70" s="40" t="s">
        <v>163</v>
      </c>
      <c r="F70" s="41" t="s">
        <v>163</v>
      </c>
      <c r="G70" s="17"/>
    </row>
    <row r="71" spans="1:7" x14ac:dyDescent="0.25">
      <c r="A71" s="13"/>
      <c r="B71" s="36"/>
      <c r="C71" s="36"/>
      <c r="D71" s="15"/>
      <c r="E71" s="16"/>
      <c r="F71" s="17"/>
      <c r="G71" s="17"/>
    </row>
    <row r="72" spans="1:7" x14ac:dyDescent="0.25">
      <c r="A72" s="14" t="s">
        <v>335</v>
      </c>
      <c r="B72" s="36"/>
      <c r="C72" s="36"/>
      <c r="D72" s="15"/>
      <c r="E72" s="16"/>
      <c r="F72" s="17"/>
      <c r="G72" s="17"/>
    </row>
    <row r="73" spans="1:7" x14ac:dyDescent="0.25">
      <c r="A73" s="14" t="s">
        <v>325</v>
      </c>
      <c r="B73" s="36"/>
      <c r="C73" s="36"/>
      <c r="D73" s="15"/>
      <c r="E73" s="40" t="s">
        <v>163</v>
      </c>
      <c r="F73" s="41" t="s">
        <v>163</v>
      </c>
      <c r="G73" s="17"/>
    </row>
    <row r="74" spans="1:7" x14ac:dyDescent="0.25">
      <c r="A74" s="13"/>
      <c r="B74" s="36"/>
      <c r="C74" s="36"/>
      <c r="D74" s="15"/>
      <c r="E74" s="16"/>
      <c r="F74" s="17"/>
      <c r="G74" s="17"/>
    </row>
    <row r="75" spans="1:7" x14ac:dyDescent="0.25">
      <c r="A75" s="25" t="s">
        <v>336</v>
      </c>
      <c r="B75" s="38"/>
      <c r="C75" s="38"/>
      <c r="D75" s="26"/>
      <c r="E75" s="29">
        <v>223120.14</v>
      </c>
      <c r="F75" s="30">
        <v>0.71089999999999998</v>
      </c>
      <c r="G75" s="21"/>
    </row>
    <row r="76" spans="1:7" x14ac:dyDescent="0.25">
      <c r="A76" s="13"/>
      <c r="B76" s="36"/>
      <c r="C76" s="36"/>
      <c r="D76" s="15"/>
      <c r="E76" s="16"/>
      <c r="F76" s="17"/>
      <c r="G76" s="17"/>
    </row>
    <row r="77" spans="1:7" x14ac:dyDescent="0.25">
      <c r="A77" s="14" t="s">
        <v>1336</v>
      </c>
      <c r="B77" s="36"/>
      <c r="C77" s="36"/>
      <c r="D77" s="15"/>
      <c r="E77" s="16"/>
      <c r="F77" s="17"/>
      <c r="G77" s="17"/>
    </row>
    <row r="78" spans="1:7" x14ac:dyDescent="0.25">
      <c r="A78" s="13"/>
      <c r="B78" s="36"/>
      <c r="C78" s="36"/>
      <c r="D78" s="15"/>
      <c r="E78" s="16"/>
      <c r="F78" s="17"/>
      <c r="G78" s="17"/>
    </row>
    <row r="79" spans="1:7" x14ac:dyDescent="0.25">
      <c r="A79" s="14" t="s">
        <v>1337</v>
      </c>
      <c r="B79" s="36"/>
      <c r="C79" s="36"/>
      <c r="D79" s="15"/>
      <c r="E79" s="16"/>
      <c r="F79" s="17"/>
      <c r="G79" s="17"/>
    </row>
    <row r="80" spans="1:7" x14ac:dyDescent="0.25">
      <c r="A80" s="13" t="s">
        <v>1338</v>
      </c>
      <c r="B80" s="36" t="s">
        <v>1339</v>
      </c>
      <c r="C80" s="36" t="s">
        <v>329</v>
      </c>
      <c r="D80" s="15">
        <v>30000000</v>
      </c>
      <c r="E80" s="16">
        <v>28870.5</v>
      </c>
      <c r="F80" s="17">
        <v>9.1999999999999998E-2</v>
      </c>
      <c r="G80" s="17">
        <v>5.9748999999999997E-2</v>
      </c>
    </row>
    <row r="81" spans="1:7" x14ac:dyDescent="0.25">
      <c r="A81" s="14" t="s">
        <v>325</v>
      </c>
      <c r="B81" s="37"/>
      <c r="C81" s="37"/>
      <c r="D81" s="18"/>
      <c r="E81" s="29">
        <v>28870.5</v>
      </c>
      <c r="F81" s="30">
        <v>9.1999999999999998E-2</v>
      </c>
      <c r="G81" s="21"/>
    </row>
    <row r="82" spans="1:7" x14ac:dyDescent="0.25">
      <c r="A82" s="14" t="s">
        <v>1340</v>
      </c>
      <c r="B82" s="36"/>
      <c r="C82" s="36"/>
      <c r="D82" s="15"/>
      <c r="E82" s="16"/>
      <c r="F82" s="17"/>
      <c r="G82" s="17"/>
    </row>
    <row r="83" spans="1:7" x14ac:dyDescent="0.25">
      <c r="A83" s="13" t="s">
        <v>1341</v>
      </c>
      <c r="B83" s="36" t="s">
        <v>1342</v>
      </c>
      <c r="C83" s="36" t="s">
        <v>1343</v>
      </c>
      <c r="D83" s="15">
        <v>12500000</v>
      </c>
      <c r="E83" s="16">
        <v>12278.54</v>
      </c>
      <c r="F83" s="17">
        <v>3.9100000000000003E-2</v>
      </c>
      <c r="G83" s="17">
        <v>6.6500000000000004E-2</v>
      </c>
    </row>
    <row r="84" spans="1:7" x14ac:dyDescent="0.25">
      <c r="A84" s="13" t="s">
        <v>1344</v>
      </c>
      <c r="B84" s="36" t="s">
        <v>1345</v>
      </c>
      <c r="C84" s="36" t="s">
        <v>1343</v>
      </c>
      <c r="D84" s="15">
        <v>10000000</v>
      </c>
      <c r="E84" s="16">
        <v>9733.02</v>
      </c>
      <c r="F84" s="17">
        <v>3.1E-2</v>
      </c>
      <c r="G84" s="17">
        <v>6.7650000000000002E-2</v>
      </c>
    </row>
    <row r="85" spans="1:7" x14ac:dyDescent="0.25">
      <c r="A85" s="13" t="s">
        <v>1346</v>
      </c>
      <c r="B85" s="36" t="s">
        <v>1347</v>
      </c>
      <c r="C85" s="36" t="s">
        <v>1348</v>
      </c>
      <c r="D85" s="15">
        <v>10000000</v>
      </c>
      <c r="E85" s="16">
        <v>9703.27</v>
      </c>
      <c r="F85" s="17">
        <v>3.09E-2</v>
      </c>
      <c r="G85" s="17">
        <v>6.8900000000000003E-2</v>
      </c>
    </row>
    <row r="86" spans="1:7" x14ac:dyDescent="0.25">
      <c r="A86" s="13" t="s">
        <v>1349</v>
      </c>
      <c r="B86" s="36" t="s">
        <v>1350</v>
      </c>
      <c r="C86" s="36" t="s">
        <v>1348</v>
      </c>
      <c r="D86" s="15">
        <v>5000000</v>
      </c>
      <c r="E86" s="16">
        <v>4936.7299999999996</v>
      </c>
      <c r="F86" s="17">
        <v>1.5699999999999999E-2</v>
      </c>
      <c r="G86" s="17">
        <v>6.3216999999999995E-2</v>
      </c>
    </row>
    <row r="87" spans="1:7" x14ac:dyDescent="0.25">
      <c r="A87" s="13" t="s">
        <v>1351</v>
      </c>
      <c r="B87" s="36" t="s">
        <v>1352</v>
      </c>
      <c r="C87" s="36" t="s">
        <v>1353</v>
      </c>
      <c r="D87" s="15">
        <v>5000000</v>
      </c>
      <c r="E87" s="16">
        <v>4907.45</v>
      </c>
      <c r="F87" s="17">
        <v>1.5599999999999999E-2</v>
      </c>
      <c r="G87" s="17">
        <v>6.6834000000000005E-2</v>
      </c>
    </row>
    <row r="88" spans="1:7" x14ac:dyDescent="0.25">
      <c r="A88" s="13" t="s">
        <v>1354</v>
      </c>
      <c r="B88" s="36" t="s">
        <v>1355</v>
      </c>
      <c r="C88" s="36" t="s">
        <v>1343</v>
      </c>
      <c r="D88" s="15">
        <v>5000000</v>
      </c>
      <c r="E88" s="16">
        <v>4878.83</v>
      </c>
      <c r="F88" s="17">
        <v>1.5599999999999999E-2</v>
      </c>
      <c r="G88" s="17">
        <v>6.7650000000000002E-2</v>
      </c>
    </row>
    <row r="89" spans="1:7" x14ac:dyDescent="0.25">
      <c r="A89" s="13" t="s">
        <v>1356</v>
      </c>
      <c r="B89" s="36" t="s">
        <v>1357</v>
      </c>
      <c r="C89" s="36" t="s">
        <v>1343</v>
      </c>
      <c r="D89" s="15">
        <v>2500000</v>
      </c>
      <c r="E89" s="16">
        <v>2441.4699999999998</v>
      </c>
      <c r="F89" s="17">
        <v>7.7999999999999996E-3</v>
      </c>
      <c r="G89" s="17">
        <v>6.9450999999999999E-2</v>
      </c>
    </row>
    <row r="90" spans="1:7" x14ac:dyDescent="0.25">
      <c r="A90" s="13" t="s">
        <v>1358</v>
      </c>
      <c r="B90" s="36" t="s">
        <v>1359</v>
      </c>
      <c r="C90" s="36" t="s">
        <v>1343</v>
      </c>
      <c r="D90" s="15">
        <v>2000000</v>
      </c>
      <c r="E90" s="16">
        <v>1956.99</v>
      </c>
      <c r="F90" s="17">
        <v>6.1999999999999998E-3</v>
      </c>
      <c r="G90" s="17">
        <v>6.6850000000000007E-2</v>
      </c>
    </row>
    <row r="91" spans="1:7" x14ac:dyDescent="0.25">
      <c r="A91" s="13" t="s">
        <v>1360</v>
      </c>
      <c r="B91" s="36" t="s">
        <v>1361</v>
      </c>
      <c r="C91" s="36" t="s">
        <v>1362</v>
      </c>
      <c r="D91" s="15">
        <v>1000000</v>
      </c>
      <c r="E91" s="16">
        <v>970.58</v>
      </c>
      <c r="F91" s="17">
        <v>3.0999999999999999E-3</v>
      </c>
      <c r="G91" s="17">
        <v>6.83E-2</v>
      </c>
    </row>
    <row r="92" spans="1:7" x14ac:dyDescent="0.25">
      <c r="A92" s="14" t="s">
        <v>325</v>
      </c>
      <c r="B92" s="37"/>
      <c r="C92" s="37"/>
      <c r="D92" s="18"/>
      <c r="E92" s="29">
        <v>51806.879999999997</v>
      </c>
      <c r="F92" s="30">
        <v>0.16500000000000001</v>
      </c>
      <c r="G92" s="21"/>
    </row>
    <row r="93" spans="1:7" x14ac:dyDescent="0.25">
      <c r="A93" s="13"/>
      <c r="B93" s="36"/>
      <c r="C93" s="36"/>
      <c r="D93" s="15"/>
      <c r="E93" s="16"/>
      <c r="F93" s="17"/>
      <c r="G93" s="17"/>
    </row>
    <row r="94" spans="1:7" x14ac:dyDescent="0.25">
      <c r="A94" s="25" t="s">
        <v>336</v>
      </c>
      <c r="B94" s="38"/>
      <c r="C94" s="38"/>
      <c r="D94" s="26"/>
      <c r="E94" s="29">
        <v>80677.38</v>
      </c>
      <c r="F94" s="30">
        <v>0.25700000000000001</v>
      </c>
      <c r="G94" s="21"/>
    </row>
    <row r="95" spans="1:7" x14ac:dyDescent="0.25">
      <c r="A95" s="13"/>
      <c r="B95" s="36"/>
      <c r="C95" s="36"/>
      <c r="D95" s="15"/>
      <c r="E95" s="16"/>
      <c r="F95" s="17"/>
      <c r="G95" s="17"/>
    </row>
    <row r="96" spans="1:7" x14ac:dyDescent="0.25">
      <c r="A96" s="13"/>
      <c r="B96" s="36"/>
      <c r="C96" s="36"/>
      <c r="D96" s="15"/>
      <c r="E96" s="16"/>
      <c r="F96" s="17"/>
      <c r="G96" s="17"/>
    </row>
    <row r="97" spans="1:7" x14ac:dyDescent="0.25">
      <c r="A97" s="14" t="s">
        <v>1363</v>
      </c>
      <c r="B97" s="36"/>
      <c r="C97" s="36"/>
      <c r="D97" s="15"/>
      <c r="E97" s="16"/>
      <c r="F97" s="17"/>
      <c r="G97" s="17"/>
    </row>
    <row r="98" spans="1:7" x14ac:dyDescent="0.25">
      <c r="A98" s="13" t="s">
        <v>1364</v>
      </c>
      <c r="B98" s="36" t="s">
        <v>1365</v>
      </c>
      <c r="C98" s="36"/>
      <c r="D98" s="15">
        <v>6650.009</v>
      </c>
      <c r="E98" s="16">
        <v>798.43</v>
      </c>
      <c r="F98" s="17">
        <v>2.5000000000000001E-3</v>
      </c>
      <c r="G98" s="17"/>
    </row>
    <row r="99" spans="1:7" x14ac:dyDescent="0.25">
      <c r="A99" s="13"/>
      <c r="B99" s="36"/>
      <c r="C99" s="36"/>
      <c r="D99" s="15"/>
      <c r="E99" s="16"/>
      <c r="F99" s="17"/>
      <c r="G99" s="17"/>
    </row>
    <row r="100" spans="1:7" x14ac:dyDescent="0.25">
      <c r="A100" s="25" t="s">
        <v>336</v>
      </c>
      <c r="B100" s="38"/>
      <c r="C100" s="38"/>
      <c r="D100" s="26"/>
      <c r="E100" s="29">
        <v>798.43</v>
      </c>
      <c r="F100" s="30">
        <v>2.5000000000000001E-3</v>
      </c>
      <c r="G100" s="21"/>
    </row>
    <row r="101" spans="1:7" x14ac:dyDescent="0.25">
      <c r="A101" s="13"/>
      <c r="B101" s="36"/>
      <c r="C101" s="36"/>
      <c r="D101" s="15"/>
      <c r="E101" s="16"/>
      <c r="F101" s="17"/>
      <c r="G101" s="17"/>
    </row>
    <row r="102" spans="1:7" x14ac:dyDescent="0.25">
      <c r="A102" s="14" t="s">
        <v>337</v>
      </c>
      <c r="B102" s="36"/>
      <c r="C102" s="36"/>
      <c r="D102" s="15"/>
      <c r="E102" s="16"/>
      <c r="F102" s="17"/>
      <c r="G102" s="17"/>
    </row>
    <row r="103" spans="1:7" x14ac:dyDescent="0.25">
      <c r="A103" s="13" t="s">
        <v>338</v>
      </c>
      <c r="B103" s="36"/>
      <c r="C103" s="36"/>
      <c r="D103" s="15"/>
      <c r="E103" s="16">
        <v>1199.96</v>
      </c>
      <c r="F103" s="17">
        <v>3.8E-3</v>
      </c>
      <c r="G103" s="17">
        <v>5.2499999999999998E-2</v>
      </c>
    </row>
    <row r="104" spans="1:7" x14ac:dyDescent="0.25">
      <c r="A104" s="13" t="s">
        <v>339</v>
      </c>
      <c r="B104" s="36"/>
      <c r="C104" s="36"/>
      <c r="D104" s="15"/>
      <c r="E104" s="16">
        <v>10</v>
      </c>
      <c r="F104" s="67">
        <v>0</v>
      </c>
      <c r="G104" s="17">
        <v>5.1214000000000003E-2</v>
      </c>
    </row>
    <row r="105" spans="1:7" x14ac:dyDescent="0.25">
      <c r="A105" s="14" t="s">
        <v>325</v>
      </c>
      <c r="B105" s="37"/>
      <c r="C105" s="37"/>
      <c r="D105" s="18"/>
      <c r="E105" s="29">
        <v>1209.96</v>
      </c>
      <c r="F105" s="30">
        <v>3.8E-3</v>
      </c>
      <c r="G105" s="21"/>
    </row>
    <row r="106" spans="1:7" x14ac:dyDescent="0.25">
      <c r="A106" s="13"/>
      <c r="B106" s="36"/>
      <c r="C106" s="36"/>
      <c r="D106" s="15"/>
      <c r="E106" s="16"/>
      <c r="F106" s="17"/>
      <c r="G106" s="17"/>
    </row>
    <row r="107" spans="1:7" x14ac:dyDescent="0.25">
      <c r="A107" s="25" t="s">
        <v>336</v>
      </c>
      <c r="B107" s="38"/>
      <c r="C107" s="38"/>
      <c r="D107" s="26"/>
      <c r="E107" s="29">
        <v>1209.96</v>
      </c>
      <c r="F107" s="30">
        <v>3.8E-3</v>
      </c>
      <c r="G107" s="21"/>
    </row>
    <row r="108" spans="1:7" x14ac:dyDescent="0.25">
      <c r="A108" s="13" t="s">
        <v>340</v>
      </c>
      <c r="B108" s="36"/>
      <c r="C108" s="36"/>
      <c r="D108" s="15"/>
      <c r="E108" s="16">
        <v>7848.5764460999999</v>
      </c>
      <c r="F108" s="17">
        <v>2.5023E-2</v>
      </c>
      <c r="G108" s="17"/>
    </row>
    <row r="109" spans="1:7" x14ac:dyDescent="0.25">
      <c r="A109" s="13" t="s">
        <v>341</v>
      </c>
      <c r="B109" s="36"/>
      <c r="C109" s="36"/>
      <c r="D109" s="15"/>
      <c r="E109" s="31">
        <v>-1.4264460999999999</v>
      </c>
      <c r="F109" s="17">
        <v>7.7700000000000002E-4</v>
      </c>
      <c r="G109" s="17">
        <v>5.2489000000000001E-2</v>
      </c>
    </row>
    <row r="110" spans="1:7" x14ac:dyDescent="0.25">
      <c r="A110" s="33" t="s">
        <v>342</v>
      </c>
      <c r="B110" s="39"/>
      <c r="C110" s="39"/>
      <c r="D110" s="34"/>
      <c r="E110" s="27">
        <v>313653.06</v>
      </c>
      <c r="F110" s="28">
        <v>1</v>
      </c>
      <c r="G110" s="28"/>
    </row>
    <row r="111" spans="1:7" x14ac:dyDescent="0.25">
      <c r="A111" s="70" t="s">
        <v>343</v>
      </c>
      <c r="B111" s="71"/>
      <c r="C111" s="71"/>
      <c r="D111" s="71"/>
      <c r="E111" s="71"/>
      <c r="F111" s="71"/>
      <c r="G111" s="72"/>
    </row>
    <row r="112" spans="1:7" x14ac:dyDescent="0.25">
      <c r="A112" s="1" t="s">
        <v>1366</v>
      </c>
    </row>
    <row r="113" spans="1:3" x14ac:dyDescent="0.25">
      <c r="A113" s="1" t="s">
        <v>344</v>
      </c>
    </row>
    <row r="115" spans="1:3" x14ac:dyDescent="0.25">
      <c r="A115" s="1" t="s">
        <v>346</v>
      </c>
    </row>
    <row r="116" spans="1:3" x14ac:dyDescent="0.25">
      <c r="A116" s="56" t="s">
        <v>347</v>
      </c>
      <c r="B116" s="3" t="s">
        <v>163</v>
      </c>
    </row>
    <row r="117" spans="1:3" x14ac:dyDescent="0.25">
      <c r="A117" t="s">
        <v>348</v>
      </c>
    </row>
    <row r="118" spans="1:3" x14ac:dyDescent="0.25">
      <c r="A118" t="s">
        <v>590</v>
      </c>
      <c r="B118" t="s">
        <v>350</v>
      </c>
      <c r="C118" t="s">
        <v>350</v>
      </c>
    </row>
    <row r="119" spans="1:3" x14ac:dyDescent="0.25">
      <c r="B119" s="58">
        <v>46265</v>
      </c>
      <c r="C119" s="58">
        <v>46295</v>
      </c>
    </row>
    <row r="120" spans="1:3" x14ac:dyDescent="0.25">
      <c r="A120" t="s">
        <v>1367</v>
      </c>
      <c r="B120" t="s">
        <v>1368</v>
      </c>
      <c r="C120" t="s">
        <v>1369</v>
      </c>
    </row>
    <row r="121" spans="1:3" x14ac:dyDescent="0.25">
      <c r="A121" t="s">
        <v>1370</v>
      </c>
      <c r="B121">
        <v>14.341100000000001</v>
      </c>
      <c r="C121">
        <v>14.349</v>
      </c>
    </row>
    <row r="122" spans="1:3" x14ac:dyDescent="0.25">
      <c r="A122" t="s">
        <v>591</v>
      </c>
      <c r="B122">
        <v>27.0244</v>
      </c>
      <c r="C122">
        <v>27.122399999999999</v>
      </c>
    </row>
    <row r="123" spans="1:3" x14ac:dyDescent="0.25">
      <c r="A123" t="s">
        <v>592</v>
      </c>
      <c r="B123">
        <v>18.4193</v>
      </c>
      <c r="C123">
        <v>18.4861</v>
      </c>
    </row>
    <row r="124" spans="1:3" x14ac:dyDescent="0.25">
      <c r="A124" t="s">
        <v>1371</v>
      </c>
      <c r="B124">
        <v>10.9115</v>
      </c>
      <c r="C124">
        <v>10.9155</v>
      </c>
    </row>
    <row r="125" spans="1:3" x14ac:dyDescent="0.25">
      <c r="A125" t="s">
        <v>1372</v>
      </c>
      <c r="B125">
        <v>10.545500000000001</v>
      </c>
      <c r="C125">
        <v>10.5479</v>
      </c>
    </row>
    <row r="126" spans="1:3" x14ac:dyDescent="0.25">
      <c r="A126" t="s">
        <v>1373</v>
      </c>
      <c r="B126" t="s">
        <v>1368</v>
      </c>
      <c r="C126" t="s">
        <v>1369</v>
      </c>
    </row>
    <row r="127" spans="1:3" x14ac:dyDescent="0.25">
      <c r="A127" t="s">
        <v>1374</v>
      </c>
      <c r="B127">
        <v>13.8635</v>
      </c>
      <c r="C127">
        <v>13.8711</v>
      </c>
    </row>
    <row r="128" spans="1:3" x14ac:dyDescent="0.25">
      <c r="A128" t="s">
        <v>593</v>
      </c>
      <c r="B128">
        <v>25.988600000000002</v>
      </c>
      <c r="C128">
        <v>26.075700000000001</v>
      </c>
    </row>
    <row r="129" spans="1:4" x14ac:dyDescent="0.25">
      <c r="A129" t="s">
        <v>594</v>
      </c>
      <c r="B129">
        <v>17.466200000000001</v>
      </c>
      <c r="C129">
        <v>17.524799999999999</v>
      </c>
    </row>
    <row r="130" spans="1:4" x14ac:dyDescent="0.25">
      <c r="A130" t="s">
        <v>1375</v>
      </c>
      <c r="B130">
        <v>11.157400000000001</v>
      </c>
      <c r="C130">
        <v>11.1616</v>
      </c>
    </row>
    <row r="131" spans="1:4" x14ac:dyDescent="0.25">
      <c r="A131" t="s">
        <v>1376</v>
      </c>
      <c r="B131">
        <v>10.137499999999999</v>
      </c>
      <c r="C131">
        <v>10.1403</v>
      </c>
    </row>
    <row r="132" spans="1:4" x14ac:dyDescent="0.25">
      <c r="A132" t="s">
        <v>1377</v>
      </c>
    </row>
    <row r="134" spans="1:4" x14ac:dyDescent="0.25">
      <c r="A134" t="s">
        <v>1066</v>
      </c>
    </row>
    <row r="136" spans="1:4" x14ac:dyDescent="0.25">
      <c r="A136" s="59" t="s">
        <v>1067</v>
      </c>
      <c r="B136" s="59" t="s">
        <v>1068</v>
      </c>
      <c r="C136" s="59" t="s">
        <v>1069</v>
      </c>
      <c r="D136" s="59" t="s">
        <v>1070</v>
      </c>
    </row>
    <row r="137" spans="1:4" x14ac:dyDescent="0.25">
      <c r="A137" s="59" t="s">
        <v>1378</v>
      </c>
      <c r="B137" s="59"/>
      <c r="C137" s="59">
        <v>4.3994900000000003E-2</v>
      </c>
      <c r="D137" s="59">
        <v>4.3994900000000003E-2</v>
      </c>
    </row>
    <row r="138" spans="1:4" x14ac:dyDescent="0.25">
      <c r="A138" s="59" t="s">
        <v>1379</v>
      </c>
      <c r="B138" s="59"/>
      <c r="C138" s="59">
        <v>3.5593300000000001E-2</v>
      </c>
      <c r="D138" s="59">
        <v>3.5593300000000001E-2</v>
      </c>
    </row>
    <row r="139" spans="1:4" x14ac:dyDescent="0.25">
      <c r="A139" s="59" t="s">
        <v>1380</v>
      </c>
      <c r="B139" s="59"/>
      <c r="C139" s="59">
        <v>3.5763200000000002E-2</v>
      </c>
      <c r="D139" s="59">
        <v>3.5763200000000002E-2</v>
      </c>
    </row>
    <row r="140" spans="1:4" x14ac:dyDescent="0.25">
      <c r="A140" s="59" t="s">
        <v>1381</v>
      </c>
      <c r="B140" s="59"/>
      <c r="C140" s="59">
        <v>3.8946099999999997E-2</v>
      </c>
      <c r="D140" s="59">
        <v>3.8946099999999997E-2</v>
      </c>
    </row>
    <row r="141" spans="1:4" x14ac:dyDescent="0.25">
      <c r="A141" s="59" t="s">
        <v>1382</v>
      </c>
      <c r="B141" s="59"/>
      <c r="C141" s="59">
        <v>3.3183900000000002E-2</v>
      </c>
      <c r="D141" s="59">
        <v>3.3183900000000002E-2</v>
      </c>
    </row>
    <row r="142" spans="1:4" x14ac:dyDescent="0.25">
      <c r="A142" s="59" t="s">
        <v>1383</v>
      </c>
      <c r="B142" s="59"/>
      <c r="C142" s="59">
        <v>3.1164299999999999E-2</v>
      </c>
      <c r="D142" s="59">
        <v>3.1164299999999999E-2</v>
      </c>
    </row>
    <row r="144" spans="1:4" x14ac:dyDescent="0.25">
      <c r="A144" t="s">
        <v>353</v>
      </c>
      <c r="B144" s="3" t="s">
        <v>163</v>
      </c>
    </row>
    <row r="145" spans="1:2" ht="29.1" customHeight="1" x14ac:dyDescent="0.25">
      <c r="A145" s="56" t="s">
        <v>354</v>
      </c>
      <c r="B145" s="3" t="s">
        <v>163</v>
      </c>
    </row>
    <row r="146" spans="1:2" ht="29.1" customHeight="1" x14ac:dyDescent="0.25">
      <c r="A146" s="56" t="s">
        <v>355</v>
      </c>
      <c r="B146" s="3" t="s">
        <v>163</v>
      </c>
    </row>
    <row r="147" spans="1:2" x14ac:dyDescent="0.25">
      <c r="A147" t="s">
        <v>356</v>
      </c>
      <c r="B147" s="66">
        <f>B162</f>
        <v>1.3300324929729801</v>
      </c>
    </row>
    <row r="148" spans="1:2" ht="43.5" customHeight="1" x14ac:dyDescent="0.25">
      <c r="A148" s="56" t="s">
        <v>357</v>
      </c>
      <c r="B148" s="3" t="s">
        <v>163</v>
      </c>
    </row>
    <row r="149" spans="1:2" x14ac:dyDescent="0.25">
      <c r="B149" s="3"/>
    </row>
    <row r="150" spans="1:2" ht="29.1" customHeight="1" x14ac:dyDescent="0.25">
      <c r="A150" s="56" t="s">
        <v>358</v>
      </c>
      <c r="B150" s="3" t="s">
        <v>163</v>
      </c>
    </row>
    <row r="151" spans="1:2" ht="29.1" customHeight="1" x14ac:dyDescent="0.25">
      <c r="A151" s="56" t="s">
        <v>359</v>
      </c>
      <c r="B151">
        <v>6376.63</v>
      </c>
    </row>
    <row r="152" spans="1:2" ht="29.1" customHeight="1" x14ac:dyDescent="0.25">
      <c r="A152" s="56" t="s">
        <v>360</v>
      </c>
      <c r="B152" s="3" t="s">
        <v>163</v>
      </c>
    </row>
    <row r="153" spans="1:2" ht="29.1" customHeight="1" x14ac:dyDescent="0.25">
      <c r="A153" s="56" t="s">
        <v>361</v>
      </c>
      <c r="B153" s="3" t="s">
        <v>163</v>
      </c>
    </row>
    <row r="154" spans="1:2" x14ac:dyDescent="0.25">
      <c r="A154" s="56"/>
      <c r="B154" s="3"/>
    </row>
    <row r="155" spans="1:2" x14ac:dyDescent="0.25">
      <c r="A155" t="s">
        <v>362</v>
      </c>
    </row>
    <row r="156" spans="1:2" x14ac:dyDescent="0.25">
      <c r="A156" s="24" t="s">
        <v>363</v>
      </c>
      <c r="B156" s="24" t="s">
        <v>1384</v>
      </c>
    </row>
    <row r="157" spans="1:2" x14ac:dyDescent="0.25">
      <c r="A157" s="24" t="s">
        <v>365</v>
      </c>
      <c r="B157" s="24" t="s">
        <v>1385</v>
      </c>
    </row>
    <row r="158" spans="1:2" x14ac:dyDescent="0.25">
      <c r="A158" s="24"/>
      <c r="B158" s="24"/>
    </row>
    <row r="159" spans="1:2" x14ac:dyDescent="0.25">
      <c r="A159" s="24" t="s">
        <v>367</v>
      </c>
      <c r="B159" s="60">
        <v>7.3640800439404996</v>
      </c>
    </row>
    <row r="160" spans="1:2" x14ac:dyDescent="0.25">
      <c r="A160" s="24"/>
      <c r="B160" s="24"/>
    </row>
    <row r="161" spans="1:6" x14ac:dyDescent="0.25">
      <c r="A161" s="24" t="s">
        <v>368</v>
      </c>
      <c r="B161" s="49">
        <v>1.2521</v>
      </c>
    </row>
    <row r="162" spans="1:6" x14ac:dyDescent="0.25">
      <c r="A162" s="24" t="s">
        <v>369</v>
      </c>
      <c r="B162" s="49">
        <v>1.3300324929729801</v>
      </c>
    </row>
    <row r="163" spans="1:6" x14ac:dyDescent="0.25">
      <c r="A163" s="24"/>
      <c r="B163" s="24"/>
    </row>
    <row r="164" spans="1:6" x14ac:dyDescent="0.25">
      <c r="A164" s="24" t="s">
        <v>370</v>
      </c>
      <c r="B164" s="65">
        <v>46295</v>
      </c>
    </row>
    <row r="166" spans="1:6" ht="69.95" customHeight="1" x14ac:dyDescent="0.25">
      <c r="A166" s="125" t="s">
        <v>371</v>
      </c>
      <c r="B166" s="125" t="s">
        <v>372</v>
      </c>
      <c r="C166" s="125" t="s">
        <v>5</v>
      </c>
      <c r="D166" s="125" t="s">
        <v>6</v>
      </c>
      <c r="E166" s="125" t="s">
        <v>5</v>
      </c>
      <c r="F166" s="125" t="s">
        <v>6</v>
      </c>
    </row>
    <row r="167" spans="1:6" ht="69.95" customHeight="1" x14ac:dyDescent="0.25">
      <c r="A167" s="125" t="s">
        <v>1384</v>
      </c>
      <c r="B167" s="125"/>
      <c r="C167" s="125" t="s">
        <v>25</v>
      </c>
      <c r="D167" s="125"/>
      <c r="E167" s="125" t="s">
        <v>26</v>
      </c>
      <c r="F167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7"/>
  <sheetViews>
    <sheetView showGridLines="0" workbookViewId="0">
      <pane ySplit="4" topLeftCell="A43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1386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1387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4" t="s">
        <v>164</v>
      </c>
      <c r="B8" s="36"/>
      <c r="C8" s="36"/>
      <c r="D8" s="15"/>
      <c r="E8" s="16"/>
      <c r="F8" s="17"/>
      <c r="G8" s="17"/>
    </row>
    <row r="9" spans="1:7" x14ac:dyDescent="0.25">
      <c r="A9" s="14" t="s">
        <v>970</v>
      </c>
      <c r="B9" s="36"/>
      <c r="C9" s="36"/>
      <c r="D9" s="15"/>
      <c r="E9" s="16"/>
      <c r="F9" s="17"/>
      <c r="G9" s="17"/>
    </row>
    <row r="10" spans="1:7" x14ac:dyDescent="0.25">
      <c r="A10" s="14" t="s">
        <v>325</v>
      </c>
      <c r="B10" s="36"/>
      <c r="C10" s="36"/>
      <c r="D10" s="15"/>
      <c r="E10" s="40" t="s">
        <v>163</v>
      </c>
      <c r="F10" s="41" t="s">
        <v>163</v>
      </c>
      <c r="G10" s="17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14" t="s">
        <v>326</v>
      </c>
      <c r="B12" s="36"/>
      <c r="C12" s="36"/>
      <c r="D12" s="15"/>
      <c r="E12" s="16"/>
      <c r="F12" s="17"/>
      <c r="G12" s="17"/>
    </row>
    <row r="13" spans="1:7" x14ac:dyDescent="0.25">
      <c r="A13" s="13" t="s">
        <v>1388</v>
      </c>
      <c r="B13" s="36" t="s">
        <v>1389</v>
      </c>
      <c r="C13" s="36" t="s">
        <v>329</v>
      </c>
      <c r="D13" s="15">
        <v>3000000</v>
      </c>
      <c r="E13" s="16">
        <v>3046.9</v>
      </c>
      <c r="F13" s="17">
        <v>0.21329999999999999</v>
      </c>
      <c r="G13" s="17">
        <v>6.9925000000000001E-2</v>
      </c>
    </row>
    <row r="14" spans="1:7" x14ac:dyDescent="0.25">
      <c r="A14" s="13" t="s">
        <v>330</v>
      </c>
      <c r="B14" s="36" t="s">
        <v>331</v>
      </c>
      <c r="C14" s="36" t="s">
        <v>329</v>
      </c>
      <c r="D14" s="15">
        <v>1400000</v>
      </c>
      <c r="E14" s="16">
        <v>1414.57</v>
      </c>
      <c r="F14" s="17">
        <v>9.9099999999999994E-2</v>
      </c>
      <c r="G14" s="17">
        <v>6.7573999999999995E-2</v>
      </c>
    </row>
    <row r="15" spans="1:7" x14ac:dyDescent="0.25">
      <c r="A15" s="13" t="s">
        <v>1390</v>
      </c>
      <c r="B15" s="36" t="s">
        <v>1391</v>
      </c>
      <c r="C15" s="36" t="s">
        <v>329</v>
      </c>
      <c r="D15" s="15">
        <v>1000000</v>
      </c>
      <c r="E15" s="16">
        <v>1009.21</v>
      </c>
      <c r="F15" s="17">
        <v>7.0699999999999999E-2</v>
      </c>
      <c r="G15" s="17">
        <v>6.9890999999999995E-2</v>
      </c>
    </row>
    <row r="16" spans="1:7" x14ac:dyDescent="0.25">
      <c r="A16" s="13" t="s">
        <v>1392</v>
      </c>
      <c r="B16" s="36" t="s">
        <v>1393</v>
      </c>
      <c r="C16" s="36" t="s">
        <v>329</v>
      </c>
      <c r="D16" s="15">
        <v>800000</v>
      </c>
      <c r="E16" s="16">
        <v>807.12</v>
      </c>
      <c r="F16" s="17">
        <v>5.6500000000000002E-2</v>
      </c>
      <c r="G16" s="17">
        <v>6.5396999999999997E-2</v>
      </c>
    </row>
    <row r="17" spans="1:7" x14ac:dyDescent="0.25">
      <c r="A17" s="13" t="s">
        <v>1394</v>
      </c>
      <c r="B17" s="36" t="s">
        <v>1395</v>
      </c>
      <c r="C17" s="36" t="s">
        <v>329</v>
      </c>
      <c r="D17" s="15">
        <v>600000</v>
      </c>
      <c r="E17" s="16">
        <v>597.12</v>
      </c>
      <c r="F17" s="17">
        <v>4.1799999999999997E-2</v>
      </c>
      <c r="G17" s="17">
        <v>6.5335000000000004E-2</v>
      </c>
    </row>
    <row r="18" spans="1:7" x14ac:dyDescent="0.25">
      <c r="A18" s="13" t="s">
        <v>1396</v>
      </c>
      <c r="B18" s="36" t="s">
        <v>1397</v>
      </c>
      <c r="C18" s="36" t="s">
        <v>329</v>
      </c>
      <c r="D18" s="15">
        <v>500000</v>
      </c>
      <c r="E18" s="16">
        <v>504.25</v>
      </c>
      <c r="F18" s="17">
        <v>3.5299999999999998E-2</v>
      </c>
      <c r="G18" s="17">
        <v>6.2283999999999999E-2</v>
      </c>
    </row>
    <row r="19" spans="1:7" x14ac:dyDescent="0.25">
      <c r="A19" s="13" t="s">
        <v>327</v>
      </c>
      <c r="B19" s="36" t="s">
        <v>328</v>
      </c>
      <c r="C19" s="36" t="s">
        <v>329</v>
      </c>
      <c r="D19" s="15">
        <v>500000</v>
      </c>
      <c r="E19" s="16">
        <v>499.79</v>
      </c>
      <c r="F19" s="17">
        <v>3.5000000000000003E-2</v>
      </c>
      <c r="G19" s="17">
        <v>6.8738999999999995E-2</v>
      </c>
    </row>
    <row r="20" spans="1:7" x14ac:dyDescent="0.25">
      <c r="A20" s="14" t="s">
        <v>325</v>
      </c>
      <c r="B20" s="37"/>
      <c r="C20" s="37"/>
      <c r="D20" s="18"/>
      <c r="E20" s="29">
        <v>7878.96</v>
      </c>
      <c r="F20" s="30">
        <v>0.55169999999999997</v>
      </c>
      <c r="G20" s="21"/>
    </row>
    <row r="21" spans="1:7" x14ac:dyDescent="0.25">
      <c r="A21" s="13"/>
      <c r="B21" s="36"/>
      <c r="C21" s="36"/>
      <c r="D21" s="15"/>
      <c r="E21" s="16"/>
      <c r="F21" s="17"/>
      <c r="G21" s="17"/>
    </row>
    <row r="22" spans="1:7" x14ac:dyDescent="0.25">
      <c r="A22" s="14" t="s">
        <v>1323</v>
      </c>
      <c r="B22" s="36"/>
      <c r="C22" s="36"/>
      <c r="D22" s="15"/>
      <c r="E22" s="16"/>
      <c r="F22" s="17"/>
      <c r="G22" s="17"/>
    </row>
    <row r="23" spans="1:7" x14ac:dyDescent="0.25">
      <c r="A23" s="13" t="s">
        <v>1398</v>
      </c>
      <c r="B23" s="36" t="s">
        <v>1399</v>
      </c>
      <c r="C23" s="36" t="s">
        <v>329</v>
      </c>
      <c r="D23" s="15">
        <v>2500000</v>
      </c>
      <c r="E23" s="16">
        <v>2466.67</v>
      </c>
      <c r="F23" s="17">
        <v>0.17269999999999999</v>
      </c>
      <c r="G23" s="17">
        <v>7.4878E-2</v>
      </c>
    </row>
    <row r="24" spans="1:7" x14ac:dyDescent="0.25">
      <c r="A24" s="13" t="s">
        <v>1400</v>
      </c>
      <c r="B24" s="36" t="s">
        <v>1401</v>
      </c>
      <c r="C24" s="36" t="s">
        <v>329</v>
      </c>
      <c r="D24" s="15">
        <v>1500000</v>
      </c>
      <c r="E24" s="16">
        <v>1491.5</v>
      </c>
      <c r="F24" s="17">
        <v>0.10440000000000001</v>
      </c>
      <c r="G24" s="17">
        <v>7.4981000000000006E-2</v>
      </c>
    </row>
    <row r="25" spans="1:7" x14ac:dyDescent="0.25">
      <c r="A25" s="13" t="s">
        <v>1402</v>
      </c>
      <c r="B25" s="36" t="s">
        <v>1403</v>
      </c>
      <c r="C25" s="36" t="s">
        <v>329</v>
      </c>
      <c r="D25" s="15">
        <v>500000</v>
      </c>
      <c r="E25" s="16">
        <v>511.09</v>
      </c>
      <c r="F25" s="17">
        <v>3.5799999999999998E-2</v>
      </c>
      <c r="G25" s="17">
        <v>7.3675000000000004E-2</v>
      </c>
    </row>
    <row r="26" spans="1:7" x14ac:dyDescent="0.25">
      <c r="A26" s="13" t="s">
        <v>1404</v>
      </c>
      <c r="B26" s="36" t="s">
        <v>1405</v>
      </c>
      <c r="C26" s="36" t="s">
        <v>329</v>
      </c>
      <c r="D26" s="15">
        <v>500000</v>
      </c>
      <c r="E26" s="16">
        <v>505.42</v>
      </c>
      <c r="F26" s="17">
        <v>3.5400000000000001E-2</v>
      </c>
      <c r="G26" s="17">
        <v>6.9059999999999996E-2</v>
      </c>
    </row>
    <row r="27" spans="1:7" x14ac:dyDescent="0.25">
      <c r="A27" s="13" t="s">
        <v>1406</v>
      </c>
      <c r="B27" s="36" t="s">
        <v>1407</v>
      </c>
      <c r="C27" s="36" t="s">
        <v>329</v>
      </c>
      <c r="D27" s="15">
        <v>500000</v>
      </c>
      <c r="E27" s="16">
        <v>503.33</v>
      </c>
      <c r="F27" s="17">
        <v>3.5200000000000002E-2</v>
      </c>
      <c r="G27" s="17">
        <v>6.2937000000000007E-2</v>
      </c>
    </row>
    <row r="28" spans="1:7" x14ac:dyDescent="0.25">
      <c r="A28" s="13" t="s">
        <v>1408</v>
      </c>
      <c r="B28" s="36" t="s">
        <v>1409</v>
      </c>
      <c r="C28" s="36" t="s">
        <v>329</v>
      </c>
      <c r="D28" s="15">
        <v>500000</v>
      </c>
      <c r="E28" s="16">
        <v>502.52</v>
      </c>
      <c r="F28" s="17">
        <v>3.5200000000000002E-2</v>
      </c>
      <c r="G28" s="17">
        <v>6.1879000000000003E-2</v>
      </c>
    </row>
    <row r="29" spans="1:7" x14ac:dyDescent="0.25">
      <c r="A29" s="14" t="s">
        <v>325</v>
      </c>
      <c r="B29" s="37"/>
      <c r="C29" s="37"/>
      <c r="D29" s="18"/>
      <c r="E29" s="29">
        <v>5980.53</v>
      </c>
      <c r="F29" s="30">
        <v>0.41870000000000002</v>
      </c>
      <c r="G29" s="21"/>
    </row>
    <row r="30" spans="1:7" x14ac:dyDescent="0.25">
      <c r="A30" s="13"/>
      <c r="B30" s="36"/>
      <c r="C30" s="36"/>
      <c r="D30" s="15"/>
      <c r="E30" s="16"/>
      <c r="F30" s="17"/>
      <c r="G30" s="17"/>
    </row>
    <row r="31" spans="1:7" x14ac:dyDescent="0.25">
      <c r="A31" s="13"/>
      <c r="B31" s="36"/>
      <c r="C31" s="36"/>
      <c r="D31" s="15"/>
      <c r="E31" s="16"/>
      <c r="F31" s="17"/>
      <c r="G31" s="17"/>
    </row>
    <row r="32" spans="1:7" x14ac:dyDescent="0.25">
      <c r="A32" s="14" t="s">
        <v>334</v>
      </c>
      <c r="B32" s="36"/>
      <c r="C32" s="36"/>
      <c r="D32" s="15"/>
      <c r="E32" s="16"/>
      <c r="F32" s="17"/>
      <c r="G32" s="17"/>
    </row>
    <row r="33" spans="1:7" x14ac:dyDescent="0.25">
      <c r="A33" s="14" t="s">
        <v>325</v>
      </c>
      <c r="B33" s="36"/>
      <c r="C33" s="36"/>
      <c r="D33" s="15"/>
      <c r="E33" s="40" t="s">
        <v>163</v>
      </c>
      <c r="F33" s="41" t="s">
        <v>163</v>
      </c>
      <c r="G33" s="17"/>
    </row>
    <row r="34" spans="1:7" x14ac:dyDescent="0.25">
      <c r="A34" s="13"/>
      <c r="B34" s="36"/>
      <c r="C34" s="36"/>
      <c r="D34" s="15"/>
      <c r="E34" s="16"/>
      <c r="F34" s="17"/>
      <c r="G34" s="17"/>
    </row>
    <row r="35" spans="1:7" x14ac:dyDescent="0.25">
      <c r="A35" s="14" t="s">
        <v>335</v>
      </c>
      <c r="B35" s="36"/>
      <c r="C35" s="36"/>
      <c r="D35" s="15"/>
      <c r="E35" s="16"/>
      <c r="F35" s="17"/>
      <c r="G35" s="17"/>
    </row>
    <row r="36" spans="1:7" x14ac:dyDescent="0.25">
      <c r="A36" s="14" t="s">
        <v>325</v>
      </c>
      <c r="B36" s="36"/>
      <c r="C36" s="36"/>
      <c r="D36" s="15"/>
      <c r="E36" s="40" t="s">
        <v>163</v>
      </c>
      <c r="F36" s="41" t="s">
        <v>163</v>
      </c>
      <c r="G36" s="17"/>
    </row>
    <row r="37" spans="1:7" x14ac:dyDescent="0.25">
      <c r="A37" s="13"/>
      <c r="B37" s="36"/>
      <c r="C37" s="36"/>
      <c r="D37" s="15"/>
      <c r="E37" s="16"/>
      <c r="F37" s="17"/>
      <c r="G37" s="17"/>
    </row>
    <row r="38" spans="1:7" x14ac:dyDescent="0.25">
      <c r="A38" s="25" t="s">
        <v>336</v>
      </c>
      <c r="B38" s="38"/>
      <c r="C38" s="38"/>
      <c r="D38" s="26"/>
      <c r="E38" s="29">
        <v>13859.49</v>
      </c>
      <c r="F38" s="30">
        <v>0.97040000000000004</v>
      </c>
      <c r="G38" s="21"/>
    </row>
    <row r="39" spans="1:7" x14ac:dyDescent="0.25">
      <c r="A39" s="13"/>
      <c r="B39" s="36"/>
      <c r="C39" s="36"/>
      <c r="D39" s="15"/>
      <c r="E39" s="16"/>
      <c r="F39" s="17"/>
      <c r="G39" s="17"/>
    </row>
    <row r="40" spans="1:7" x14ac:dyDescent="0.25">
      <c r="A40" s="13"/>
      <c r="B40" s="36"/>
      <c r="C40" s="36"/>
      <c r="D40" s="15"/>
      <c r="E40" s="16"/>
      <c r="F40" s="17"/>
      <c r="G40" s="17"/>
    </row>
    <row r="41" spans="1:7" x14ac:dyDescent="0.25">
      <c r="A41" s="14" t="s">
        <v>337</v>
      </c>
      <c r="B41" s="36"/>
      <c r="C41" s="36"/>
      <c r="D41" s="15"/>
      <c r="E41" s="16"/>
      <c r="F41" s="17"/>
      <c r="G41" s="17"/>
    </row>
    <row r="42" spans="1:7" x14ac:dyDescent="0.25">
      <c r="A42" s="13" t="s">
        <v>339</v>
      </c>
      <c r="B42" s="36"/>
      <c r="C42" s="36"/>
      <c r="D42" s="15"/>
      <c r="E42" s="16">
        <v>126.98</v>
      </c>
      <c r="F42" s="17">
        <v>8.8999999999999999E-3</v>
      </c>
      <c r="G42" s="17">
        <v>5.1214000000000003E-2</v>
      </c>
    </row>
    <row r="43" spans="1:7" x14ac:dyDescent="0.25">
      <c r="A43" s="14" t="s">
        <v>325</v>
      </c>
      <c r="B43" s="37"/>
      <c r="C43" s="37"/>
      <c r="D43" s="18"/>
      <c r="E43" s="29">
        <v>126.98</v>
      </c>
      <c r="F43" s="30">
        <v>8.8999999999999999E-3</v>
      </c>
      <c r="G43" s="21"/>
    </row>
    <row r="44" spans="1:7" x14ac:dyDescent="0.25">
      <c r="A44" s="13"/>
      <c r="B44" s="36"/>
      <c r="C44" s="36"/>
      <c r="D44" s="15"/>
      <c r="E44" s="16"/>
      <c r="F44" s="17"/>
      <c r="G44" s="17"/>
    </row>
    <row r="45" spans="1:7" x14ac:dyDescent="0.25">
      <c r="A45" s="25" t="s">
        <v>336</v>
      </c>
      <c r="B45" s="38"/>
      <c r="C45" s="38"/>
      <c r="D45" s="26"/>
      <c r="E45" s="29">
        <v>126.98</v>
      </c>
      <c r="F45" s="30">
        <v>8.8999999999999999E-3</v>
      </c>
      <c r="G45" s="21"/>
    </row>
    <row r="46" spans="1:7" x14ac:dyDescent="0.25">
      <c r="A46" s="13" t="s">
        <v>340</v>
      </c>
      <c r="B46" s="36"/>
      <c r="C46" s="36"/>
      <c r="D46" s="15"/>
      <c r="E46" s="16">
        <v>305.00667829999998</v>
      </c>
      <c r="F46" s="17">
        <v>2.1357000000000001E-2</v>
      </c>
      <c r="G46" s="17"/>
    </row>
    <row r="47" spans="1:7" x14ac:dyDescent="0.25">
      <c r="A47" s="13" t="s">
        <v>341</v>
      </c>
      <c r="B47" s="36"/>
      <c r="C47" s="36"/>
      <c r="D47" s="15"/>
      <c r="E47" s="31">
        <v>-10.156678299999999</v>
      </c>
      <c r="F47" s="32">
        <v>-6.5700000000000003E-4</v>
      </c>
      <c r="G47" s="17">
        <v>5.1214000000000003E-2</v>
      </c>
    </row>
    <row r="48" spans="1:7" x14ac:dyDescent="0.25">
      <c r="A48" s="33" t="s">
        <v>342</v>
      </c>
      <c r="B48" s="39"/>
      <c r="C48" s="39"/>
      <c r="D48" s="34"/>
      <c r="E48" s="27">
        <v>14281.32</v>
      </c>
      <c r="F48" s="28">
        <v>1</v>
      </c>
      <c r="G48" s="28"/>
    </row>
    <row r="49" spans="1:7" x14ac:dyDescent="0.25">
      <c r="A49" s="70" t="s">
        <v>343</v>
      </c>
      <c r="B49" s="71"/>
      <c r="C49" s="71"/>
      <c r="D49" s="71"/>
      <c r="E49" s="71"/>
      <c r="F49" s="71"/>
      <c r="G49" s="72"/>
    </row>
    <row r="50" spans="1:7" x14ac:dyDescent="0.25">
      <c r="A50" s="1" t="s">
        <v>344</v>
      </c>
    </row>
    <row r="51" spans="1:7" x14ac:dyDescent="0.25">
      <c r="A51" s="73" t="s">
        <v>1410</v>
      </c>
    </row>
    <row r="53" spans="1:7" x14ac:dyDescent="0.25">
      <c r="A53" s="1" t="s">
        <v>346</v>
      </c>
    </row>
    <row r="54" spans="1:7" x14ac:dyDescent="0.25">
      <c r="A54" s="56" t="s">
        <v>347</v>
      </c>
      <c r="B54" s="3" t="s">
        <v>163</v>
      </c>
    </row>
    <row r="55" spans="1:7" x14ac:dyDescent="0.25">
      <c r="A55" t="s">
        <v>348</v>
      </c>
    </row>
    <row r="56" spans="1:7" x14ac:dyDescent="0.25">
      <c r="A56" t="s">
        <v>590</v>
      </c>
      <c r="B56" t="s">
        <v>350</v>
      </c>
      <c r="C56" t="s">
        <v>350</v>
      </c>
    </row>
    <row r="57" spans="1:7" x14ac:dyDescent="0.25">
      <c r="B57" s="58">
        <v>46265</v>
      </c>
      <c r="C57" s="58">
        <v>46295</v>
      </c>
    </row>
    <row r="58" spans="1:7" x14ac:dyDescent="0.25">
      <c r="A58" t="s">
        <v>973</v>
      </c>
      <c r="B58">
        <v>12.9003</v>
      </c>
      <c r="C58">
        <v>12.87</v>
      </c>
    </row>
    <row r="59" spans="1:7" x14ac:dyDescent="0.25">
      <c r="A59" t="s">
        <v>592</v>
      </c>
      <c r="B59">
        <v>12.099</v>
      </c>
      <c r="C59">
        <v>12.070600000000001</v>
      </c>
    </row>
    <row r="60" spans="1:7" x14ac:dyDescent="0.25">
      <c r="A60" t="s">
        <v>974</v>
      </c>
      <c r="B60">
        <v>12.709099999999999</v>
      </c>
      <c r="C60">
        <v>12.6754</v>
      </c>
    </row>
    <row r="61" spans="1:7" x14ac:dyDescent="0.25">
      <c r="A61" t="s">
        <v>594</v>
      </c>
      <c r="B61">
        <v>11.9085</v>
      </c>
      <c r="C61">
        <v>11.876899999999999</v>
      </c>
    </row>
    <row r="63" spans="1:7" x14ac:dyDescent="0.25">
      <c r="A63" t="s">
        <v>352</v>
      </c>
      <c r="B63" s="3" t="s">
        <v>163</v>
      </c>
    </row>
    <row r="64" spans="1:7" x14ac:dyDescent="0.25">
      <c r="A64" t="s">
        <v>353</v>
      </c>
      <c r="B64" s="3" t="s">
        <v>163</v>
      </c>
    </row>
    <row r="65" spans="1:2" ht="29.1" customHeight="1" x14ac:dyDescent="0.25">
      <c r="A65" s="56" t="s">
        <v>354</v>
      </c>
      <c r="B65" s="3" t="s">
        <v>163</v>
      </c>
    </row>
    <row r="66" spans="1:2" ht="29.1" customHeight="1" x14ac:dyDescent="0.25">
      <c r="A66" s="56" t="s">
        <v>355</v>
      </c>
      <c r="B66" s="3" t="s">
        <v>163</v>
      </c>
    </row>
    <row r="67" spans="1:2" x14ac:dyDescent="0.25">
      <c r="A67" t="s">
        <v>356</v>
      </c>
      <c r="B67" s="66">
        <f>B82</f>
        <v>2.8241663112372599</v>
      </c>
    </row>
    <row r="68" spans="1:2" ht="43.5" customHeight="1" x14ac:dyDescent="0.25">
      <c r="A68" s="56" t="s">
        <v>357</v>
      </c>
      <c r="B68" s="3" t="s">
        <v>163</v>
      </c>
    </row>
    <row r="69" spans="1:2" x14ac:dyDescent="0.25">
      <c r="B69" s="3"/>
    </row>
    <row r="70" spans="1:2" ht="29.1" customHeight="1" x14ac:dyDescent="0.25">
      <c r="A70" s="56" t="s">
        <v>358</v>
      </c>
      <c r="B70" s="3" t="s">
        <v>163</v>
      </c>
    </row>
    <row r="71" spans="1:2" ht="29.1" customHeight="1" x14ac:dyDescent="0.25">
      <c r="A71" s="56" t="s">
        <v>359</v>
      </c>
      <c r="B71" t="s">
        <v>163</v>
      </c>
    </row>
    <row r="72" spans="1:2" ht="29.1" customHeight="1" x14ac:dyDescent="0.25">
      <c r="A72" s="56" t="s">
        <v>360</v>
      </c>
      <c r="B72" s="3" t="s">
        <v>163</v>
      </c>
    </row>
    <row r="73" spans="1:2" ht="29.1" customHeight="1" x14ac:dyDescent="0.25">
      <c r="A73" s="56" t="s">
        <v>361</v>
      </c>
      <c r="B73" s="3" t="s">
        <v>163</v>
      </c>
    </row>
    <row r="74" spans="1:2" x14ac:dyDescent="0.25">
      <c r="A74" s="56"/>
      <c r="B74" s="3"/>
    </row>
    <row r="75" spans="1:2" x14ac:dyDescent="0.25">
      <c r="A75" t="s">
        <v>362</v>
      </c>
    </row>
    <row r="76" spans="1:2" ht="72.599999999999994" customHeight="1" x14ac:dyDescent="0.25">
      <c r="A76" s="24" t="s">
        <v>363</v>
      </c>
      <c r="B76" s="62" t="s">
        <v>1411</v>
      </c>
    </row>
    <row r="77" spans="1:2" x14ac:dyDescent="0.25">
      <c r="A77" s="24" t="s">
        <v>365</v>
      </c>
      <c r="B77" s="24" t="s">
        <v>1412</v>
      </c>
    </row>
    <row r="78" spans="1:2" x14ac:dyDescent="0.25">
      <c r="A78" s="24"/>
      <c r="B78" s="24"/>
    </row>
    <row r="79" spans="1:2" x14ac:dyDescent="0.25">
      <c r="A79" s="24" t="s">
        <v>367</v>
      </c>
      <c r="B79" s="60">
        <v>6.9719031422086797</v>
      </c>
    </row>
    <row r="80" spans="1:2" x14ac:dyDescent="0.25">
      <c r="A80" s="24"/>
      <c r="B80" s="24"/>
    </row>
    <row r="81" spans="1:4" x14ac:dyDescent="0.25">
      <c r="A81" s="24" t="s">
        <v>368</v>
      </c>
      <c r="B81" s="49">
        <v>2.5103</v>
      </c>
    </row>
    <row r="82" spans="1:4" x14ac:dyDescent="0.25">
      <c r="A82" s="24" t="s">
        <v>369</v>
      </c>
      <c r="B82" s="49">
        <v>2.8241663112372599</v>
      </c>
    </row>
    <row r="83" spans="1:4" x14ac:dyDescent="0.25">
      <c r="A83" s="24"/>
      <c r="B83" s="24"/>
    </row>
    <row r="84" spans="1:4" x14ac:dyDescent="0.25">
      <c r="A84" s="24" t="s">
        <v>370</v>
      </c>
      <c r="B84" s="65">
        <v>46295</v>
      </c>
    </row>
    <row r="86" spans="1:4" ht="69.95" customHeight="1" x14ac:dyDescent="0.25">
      <c r="A86" s="125" t="s">
        <v>371</v>
      </c>
      <c r="B86" s="125" t="s">
        <v>372</v>
      </c>
      <c r="C86" s="125" t="s">
        <v>5</v>
      </c>
      <c r="D86" s="125" t="s">
        <v>6</v>
      </c>
    </row>
    <row r="87" spans="1:4" ht="69.95" customHeight="1" x14ac:dyDescent="0.25">
      <c r="A87" s="125" t="s">
        <v>1413</v>
      </c>
      <c r="B87" s="125"/>
      <c r="C87" s="125" t="s">
        <v>28</v>
      </c>
      <c r="D87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9"/>
  <sheetViews>
    <sheetView showGridLines="0" workbookViewId="0">
      <pane ySplit="4" topLeftCell="A4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1414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1415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608</v>
      </c>
      <c r="B8" s="36" t="s">
        <v>609</v>
      </c>
      <c r="C8" s="36" t="s">
        <v>411</v>
      </c>
      <c r="D8" s="15">
        <v>26819</v>
      </c>
      <c r="E8" s="16">
        <v>549.95000000000005</v>
      </c>
      <c r="F8" s="17">
        <v>4.9799999999999997E-2</v>
      </c>
      <c r="G8" s="17"/>
    </row>
    <row r="9" spans="1:7" x14ac:dyDescent="0.25">
      <c r="A9" s="13" t="s">
        <v>698</v>
      </c>
      <c r="B9" s="36" t="s">
        <v>699</v>
      </c>
      <c r="C9" s="36" t="s">
        <v>700</v>
      </c>
      <c r="D9" s="15">
        <v>40914</v>
      </c>
      <c r="E9" s="16">
        <v>535.97</v>
      </c>
      <c r="F9" s="17">
        <v>4.8500000000000001E-2</v>
      </c>
      <c r="G9" s="17"/>
    </row>
    <row r="10" spans="1:7" x14ac:dyDescent="0.25">
      <c r="A10" s="13" t="s">
        <v>456</v>
      </c>
      <c r="B10" s="36" t="s">
        <v>457</v>
      </c>
      <c r="C10" s="36" t="s">
        <v>411</v>
      </c>
      <c r="D10" s="15">
        <v>53537</v>
      </c>
      <c r="E10" s="16">
        <v>532.21</v>
      </c>
      <c r="F10" s="17">
        <v>4.82E-2</v>
      </c>
      <c r="G10" s="17"/>
    </row>
    <row r="11" spans="1:7" x14ac:dyDescent="0.25">
      <c r="A11" s="13" t="s">
        <v>439</v>
      </c>
      <c r="B11" s="36" t="s">
        <v>440</v>
      </c>
      <c r="C11" s="36" t="s">
        <v>441</v>
      </c>
      <c r="D11" s="15">
        <v>136086</v>
      </c>
      <c r="E11" s="16">
        <v>528.41999999999996</v>
      </c>
      <c r="F11" s="17">
        <v>4.7800000000000002E-2</v>
      </c>
      <c r="G11" s="17"/>
    </row>
    <row r="12" spans="1:7" x14ac:dyDescent="0.25">
      <c r="A12" s="13" t="s">
        <v>601</v>
      </c>
      <c r="B12" s="36" t="s">
        <v>602</v>
      </c>
      <c r="C12" s="36" t="s">
        <v>603</v>
      </c>
      <c r="D12" s="15">
        <v>194814</v>
      </c>
      <c r="E12" s="16">
        <v>511.87</v>
      </c>
      <c r="F12" s="17">
        <v>4.6300000000000001E-2</v>
      </c>
      <c r="G12" s="17"/>
    </row>
    <row r="13" spans="1:7" x14ac:dyDescent="0.25">
      <c r="A13" s="13" t="s">
        <v>575</v>
      </c>
      <c r="B13" s="36" t="s">
        <v>576</v>
      </c>
      <c r="C13" s="36" t="s">
        <v>411</v>
      </c>
      <c r="D13" s="15">
        <v>41160</v>
      </c>
      <c r="E13" s="16">
        <v>506.27</v>
      </c>
      <c r="F13" s="17">
        <v>4.58E-2</v>
      </c>
      <c r="G13" s="17"/>
    </row>
    <row r="14" spans="1:7" x14ac:dyDescent="0.25">
      <c r="A14" s="13" t="s">
        <v>620</v>
      </c>
      <c r="B14" s="36" t="s">
        <v>621</v>
      </c>
      <c r="C14" s="36" t="s">
        <v>603</v>
      </c>
      <c r="D14" s="15">
        <v>25786</v>
      </c>
      <c r="E14" s="16">
        <v>484.54</v>
      </c>
      <c r="F14" s="17">
        <v>4.3799999999999999E-2</v>
      </c>
      <c r="G14" s="17"/>
    </row>
    <row r="15" spans="1:7" x14ac:dyDescent="0.25">
      <c r="A15" s="13" t="s">
        <v>656</v>
      </c>
      <c r="B15" s="36" t="s">
        <v>657</v>
      </c>
      <c r="C15" s="36" t="s">
        <v>384</v>
      </c>
      <c r="D15" s="15">
        <v>4416</v>
      </c>
      <c r="E15" s="16">
        <v>480.2</v>
      </c>
      <c r="F15" s="17">
        <v>4.3499999999999997E-2</v>
      </c>
      <c r="G15" s="17"/>
    </row>
    <row r="16" spans="1:7" x14ac:dyDescent="0.25">
      <c r="A16" s="13" t="s">
        <v>548</v>
      </c>
      <c r="B16" s="36" t="s">
        <v>549</v>
      </c>
      <c r="C16" s="36" t="s">
        <v>431</v>
      </c>
      <c r="D16" s="15">
        <v>5025</v>
      </c>
      <c r="E16" s="16">
        <v>466.9</v>
      </c>
      <c r="F16" s="17">
        <v>4.2200000000000001E-2</v>
      </c>
      <c r="G16" s="17"/>
    </row>
    <row r="17" spans="1:7" x14ac:dyDescent="0.25">
      <c r="A17" s="13" t="s">
        <v>462</v>
      </c>
      <c r="B17" s="36" t="s">
        <v>463</v>
      </c>
      <c r="C17" s="36" t="s">
        <v>464</v>
      </c>
      <c r="D17" s="15">
        <v>107580</v>
      </c>
      <c r="E17" s="16">
        <v>457.22</v>
      </c>
      <c r="F17" s="17">
        <v>4.1399999999999999E-2</v>
      </c>
      <c r="G17" s="17"/>
    </row>
    <row r="18" spans="1:7" x14ac:dyDescent="0.25">
      <c r="A18" s="13" t="s">
        <v>630</v>
      </c>
      <c r="B18" s="36" t="s">
        <v>631</v>
      </c>
      <c r="C18" s="36" t="s">
        <v>384</v>
      </c>
      <c r="D18" s="15">
        <v>3743</v>
      </c>
      <c r="E18" s="16">
        <v>447.92</v>
      </c>
      <c r="F18" s="17">
        <v>4.0500000000000001E-2</v>
      </c>
      <c r="G18" s="17"/>
    </row>
    <row r="19" spans="1:7" x14ac:dyDescent="0.25">
      <c r="A19" s="13" t="s">
        <v>812</v>
      </c>
      <c r="B19" s="36" t="s">
        <v>813</v>
      </c>
      <c r="C19" s="36" t="s">
        <v>700</v>
      </c>
      <c r="D19" s="15">
        <v>9087</v>
      </c>
      <c r="E19" s="16">
        <v>438.9</v>
      </c>
      <c r="F19" s="17">
        <v>3.9699999999999999E-2</v>
      </c>
      <c r="G19" s="17"/>
    </row>
    <row r="20" spans="1:7" x14ac:dyDescent="0.25">
      <c r="A20" s="13" t="s">
        <v>542</v>
      </c>
      <c r="B20" s="36" t="s">
        <v>543</v>
      </c>
      <c r="C20" s="36" t="s">
        <v>441</v>
      </c>
      <c r="D20" s="15">
        <v>8710</v>
      </c>
      <c r="E20" s="16">
        <v>406.58</v>
      </c>
      <c r="F20" s="17">
        <v>3.6799999999999999E-2</v>
      </c>
      <c r="G20" s="17"/>
    </row>
    <row r="21" spans="1:7" x14ac:dyDescent="0.25">
      <c r="A21" s="13" t="s">
        <v>692</v>
      </c>
      <c r="B21" s="36" t="s">
        <v>693</v>
      </c>
      <c r="C21" s="36" t="s">
        <v>384</v>
      </c>
      <c r="D21" s="15">
        <v>5436</v>
      </c>
      <c r="E21" s="16">
        <v>388.67</v>
      </c>
      <c r="F21" s="17">
        <v>3.5200000000000002E-2</v>
      </c>
      <c r="G21" s="17"/>
    </row>
    <row r="22" spans="1:7" x14ac:dyDescent="0.25">
      <c r="A22" s="13" t="s">
        <v>470</v>
      </c>
      <c r="B22" s="36" t="s">
        <v>471</v>
      </c>
      <c r="C22" s="36" t="s">
        <v>472</v>
      </c>
      <c r="D22" s="15">
        <v>15830</v>
      </c>
      <c r="E22" s="16">
        <v>380.33</v>
      </c>
      <c r="F22" s="17">
        <v>3.44E-2</v>
      </c>
      <c r="G22" s="17"/>
    </row>
    <row r="23" spans="1:7" x14ac:dyDescent="0.25">
      <c r="A23" s="13" t="s">
        <v>942</v>
      </c>
      <c r="B23" s="36" t="s">
        <v>943</v>
      </c>
      <c r="C23" s="36" t="s">
        <v>583</v>
      </c>
      <c r="D23" s="15">
        <v>61767</v>
      </c>
      <c r="E23" s="16">
        <v>349.6</v>
      </c>
      <c r="F23" s="17">
        <v>3.1600000000000003E-2</v>
      </c>
      <c r="G23" s="17"/>
    </row>
    <row r="24" spans="1:7" x14ac:dyDescent="0.25">
      <c r="A24" s="13" t="s">
        <v>499</v>
      </c>
      <c r="B24" s="36" t="s">
        <v>500</v>
      </c>
      <c r="C24" s="36" t="s">
        <v>411</v>
      </c>
      <c r="D24" s="15">
        <v>22546</v>
      </c>
      <c r="E24" s="16">
        <v>343.6</v>
      </c>
      <c r="F24" s="17">
        <v>3.1099999999999999E-2</v>
      </c>
      <c r="G24" s="17"/>
    </row>
    <row r="25" spans="1:7" x14ac:dyDescent="0.25">
      <c r="A25" s="13" t="s">
        <v>406</v>
      </c>
      <c r="B25" s="36" t="s">
        <v>407</v>
      </c>
      <c r="C25" s="36" t="s">
        <v>408</v>
      </c>
      <c r="D25" s="15">
        <v>1741</v>
      </c>
      <c r="E25" s="16">
        <v>342.98</v>
      </c>
      <c r="F25" s="17">
        <v>3.1E-2</v>
      </c>
      <c r="G25" s="17"/>
    </row>
    <row r="26" spans="1:7" x14ac:dyDescent="0.25">
      <c r="A26" s="13" t="s">
        <v>519</v>
      </c>
      <c r="B26" s="36" t="s">
        <v>520</v>
      </c>
      <c r="C26" s="36" t="s">
        <v>387</v>
      </c>
      <c r="D26" s="15">
        <v>13471</v>
      </c>
      <c r="E26" s="16">
        <v>307.23</v>
      </c>
      <c r="F26" s="17">
        <v>2.7799999999999998E-2</v>
      </c>
      <c r="G26" s="17"/>
    </row>
    <row r="27" spans="1:7" x14ac:dyDescent="0.25">
      <c r="A27" s="13" t="s">
        <v>743</v>
      </c>
      <c r="B27" s="36" t="s">
        <v>744</v>
      </c>
      <c r="C27" s="36" t="s">
        <v>431</v>
      </c>
      <c r="D27" s="15">
        <v>24829</v>
      </c>
      <c r="E27" s="16">
        <v>306.14</v>
      </c>
      <c r="F27" s="17">
        <v>2.7699999999999999E-2</v>
      </c>
      <c r="G27" s="17"/>
    </row>
    <row r="28" spans="1:7" x14ac:dyDescent="0.25">
      <c r="A28" s="13" t="s">
        <v>855</v>
      </c>
      <c r="B28" s="36" t="s">
        <v>856</v>
      </c>
      <c r="C28" s="36" t="s">
        <v>408</v>
      </c>
      <c r="D28" s="15">
        <v>18468</v>
      </c>
      <c r="E28" s="16">
        <v>270.57</v>
      </c>
      <c r="F28" s="17">
        <v>2.4500000000000001E-2</v>
      </c>
      <c r="G28" s="17"/>
    </row>
    <row r="29" spans="1:7" x14ac:dyDescent="0.25">
      <c r="A29" s="13" t="s">
        <v>885</v>
      </c>
      <c r="B29" s="36" t="s">
        <v>886</v>
      </c>
      <c r="C29" s="36" t="s">
        <v>422</v>
      </c>
      <c r="D29" s="15">
        <v>557</v>
      </c>
      <c r="E29" s="16">
        <v>262.35000000000002</v>
      </c>
      <c r="F29" s="17">
        <v>2.3699999999999999E-2</v>
      </c>
      <c r="G29" s="17"/>
    </row>
    <row r="30" spans="1:7" x14ac:dyDescent="0.25">
      <c r="A30" s="13" t="s">
        <v>802</v>
      </c>
      <c r="B30" s="36" t="s">
        <v>803</v>
      </c>
      <c r="C30" s="36" t="s">
        <v>450</v>
      </c>
      <c r="D30" s="15">
        <v>58167</v>
      </c>
      <c r="E30" s="16">
        <v>251.28</v>
      </c>
      <c r="F30" s="17">
        <v>2.2700000000000001E-2</v>
      </c>
      <c r="G30" s="17"/>
    </row>
    <row r="31" spans="1:7" x14ac:dyDescent="0.25">
      <c r="A31" s="13" t="s">
        <v>553</v>
      </c>
      <c r="B31" s="36" t="s">
        <v>554</v>
      </c>
      <c r="C31" s="36" t="s">
        <v>411</v>
      </c>
      <c r="D31" s="15">
        <v>6175</v>
      </c>
      <c r="E31" s="16">
        <v>249.78</v>
      </c>
      <c r="F31" s="17">
        <v>2.2599999999999999E-2</v>
      </c>
      <c r="G31" s="17"/>
    </row>
    <row r="32" spans="1:7" x14ac:dyDescent="0.25">
      <c r="A32" s="13" t="s">
        <v>909</v>
      </c>
      <c r="B32" s="36" t="s">
        <v>910</v>
      </c>
      <c r="C32" s="36" t="s">
        <v>381</v>
      </c>
      <c r="D32" s="15">
        <v>3566</v>
      </c>
      <c r="E32" s="16">
        <v>241.63</v>
      </c>
      <c r="F32" s="17">
        <v>2.1899999999999999E-2</v>
      </c>
      <c r="G32" s="17"/>
    </row>
    <row r="33" spans="1:7" x14ac:dyDescent="0.25">
      <c r="A33" s="13" t="s">
        <v>529</v>
      </c>
      <c r="B33" s="36" t="s">
        <v>530</v>
      </c>
      <c r="C33" s="36" t="s">
        <v>450</v>
      </c>
      <c r="D33" s="15">
        <v>17667</v>
      </c>
      <c r="E33" s="16">
        <v>239.21</v>
      </c>
      <c r="F33" s="17">
        <v>2.1600000000000001E-2</v>
      </c>
      <c r="G33" s="17"/>
    </row>
    <row r="34" spans="1:7" x14ac:dyDescent="0.25">
      <c r="A34" s="13" t="s">
        <v>863</v>
      </c>
      <c r="B34" s="36" t="s">
        <v>864</v>
      </c>
      <c r="C34" s="36" t="s">
        <v>411</v>
      </c>
      <c r="D34" s="15">
        <v>138243</v>
      </c>
      <c r="E34" s="16">
        <v>219.12</v>
      </c>
      <c r="F34" s="17">
        <v>1.9800000000000002E-2</v>
      </c>
      <c r="G34" s="17"/>
    </row>
    <row r="35" spans="1:7" x14ac:dyDescent="0.25">
      <c r="A35" s="13" t="s">
        <v>929</v>
      </c>
      <c r="B35" s="36" t="s">
        <v>930</v>
      </c>
      <c r="C35" s="36" t="s">
        <v>431</v>
      </c>
      <c r="D35" s="15">
        <v>18210</v>
      </c>
      <c r="E35" s="16">
        <v>211.6</v>
      </c>
      <c r="F35" s="17">
        <v>1.9099999999999999E-2</v>
      </c>
      <c r="G35" s="17"/>
    </row>
    <row r="36" spans="1:7" x14ac:dyDescent="0.25">
      <c r="A36" s="13" t="s">
        <v>961</v>
      </c>
      <c r="B36" s="36" t="s">
        <v>962</v>
      </c>
      <c r="C36" s="36" t="s">
        <v>506</v>
      </c>
      <c r="D36" s="15">
        <v>8155</v>
      </c>
      <c r="E36" s="16">
        <v>172.32</v>
      </c>
      <c r="F36" s="17">
        <v>1.5599999999999999E-2</v>
      </c>
      <c r="G36" s="17"/>
    </row>
    <row r="37" spans="1:7" x14ac:dyDescent="0.25">
      <c r="A37" s="13" t="s">
        <v>913</v>
      </c>
      <c r="B37" s="36" t="s">
        <v>914</v>
      </c>
      <c r="C37" s="36" t="s">
        <v>751</v>
      </c>
      <c r="D37" s="15">
        <v>19642</v>
      </c>
      <c r="E37" s="16">
        <v>166.96</v>
      </c>
      <c r="F37" s="17">
        <v>1.5100000000000001E-2</v>
      </c>
      <c r="G37" s="17"/>
    </row>
    <row r="38" spans="1:7" x14ac:dyDescent="0.25">
      <c r="A38" s="14" t="s">
        <v>325</v>
      </c>
      <c r="B38" s="37"/>
      <c r="C38" s="37"/>
      <c r="D38" s="18"/>
      <c r="E38" s="19">
        <v>11050.32</v>
      </c>
      <c r="F38" s="20">
        <v>0.99970000000000003</v>
      </c>
      <c r="G38" s="21"/>
    </row>
    <row r="39" spans="1:7" x14ac:dyDescent="0.25">
      <c r="A39" s="14" t="s">
        <v>586</v>
      </c>
      <c r="B39" s="36"/>
      <c r="C39" s="36"/>
      <c r="D39" s="15"/>
      <c r="E39" s="16"/>
      <c r="F39" s="17"/>
      <c r="G39" s="17"/>
    </row>
    <row r="40" spans="1:7" x14ac:dyDescent="0.25">
      <c r="A40" s="14" t="s">
        <v>325</v>
      </c>
      <c r="B40" s="36"/>
      <c r="C40" s="36"/>
      <c r="D40" s="15"/>
      <c r="E40" s="22" t="s">
        <v>163</v>
      </c>
      <c r="F40" s="23" t="s">
        <v>163</v>
      </c>
      <c r="G40" s="17"/>
    </row>
    <row r="41" spans="1:7" x14ac:dyDescent="0.25">
      <c r="A41" s="25" t="s">
        <v>336</v>
      </c>
      <c r="B41" s="38"/>
      <c r="C41" s="38"/>
      <c r="D41" s="26"/>
      <c r="E41" s="27">
        <v>11050.32</v>
      </c>
      <c r="F41" s="28">
        <v>0.99970000000000003</v>
      </c>
      <c r="G41" s="21"/>
    </row>
    <row r="42" spans="1:7" x14ac:dyDescent="0.25">
      <c r="A42" s="13"/>
      <c r="B42" s="36"/>
      <c r="C42" s="36"/>
      <c r="D42" s="15"/>
      <c r="E42" s="16"/>
      <c r="F42" s="17"/>
      <c r="G42" s="17"/>
    </row>
    <row r="43" spans="1:7" x14ac:dyDescent="0.25">
      <c r="A43" s="13"/>
      <c r="B43" s="36"/>
      <c r="C43" s="36"/>
      <c r="D43" s="15"/>
      <c r="E43" s="16"/>
      <c r="F43" s="17"/>
      <c r="G43" s="17"/>
    </row>
    <row r="44" spans="1:7" x14ac:dyDescent="0.25">
      <c r="A44" s="14" t="s">
        <v>337</v>
      </c>
      <c r="B44" s="36"/>
      <c r="C44" s="36"/>
      <c r="D44" s="15"/>
      <c r="E44" s="16"/>
      <c r="F44" s="17"/>
      <c r="G44" s="17"/>
    </row>
    <row r="45" spans="1:7" x14ac:dyDescent="0.25">
      <c r="A45" s="13" t="s">
        <v>339</v>
      </c>
      <c r="B45" s="36"/>
      <c r="C45" s="36"/>
      <c r="D45" s="15"/>
      <c r="E45" s="16">
        <v>47.99</v>
      </c>
      <c r="F45" s="17">
        <v>4.3E-3</v>
      </c>
      <c r="G45" s="17">
        <v>5.1214000000000003E-2</v>
      </c>
    </row>
    <row r="46" spans="1:7" x14ac:dyDescent="0.25">
      <c r="A46" s="14" t="s">
        <v>325</v>
      </c>
      <c r="B46" s="37"/>
      <c r="C46" s="37"/>
      <c r="D46" s="18"/>
      <c r="E46" s="19">
        <v>47.99</v>
      </c>
      <c r="F46" s="20">
        <v>4.3E-3</v>
      </c>
      <c r="G46" s="21"/>
    </row>
    <row r="47" spans="1:7" x14ac:dyDescent="0.25">
      <c r="A47" s="13"/>
      <c r="B47" s="36"/>
      <c r="C47" s="36"/>
      <c r="D47" s="15"/>
      <c r="E47" s="16"/>
      <c r="F47" s="17"/>
      <c r="G47" s="17"/>
    </row>
    <row r="48" spans="1:7" x14ac:dyDescent="0.25">
      <c r="A48" s="25" t="s">
        <v>336</v>
      </c>
      <c r="B48" s="38"/>
      <c r="C48" s="38"/>
      <c r="D48" s="26"/>
      <c r="E48" s="29">
        <v>47.99</v>
      </c>
      <c r="F48" s="30">
        <v>4.3E-3</v>
      </c>
      <c r="G48" s="21"/>
    </row>
    <row r="49" spans="1:7" x14ac:dyDescent="0.25">
      <c r="A49" s="13" t="s">
        <v>340</v>
      </c>
      <c r="B49" s="36"/>
      <c r="C49" s="36"/>
      <c r="D49" s="15"/>
      <c r="E49" s="16">
        <v>6.7340000000000004E-3</v>
      </c>
      <c r="F49" s="67">
        <v>0</v>
      </c>
      <c r="G49" s="17"/>
    </row>
    <row r="50" spans="1:7" x14ac:dyDescent="0.25">
      <c r="A50" s="13" t="s">
        <v>341</v>
      </c>
      <c r="B50" s="36"/>
      <c r="C50" s="36"/>
      <c r="D50" s="15"/>
      <c r="E50" s="31">
        <v>-47.006734000000002</v>
      </c>
      <c r="F50" s="32">
        <v>-4.0000000000000001E-3</v>
      </c>
      <c r="G50" s="17">
        <v>5.1214000000000003E-2</v>
      </c>
    </row>
    <row r="51" spans="1:7" x14ac:dyDescent="0.25">
      <c r="A51" s="33" t="s">
        <v>342</v>
      </c>
      <c r="B51" s="39"/>
      <c r="C51" s="39"/>
      <c r="D51" s="34"/>
      <c r="E51" s="27">
        <v>11051.31</v>
      </c>
      <c r="F51" s="28">
        <v>1</v>
      </c>
      <c r="G51" s="28"/>
    </row>
    <row r="52" spans="1:7" x14ac:dyDescent="0.25">
      <c r="A52" s="70" t="s">
        <v>343</v>
      </c>
      <c r="B52" s="71"/>
      <c r="C52" s="71"/>
      <c r="D52" s="71"/>
      <c r="E52" s="71"/>
      <c r="F52" s="71"/>
      <c r="G52" s="72"/>
    </row>
    <row r="56" spans="1:7" x14ac:dyDescent="0.25">
      <c r="A56" s="1" t="s">
        <v>346</v>
      </c>
    </row>
    <row r="57" spans="1:7" x14ac:dyDescent="0.25">
      <c r="A57" s="56" t="s">
        <v>347</v>
      </c>
      <c r="B57" s="3" t="s">
        <v>163</v>
      </c>
    </row>
    <row r="58" spans="1:7" x14ac:dyDescent="0.25">
      <c r="A58" t="s">
        <v>348</v>
      </c>
    </row>
    <row r="59" spans="1:7" x14ac:dyDescent="0.25">
      <c r="A59" t="s">
        <v>590</v>
      </c>
      <c r="B59" t="s">
        <v>350</v>
      </c>
      <c r="C59" t="s">
        <v>350</v>
      </c>
    </row>
    <row r="60" spans="1:7" x14ac:dyDescent="0.25">
      <c r="B60" s="58">
        <v>46265</v>
      </c>
      <c r="C60" s="58">
        <v>46295</v>
      </c>
    </row>
    <row r="61" spans="1:7" x14ac:dyDescent="0.25">
      <c r="A61" t="s">
        <v>591</v>
      </c>
      <c r="B61">
        <v>15.042199999999999</v>
      </c>
      <c r="C61">
        <v>13.9937</v>
      </c>
    </row>
    <row r="62" spans="1:7" x14ac:dyDescent="0.25">
      <c r="A62" t="s">
        <v>592</v>
      </c>
      <c r="B62">
        <v>14.831799999999999</v>
      </c>
      <c r="C62">
        <v>13.7979</v>
      </c>
    </row>
    <row r="63" spans="1:7" x14ac:dyDescent="0.25">
      <c r="A63" t="s">
        <v>593</v>
      </c>
      <c r="B63">
        <v>14.5839</v>
      </c>
      <c r="C63">
        <v>13.5604</v>
      </c>
    </row>
    <row r="64" spans="1:7" x14ac:dyDescent="0.25">
      <c r="A64" t="s">
        <v>594</v>
      </c>
      <c r="B64">
        <v>14.5829</v>
      </c>
      <c r="C64">
        <v>13.5595</v>
      </c>
    </row>
    <row r="66" spans="1:4" x14ac:dyDescent="0.25">
      <c r="A66" t="s">
        <v>352</v>
      </c>
      <c r="B66" s="3" t="s">
        <v>163</v>
      </c>
    </row>
    <row r="67" spans="1:4" x14ac:dyDescent="0.25">
      <c r="A67" t="s">
        <v>353</v>
      </c>
      <c r="B67" s="3" t="s">
        <v>163</v>
      </c>
    </row>
    <row r="68" spans="1:4" ht="29.1" customHeight="1" x14ac:dyDescent="0.25">
      <c r="A68" s="56" t="s">
        <v>354</v>
      </c>
      <c r="B68" s="3" t="s">
        <v>163</v>
      </c>
    </row>
    <row r="69" spans="1:4" ht="29.1" customHeight="1" x14ac:dyDescent="0.25">
      <c r="A69" s="56" t="s">
        <v>355</v>
      </c>
      <c r="B69" s="3" t="s">
        <v>163</v>
      </c>
    </row>
    <row r="70" spans="1:4" x14ac:dyDescent="0.25">
      <c r="A70" t="s">
        <v>595</v>
      </c>
      <c r="B70" s="57">
        <v>0.43059999999999998</v>
      </c>
    </row>
    <row r="71" spans="1:4" ht="43.5" customHeight="1" x14ac:dyDescent="0.25">
      <c r="A71" s="56" t="s">
        <v>357</v>
      </c>
      <c r="B71" s="3" t="s">
        <v>163</v>
      </c>
    </row>
    <row r="72" spans="1:4" x14ac:dyDescent="0.25">
      <c r="B72" s="3"/>
    </row>
    <row r="73" spans="1:4" ht="29.1" customHeight="1" x14ac:dyDescent="0.25">
      <c r="A73" s="56" t="s">
        <v>358</v>
      </c>
      <c r="B73" s="3" t="s">
        <v>163</v>
      </c>
    </row>
    <row r="74" spans="1:4" ht="29.1" customHeight="1" x14ac:dyDescent="0.25">
      <c r="A74" s="56" t="s">
        <v>359</v>
      </c>
      <c r="B74" t="s">
        <v>163</v>
      </c>
    </row>
    <row r="75" spans="1:4" ht="29.1" customHeight="1" x14ac:dyDescent="0.25">
      <c r="A75" s="56" t="s">
        <v>360</v>
      </c>
      <c r="B75" s="3" t="s">
        <v>163</v>
      </c>
    </row>
    <row r="76" spans="1:4" ht="29.1" customHeight="1" x14ac:dyDescent="0.25">
      <c r="A76" s="56" t="s">
        <v>361</v>
      </c>
      <c r="B76" s="3" t="s">
        <v>163</v>
      </c>
    </row>
    <row r="78" spans="1:4" ht="69.95" customHeight="1" x14ac:dyDescent="0.25">
      <c r="A78" s="125" t="s">
        <v>371</v>
      </c>
      <c r="B78" s="125" t="s">
        <v>372</v>
      </c>
      <c r="C78" s="125" t="s">
        <v>5</v>
      </c>
      <c r="D78" s="125" t="s">
        <v>6</v>
      </c>
    </row>
    <row r="79" spans="1:4" ht="69.95" customHeight="1" x14ac:dyDescent="0.25">
      <c r="A79" s="125" t="s">
        <v>1416</v>
      </c>
      <c r="B79" s="125"/>
      <c r="C79" s="125" t="s">
        <v>30</v>
      </c>
      <c r="D7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96"/>
  <sheetViews>
    <sheetView showGridLines="0" workbookViewId="0">
      <pane ySplit="4" topLeftCell="A252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1417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1418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93424</v>
      </c>
      <c r="E8" s="16">
        <v>662.1</v>
      </c>
      <c r="F8" s="17">
        <v>4.2099999999999999E-2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43687</v>
      </c>
      <c r="E9" s="16">
        <v>577.41</v>
      </c>
      <c r="F9" s="17">
        <v>3.6700000000000003E-2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40751</v>
      </c>
      <c r="E10" s="16">
        <v>483.71</v>
      </c>
      <c r="F10" s="17">
        <v>3.0700000000000002E-2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18536</v>
      </c>
      <c r="E11" s="16">
        <v>325.68</v>
      </c>
      <c r="F11" s="17">
        <v>2.07E-2</v>
      </c>
      <c r="G11" s="17"/>
    </row>
    <row r="12" spans="1:7" x14ac:dyDescent="0.25">
      <c r="A12" s="13" t="s">
        <v>398</v>
      </c>
      <c r="B12" s="36" t="s">
        <v>399</v>
      </c>
      <c r="C12" s="36" t="s">
        <v>400</v>
      </c>
      <c r="D12" s="15">
        <v>7134</v>
      </c>
      <c r="E12" s="16">
        <v>268.24</v>
      </c>
      <c r="F12" s="17">
        <v>1.7100000000000001E-2</v>
      </c>
      <c r="G12" s="17"/>
    </row>
    <row r="13" spans="1:7" x14ac:dyDescent="0.25">
      <c r="A13" s="13" t="s">
        <v>393</v>
      </c>
      <c r="B13" s="36" t="s">
        <v>394</v>
      </c>
      <c r="C13" s="36" t="s">
        <v>378</v>
      </c>
      <c r="D13" s="15">
        <v>25190</v>
      </c>
      <c r="E13" s="16">
        <v>241.7</v>
      </c>
      <c r="F13" s="17">
        <v>1.54E-2</v>
      </c>
      <c r="G13" s="17"/>
    </row>
    <row r="14" spans="1:7" x14ac:dyDescent="0.25">
      <c r="A14" s="13" t="s">
        <v>437</v>
      </c>
      <c r="B14" s="36" t="s">
        <v>438</v>
      </c>
      <c r="C14" s="36" t="s">
        <v>378</v>
      </c>
      <c r="D14" s="15">
        <v>17523</v>
      </c>
      <c r="E14" s="16">
        <v>214.83</v>
      </c>
      <c r="F14" s="17">
        <v>1.37E-2</v>
      </c>
      <c r="G14" s="17"/>
    </row>
    <row r="15" spans="1:7" x14ac:dyDescent="0.25">
      <c r="A15" s="13" t="s">
        <v>456</v>
      </c>
      <c r="B15" s="36" t="s">
        <v>457</v>
      </c>
      <c r="C15" s="36" t="s">
        <v>411</v>
      </c>
      <c r="D15" s="15">
        <v>21529</v>
      </c>
      <c r="E15" s="16">
        <v>214.02</v>
      </c>
      <c r="F15" s="17">
        <v>1.3599999999999999E-2</v>
      </c>
      <c r="G15" s="17"/>
    </row>
    <row r="16" spans="1:7" x14ac:dyDescent="0.25">
      <c r="A16" s="13" t="s">
        <v>418</v>
      </c>
      <c r="B16" s="36" t="s">
        <v>419</v>
      </c>
      <c r="C16" s="36" t="s">
        <v>378</v>
      </c>
      <c r="D16" s="15">
        <v>44883</v>
      </c>
      <c r="E16" s="16">
        <v>187.16</v>
      </c>
      <c r="F16" s="17">
        <v>1.1900000000000001E-2</v>
      </c>
      <c r="G16" s="17"/>
    </row>
    <row r="17" spans="1:7" x14ac:dyDescent="0.25">
      <c r="A17" s="13" t="s">
        <v>385</v>
      </c>
      <c r="B17" s="36" t="s">
        <v>386</v>
      </c>
      <c r="C17" s="36" t="s">
        <v>387</v>
      </c>
      <c r="D17" s="15">
        <v>4931</v>
      </c>
      <c r="E17" s="16">
        <v>162.74</v>
      </c>
      <c r="F17" s="17">
        <v>1.03E-2</v>
      </c>
      <c r="G17" s="17"/>
    </row>
    <row r="18" spans="1:7" x14ac:dyDescent="0.25">
      <c r="A18" s="13" t="s">
        <v>423</v>
      </c>
      <c r="B18" s="36" t="s">
        <v>424</v>
      </c>
      <c r="C18" s="36" t="s">
        <v>384</v>
      </c>
      <c r="D18" s="15">
        <v>5446</v>
      </c>
      <c r="E18" s="16">
        <v>160.66</v>
      </c>
      <c r="F18" s="17">
        <v>1.0200000000000001E-2</v>
      </c>
      <c r="G18" s="17"/>
    </row>
    <row r="19" spans="1:7" x14ac:dyDescent="0.25">
      <c r="A19" s="13" t="s">
        <v>599</v>
      </c>
      <c r="B19" s="36" t="s">
        <v>600</v>
      </c>
      <c r="C19" s="36" t="s">
        <v>417</v>
      </c>
      <c r="D19" s="15">
        <v>16636</v>
      </c>
      <c r="E19" s="16">
        <v>159.61000000000001</v>
      </c>
      <c r="F19" s="17">
        <v>1.01E-2</v>
      </c>
      <c r="G19" s="17"/>
    </row>
    <row r="20" spans="1:7" x14ac:dyDescent="0.25">
      <c r="A20" s="13" t="s">
        <v>601</v>
      </c>
      <c r="B20" s="36" t="s">
        <v>602</v>
      </c>
      <c r="C20" s="36" t="s">
        <v>603</v>
      </c>
      <c r="D20" s="15">
        <v>58762</v>
      </c>
      <c r="E20" s="16">
        <v>154.4</v>
      </c>
      <c r="F20" s="17">
        <v>9.7999999999999997E-3</v>
      </c>
      <c r="G20" s="17"/>
    </row>
    <row r="21" spans="1:7" x14ac:dyDescent="0.25">
      <c r="A21" s="13" t="s">
        <v>391</v>
      </c>
      <c r="B21" s="36" t="s">
        <v>392</v>
      </c>
      <c r="C21" s="36" t="s">
        <v>378</v>
      </c>
      <c r="D21" s="15">
        <v>47714</v>
      </c>
      <c r="E21" s="16">
        <v>151.44</v>
      </c>
      <c r="F21" s="17">
        <v>9.5999999999999992E-3</v>
      </c>
      <c r="G21" s="17"/>
    </row>
    <row r="22" spans="1:7" x14ac:dyDescent="0.25">
      <c r="A22" s="13" t="s">
        <v>584</v>
      </c>
      <c r="B22" s="36" t="s">
        <v>585</v>
      </c>
      <c r="C22" s="36" t="s">
        <v>431</v>
      </c>
      <c r="D22" s="15">
        <v>7522</v>
      </c>
      <c r="E22" s="16">
        <v>148.94</v>
      </c>
      <c r="F22" s="17">
        <v>9.4999999999999998E-3</v>
      </c>
      <c r="G22" s="17"/>
    </row>
    <row r="23" spans="1:7" x14ac:dyDescent="0.25">
      <c r="A23" s="13" t="s">
        <v>395</v>
      </c>
      <c r="B23" s="36" t="s">
        <v>396</v>
      </c>
      <c r="C23" s="36" t="s">
        <v>397</v>
      </c>
      <c r="D23" s="15">
        <v>44167</v>
      </c>
      <c r="E23" s="16">
        <v>141.33000000000001</v>
      </c>
      <c r="F23" s="17">
        <v>8.9999999999999993E-3</v>
      </c>
      <c r="G23" s="17"/>
    </row>
    <row r="24" spans="1:7" x14ac:dyDescent="0.25">
      <c r="A24" s="13" t="s">
        <v>604</v>
      </c>
      <c r="B24" s="36" t="s">
        <v>605</v>
      </c>
      <c r="C24" s="36" t="s">
        <v>533</v>
      </c>
      <c r="D24" s="15">
        <v>8320</v>
      </c>
      <c r="E24" s="16">
        <v>139.61000000000001</v>
      </c>
      <c r="F24" s="17">
        <v>8.8999999999999999E-3</v>
      </c>
      <c r="G24" s="17"/>
    </row>
    <row r="25" spans="1:7" x14ac:dyDescent="0.25">
      <c r="A25" s="13" t="s">
        <v>606</v>
      </c>
      <c r="B25" s="36" t="s">
        <v>607</v>
      </c>
      <c r="C25" s="36" t="s">
        <v>384</v>
      </c>
      <c r="D25" s="15">
        <v>2506</v>
      </c>
      <c r="E25" s="16">
        <v>131.34</v>
      </c>
      <c r="F25" s="17">
        <v>8.3000000000000001E-3</v>
      </c>
      <c r="G25" s="17"/>
    </row>
    <row r="26" spans="1:7" x14ac:dyDescent="0.25">
      <c r="A26" s="13" t="s">
        <v>608</v>
      </c>
      <c r="B26" s="36" t="s">
        <v>609</v>
      </c>
      <c r="C26" s="36" t="s">
        <v>411</v>
      </c>
      <c r="D26" s="15">
        <v>6222</v>
      </c>
      <c r="E26" s="16">
        <v>127.59</v>
      </c>
      <c r="F26" s="17">
        <v>8.0999999999999996E-3</v>
      </c>
      <c r="G26" s="17"/>
    </row>
    <row r="27" spans="1:7" x14ac:dyDescent="0.25">
      <c r="A27" s="13" t="s">
        <v>517</v>
      </c>
      <c r="B27" s="36" t="s">
        <v>518</v>
      </c>
      <c r="C27" s="36" t="s">
        <v>478</v>
      </c>
      <c r="D27" s="15">
        <v>16896</v>
      </c>
      <c r="E27" s="16">
        <v>123.11</v>
      </c>
      <c r="F27" s="17">
        <v>7.7999999999999996E-3</v>
      </c>
      <c r="G27" s="17"/>
    </row>
    <row r="28" spans="1:7" x14ac:dyDescent="0.25">
      <c r="A28" s="13" t="s">
        <v>409</v>
      </c>
      <c r="B28" s="36" t="s">
        <v>410</v>
      </c>
      <c r="C28" s="36" t="s">
        <v>411</v>
      </c>
      <c r="D28" s="15">
        <v>6730</v>
      </c>
      <c r="E28" s="16">
        <v>117.71</v>
      </c>
      <c r="F28" s="17">
        <v>7.4999999999999997E-3</v>
      </c>
      <c r="G28" s="17"/>
    </row>
    <row r="29" spans="1:7" x14ac:dyDescent="0.25">
      <c r="A29" s="13" t="s">
        <v>610</v>
      </c>
      <c r="B29" s="36" t="s">
        <v>611</v>
      </c>
      <c r="C29" s="36" t="s">
        <v>431</v>
      </c>
      <c r="D29" s="15">
        <v>6454</v>
      </c>
      <c r="E29" s="16">
        <v>117.24</v>
      </c>
      <c r="F29" s="17">
        <v>7.4999999999999997E-3</v>
      </c>
      <c r="G29" s="17"/>
    </row>
    <row r="30" spans="1:7" x14ac:dyDescent="0.25">
      <c r="A30" s="13" t="s">
        <v>379</v>
      </c>
      <c r="B30" s="36" t="s">
        <v>380</v>
      </c>
      <c r="C30" s="36" t="s">
        <v>381</v>
      </c>
      <c r="D30" s="15">
        <v>28148</v>
      </c>
      <c r="E30" s="16">
        <v>116.95</v>
      </c>
      <c r="F30" s="17">
        <v>7.4000000000000003E-3</v>
      </c>
      <c r="G30" s="17"/>
    </row>
    <row r="31" spans="1:7" x14ac:dyDescent="0.25">
      <c r="A31" s="13" t="s">
        <v>511</v>
      </c>
      <c r="B31" s="36" t="s">
        <v>512</v>
      </c>
      <c r="C31" s="36" t="s">
        <v>472</v>
      </c>
      <c r="D31" s="15">
        <v>2519</v>
      </c>
      <c r="E31" s="16">
        <v>115.55</v>
      </c>
      <c r="F31" s="17">
        <v>7.3000000000000001E-3</v>
      </c>
      <c r="G31" s="17"/>
    </row>
    <row r="32" spans="1:7" x14ac:dyDescent="0.25">
      <c r="A32" s="13" t="s">
        <v>612</v>
      </c>
      <c r="B32" s="36" t="s">
        <v>613</v>
      </c>
      <c r="C32" s="36" t="s">
        <v>378</v>
      </c>
      <c r="D32" s="15">
        <v>12715</v>
      </c>
      <c r="E32" s="16">
        <v>114.61</v>
      </c>
      <c r="F32" s="17">
        <v>7.3000000000000001E-3</v>
      </c>
      <c r="G32" s="17"/>
    </row>
    <row r="33" spans="1:7" x14ac:dyDescent="0.25">
      <c r="A33" s="13" t="s">
        <v>614</v>
      </c>
      <c r="B33" s="36" t="s">
        <v>615</v>
      </c>
      <c r="C33" s="36" t="s">
        <v>378</v>
      </c>
      <c r="D33" s="15">
        <v>11231</v>
      </c>
      <c r="E33" s="16">
        <v>113.47</v>
      </c>
      <c r="F33" s="17">
        <v>7.1999999999999998E-3</v>
      </c>
      <c r="G33" s="17"/>
    </row>
    <row r="34" spans="1:7" x14ac:dyDescent="0.25">
      <c r="A34" s="13" t="s">
        <v>425</v>
      </c>
      <c r="B34" s="36" t="s">
        <v>426</v>
      </c>
      <c r="C34" s="36" t="s">
        <v>411</v>
      </c>
      <c r="D34" s="15">
        <v>2100</v>
      </c>
      <c r="E34" s="16">
        <v>110.86</v>
      </c>
      <c r="F34" s="17">
        <v>7.0000000000000001E-3</v>
      </c>
      <c r="G34" s="17"/>
    </row>
    <row r="35" spans="1:7" x14ac:dyDescent="0.25">
      <c r="A35" s="13" t="s">
        <v>571</v>
      </c>
      <c r="B35" s="36" t="s">
        <v>572</v>
      </c>
      <c r="C35" s="36" t="s">
        <v>472</v>
      </c>
      <c r="D35" s="15">
        <v>804</v>
      </c>
      <c r="E35" s="16">
        <v>105.32</v>
      </c>
      <c r="F35" s="17">
        <v>6.7000000000000002E-3</v>
      </c>
      <c r="G35" s="17"/>
    </row>
    <row r="36" spans="1:7" x14ac:dyDescent="0.25">
      <c r="A36" s="13" t="s">
        <v>616</v>
      </c>
      <c r="B36" s="36" t="s">
        <v>617</v>
      </c>
      <c r="C36" s="36" t="s">
        <v>378</v>
      </c>
      <c r="D36" s="15">
        <v>128265</v>
      </c>
      <c r="E36" s="16">
        <v>104.46</v>
      </c>
      <c r="F36" s="17">
        <v>6.6E-3</v>
      </c>
      <c r="G36" s="17"/>
    </row>
    <row r="37" spans="1:7" x14ac:dyDescent="0.25">
      <c r="A37" s="13" t="s">
        <v>618</v>
      </c>
      <c r="B37" s="36" t="s">
        <v>619</v>
      </c>
      <c r="C37" s="36" t="s">
        <v>422</v>
      </c>
      <c r="D37" s="15">
        <v>5368</v>
      </c>
      <c r="E37" s="16">
        <v>103.39</v>
      </c>
      <c r="F37" s="17">
        <v>6.6E-3</v>
      </c>
      <c r="G37" s="17"/>
    </row>
    <row r="38" spans="1:7" x14ac:dyDescent="0.25">
      <c r="A38" s="13" t="s">
        <v>620</v>
      </c>
      <c r="B38" s="36" t="s">
        <v>621</v>
      </c>
      <c r="C38" s="36" t="s">
        <v>603</v>
      </c>
      <c r="D38" s="15">
        <v>5408</v>
      </c>
      <c r="E38" s="16">
        <v>101.62</v>
      </c>
      <c r="F38" s="17">
        <v>6.4999999999999997E-3</v>
      </c>
      <c r="G38" s="17"/>
    </row>
    <row r="39" spans="1:7" x14ac:dyDescent="0.25">
      <c r="A39" s="13" t="s">
        <v>622</v>
      </c>
      <c r="B39" s="36" t="s">
        <v>623</v>
      </c>
      <c r="C39" s="36" t="s">
        <v>381</v>
      </c>
      <c r="D39" s="15">
        <v>2392</v>
      </c>
      <c r="E39" s="16">
        <v>100.49</v>
      </c>
      <c r="F39" s="17">
        <v>6.4000000000000003E-3</v>
      </c>
      <c r="G39" s="17"/>
    </row>
    <row r="40" spans="1:7" x14ac:dyDescent="0.25">
      <c r="A40" s="13" t="s">
        <v>624</v>
      </c>
      <c r="B40" s="36" t="s">
        <v>625</v>
      </c>
      <c r="C40" s="36" t="s">
        <v>453</v>
      </c>
      <c r="D40" s="15">
        <v>24497</v>
      </c>
      <c r="E40" s="16">
        <v>96.81</v>
      </c>
      <c r="F40" s="17">
        <v>6.1999999999999998E-3</v>
      </c>
      <c r="G40" s="17"/>
    </row>
    <row r="41" spans="1:7" x14ac:dyDescent="0.25">
      <c r="A41" s="13" t="s">
        <v>626</v>
      </c>
      <c r="B41" s="36" t="s">
        <v>627</v>
      </c>
      <c r="C41" s="36" t="s">
        <v>397</v>
      </c>
      <c r="D41" s="15">
        <v>14090</v>
      </c>
      <c r="E41" s="16">
        <v>96.52</v>
      </c>
      <c r="F41" s="17">
        <v>6.1000000000000004E-3</v>
      </c>
      <c r="G41" s="17"/>
    </row>
    <row r="42" spans="1:7" x14ac:dyDescent="0.25">
      <c r="A42" s="13" t="s">
        <v>628</v>
      </c>
      <c r="B42" s="36" t="s">
        <v>629</v>
      </c>
      <c r="C42" s="36" t="s">
        <v>431</v>
      </c>
      <c r="D42" s="15">
        <v>4693</v>
      </c>
      <c r="E42" s="16">
        <v>95.28</v>
      </c>
      <c r="F42" s="17">
        <v>6.1000000000000004E-3</v>
      </c>
      <c r="G42" s="17"/>
    </row>
    <row r="43" spans="1:7" x14ac:dyDescent="0.25">
      <c r="A43" s="13" t="s">
        <v>630</v>
      </c>
      <c r="B43" s="36" t="s">
        <v>631</v>
      </c>
      <c r="C43" s="36" t="s">
        <v>384</v>
      </c>
      <c r="D43" s="15">
        <v>793</v>
      </c>
      <c r="E43" s="16">
        <v>94.9</v>
      </c>
      <c r="F43" s="17">
        <v>6.0000000000000001E-3</v>
      </c>
      <c r="G43" s="17"/>
    </row>
    <row r="44" spans="1:7" x14ac:dyDescent="0.25">
      <c r="A44" s="13" t="s">
        <v>536</v>
      </c>
      <c r="B44" s="36" t="s">
        <v>537</v>
      </c>
      <c r="C44" s="36" t="s">
        <v>475</v>
      </c>
      <c r="D44" s="15">
        <v>28965</v>
      </c>
      <c r="E44" s="16">
        <v>93.48</v>
      </c>
      <c r="F44" s="17">
        <v>5.8999999999999999E-3</v>
      </c>
      <c r="G44" s="17"/>
    </row>
    <row r="45" spans="1:7" x14ac:dyDescent="0.25">
      <c r="A45" s="13" t="s">
        <v>538</v>
      </c>
      <c r="B45" s="36" t="s">
        <v>539</v>
      </c>
      <c r="C45" s="36" t="s">
        <v>498</v>
      </c>
      <c r="D45" s="15">
        <v>50571</v>
      </c>
      <c r="E45" s="16">
        <v>93.2</v>
      </c>
      <c r="F45" s="17">
        <v>5.8999999999999999E-3</v>
      </c>
      <c r="G45" s="17"/>
    </row>
    <row r="46" spans="1:7" x14ac:dyDescent="0.25">
      <c r="A46" s="13" t="s">
        <v>507</v>
      </c>
      <c r="B46" s="36" t="s">
        <v>508</v>
      </c>
      <c r="C46" s="36" t="s">
        <v>436</v>
      </c>
      <c r="D46" s="15">
        <v>24891</v>
      </c>
      <c r="E46" s="16">
        <v>92.89</v>
      </c>
      <c r="F46" s="17">
        <v>5.8999999999999999E-3</v>
      </c>
      <c r="G46" s="17"/>
    </row>
    <row r="47" spans="1:7" x14ac:dyDescent="0.25">
      <c r="A47" s="13" t="s">
        <v>632</v>
      </c>
      <c r="B47" s="36" t="s">
        <v>633</v>
      </c>
      <c r="C47" s="36" t="s">
        <v>381</v>
      </c>
      <c r="D47" s="15">
        <v>235001</v>
      </c>
      <c r="E47" s="16">
        <v>92.8</v>
      </c>
      <c r="F47" s="17">
        <v>5.8999999999999999E-3</v>
      </c>
      <c r="G47" s="17"/>
    </row>
    <row r="48" spans="1:7" x14ac:dyDescent="0.25">
      <c r="A48" s="13" t="s">
        <v>634</v>
      </c>
      <c r="B48" s="36" t="s">
        <v>635</v>
      </c>
      <c r="C48" s="36" t="s">
        <v>397</v>
      </c>
      <c r="D48" s="15">
        <v>7483</v>
      </c>
      <c r="E48" s="16">
        <v>91.26</v>
      </c>
      <c r="F48" s="17">
        <v>5.7999999999999996E-3</v>
      </c>
      <c r="G48" s="17"/>
    </row>
    <row r="49" spans="1:7" x14ac:dyDescent="0.25">
      <c r="A49" s="13" t="s">
        <v>636</v>
      </c>
      <c r="B49" s="36" t="s">
        <v>637</v>
      </c>
      <c r="C49" s="36" t="s">
        <v>431</v>
      </c>
      <c r="D49" s="15">
        <v>5339</v>
      </c>
      <c r="E49" s="16">
        <v>89.27</v>
      </c>
      <c r="F49" s="17">
        <v>5.7000000000000002E-3</v>
      </c>
      <c r="G49" s="17"/>
    </row>
    <row r="50" spans="1:7" x14ac:dyDescent="0.25">
      <c r="A50" s="13" t="s">
        <v>638</v>
      </c>
      <c r="B50" s="36" t="s">
        <v>639</v>
      </c>
      <c r="C50" s="36" t="s">
        <v>640</v>
      </c>
      <c r="D50" s="15">
        <v>4774</v>
      </c>
      <c r="E50" s="16">
        <v>85.85</v>
      </c>
      <c r="F50" s="17">
        <v>5.4999999999999997E-3</v>
      </c>
      <c r="G50" s="17"/>
    </row>
    <row r="51" spans="1:7" x14ac:dyDescent="0.25">
      <c r="A51" s="13" t="s">
        <v>401</v>
      </c>
      <c r="B51" s="36" t="s">
        <v>402</v>
      </c>
      <c r="C51" s="36" t="s">
        <v>403</v>
      </c>
      <c r="D51" s="15">
        <v>55277</v>
      </c>
      <c r="E51" s="16">
        <v>85.23</v>
      </c>
      <c r="F51" s="17">
        <v>5.4000000000000003E-3</v>
      </c>
      <c r="G51" s="17"/>
    </row>
    <row r="52" spans="1:7" x14ac:dyDescent="0.25">
      <c r="A52" s="13" t="s">
        <v>439</v>
      </c>
      <c r="B52" s="36" t="s">
        <v>440</v>
      </c>
      <c r="C52" s="36" t="s">
        <v>441</v>
      </c>
      <c r="D52" s="15">
        <v>21829</v>
      </c>
      <c r="E52" s="16">
        <v>84.76</v>
      </c>
      <c r="F52" s="17">
        <v>5.4000000000000003E-3</v>
      </c>
      <c r="G52" s="17"/>
    </row>
    <row r="53" spans="1:7" x14ac:dyDescent="0.25">
      <c r="A53" s="13" t="s">
        <v>641</v>
      </c>
      <c r="B53" s="36" t="s">
        <v>642</v>
      </c>
      <c r="C53" s="36" t="s">
        <v>397</v>
      </c>
      <c r="D53" s="15">
        <v>26449</v>
      </c>
      <c r="E53" s="16">
        <v>84.64</v>
      </c>
      <c r="F53" s="17">
        <v>5.4000000000000003E-3</v>
      </c>
      <c r="G53" s="17"/>
    </row>
    <row r="54" spans="1:7" x14ac:dyDescent="0.25">
      <c r="A54" s="13" t="s">
        <v>446</v>
      </c>
      <c r="B54" s="36" t="s">
        <v>447</v>
      </c>
      <c r="C54" s="36" t="s">
        <v>417</v>
      </c>
      <c r="D54" s="15">
        <v>8538</v>
      </c>
      <c r="E54" s="16">
        <v>83.9</v>
      </c>
      <c r="F54" s="17">
        <v>5.3E-3</v>
      </c>
      <c r="G54" s="17"/>
    </row>
    <row r="55" spans="1:7" x14ac:dyDescent="0.25">
      <c r="A55" s="13" t="s">
        <v>643</v>
      </c>
      <c r="B55" s="36" t="s">
        <v>644</v>
      </c>
      <c r="C55" s="36" t="s">
        <v>583</v>
      </c>
      <c r="D55" s="15">
        <v>8824</v>
      </c>
      <c r="E55" s="16">
        <v>83.1</v>
      </c>
      <c r="F55" s="17">
        <v>5.3E-3</v>
      </c>
      <c r="G55" s="17"/>
    </row>
    <row r="56" spans="1:7" x14ac:dyDescent="0.25">
      <c r="A56" s="13" t="s">
        <v>645</v>
      </c>
      <c r="B56" s="36" t="s">
        <v>646</v>
      </c>
      <c r="C56" s="36" t="s">
        <v>647</v>
      </c>
      <c r="D56" s="15">
        <v>10233</v>
      </c>
      <c r="E56" s="16">
        <v>80.430000000000007</v>
      </c>
      <c r="F56" s="17">
        <v>5.1000000000000004E-3</v>
      </c>
      <c r="G56" s="17"/>
    </row>
    <row r="57" spans="1:7" x14ac:dyDescent="0.25">
      <c r="A57" s="13" t="s">
        <v>660</v>
      </c>
      <c r="B57" s="36" t="s">
        <v>661</v>
      </c>
      <c r="C57" s="36" t="s">
        <v>387</v>
      </c>
      <c r="D57" s="15">
        <v>2556</v>
      </c>
      <c r="E57" s="16">
        <v>79.03</v>
      </c>
      <c r="F57" s="17">
        <v>5.0000000000000001E-3</v>
      </c>
      <c r="G57" s="17"/>
    </row>
    <row r="58" spans="1:7" x14ac:dyDescent="0.25">
      <c r="A58" s="13" t="s">
        <v>648</v>
      </c>
      <c r="B58" s="36" t="s">
        <v>649</v>
      </c>
      <c r="C58" s="36" t="s">
        <v>467</v>
      </c>
      <c r="D58" s="15">
        <v>721</v>
      </c>
      <c r="E58" s="16">
        <v>78.989999999999995</v>
      </c>
      <c r="F58" s="17">
        <v>5.0000000000000001E-3</v>
      </c>
      <c r="G58" s="17"/>
    </row>
    <row r="59" spans="1:7" x14ac:dyDescent="0.25">
      <c r="A59" s="13" t="s">
        <v>575</v>
      </c>
      <c r="B59" s="36" t="s">
        <v>576</v>
      </c>
      <c r="C59" s="36" t="s">
        <v>411</v>
      </c>
      <c r="D59" s="15">
        <v>6421</v>
      </c>
      <c r="E59" s="16">
        <v>78.98</v>
      </c>
      <c r="F59" s="17">
        <v>5.0000000000000001E-3</v>
      </c>
      <c r="G59" s="17"/>
    </row>
    <row r="60" spans="1:7" x14ac:dyDescent="0.25">
      <c r="A60" s="13" t="s">
        <v>529</v>
      </c>
      <c r="B60" s="36" t="s">
        <v>530</v>
      </c>
      <c r="C60" s="36" t="s">
        <v>450</v>
      </c>
      <c r="D60" s="15">
        <v>5830</v>
      </c>
      <c r="E60" s="16">
        <v>78.94</v>
      </c>
      <c r="F60" s="17">
        <v>5.0000000000000001E-3</v>
      </c>
      <c r="G60" s="17"/>
    </row>
    <row r="61" spans="1:7" x14ac:dyDescent="0.25">
      <c r="A61" s="13" t="s">
        <v>525</v>
      </c>
      <c r="B61" s="36" t="s">
        <v>526</v>
      </c>
      <c r="C61" s="36" t="s">
        <v>483</v>
      </c>
      <c r="D61" s="15">
        <v>10060</v>
      </c>
      <c r="E61" s="16">
        <v>77.459999999999994</v>
      </c>
      <c r="F61" s="17">
        <v>4.8999999999999998E-3</v>
      </c>
      <c r="G61" s="17"/>
    </row>
    <row r="62" spans="1:7" x14ac:dyDescent="0.25">
      <c r="A62" s="13" t="s">
        <v>412</v>
      </c>
      <c r="B62" s="36" t="s">
        <v>413</v>
      </c>
      <c r="C62" s="36" t="s">
        <v>414</v>
      </c>
      <c r="D62" s="15">
        <v>3517</v>
      </c>
      <c r="E62" s="16">
        <v>77.03</v>
      </c>
      <c r="F62" s="17">
        <v>4.8999999999999998E-3</v>
      </c>
      <c r="G62" s="17"/>
    </row>
    <row r="63" spans="1:7" x14ac:dyDescent="0.25">
      <c r="A63" s="13" t="s">
        <v>650</v>
      </c>
      <c r="B63" s="36" t="s">
        <v>651</v>
      </c>
      <c r="C63" s="36" t="s">
        <v>453</v>
      </c>
      <c r="D63" s="15">
        <v>4702</v>
      </c>
      <c r="E63" s="16">
        <v>74.760000000000005</v>
      </c>
      <c r="F63" s="17">
        <v>4.7999999999999996E-3</v>
      </c>
      <c r="G63" s="17"/>
    </row>
    <row r="64" spans="1:7" x14ac:dyDescent="0.25">
      <c r="A64" s="13" t="s">
        <v>652</v>
      </c>
      <c r="B64" s="36" t="s">
        <v>653</v>
      </c>
      <c r="C64" s="36" t="s">
        <v>390</v>
      </c>
      <c r="D64" s="15">
        <v>17075</v>
      </c>
      <c r="E64" s="16">
        <v>74.180000000000007</v>
      </c>
      <c r="F64" s="17">
        <v>4.7000000000000002E-3</v>
      </c>
      <c r="G64" s="17"/>
    </row>
    <row r="65" spans="1:7" x14ac:dyDescent="0.25">
      <c r="A65" s="13" t="s">
        <v>664</v>
      </c>
      <c r="B65" s="36" t="s">
        <v>665</v>
      </c>
      <c r="C65" s="36" t="s">
        <v>417</v>
      </c>
      <c r="D65" s="15">
        <v>24735</v>
      </c>
      <c r="E65" s="16">
        <v>73.959999999999994</v>
      </c>
      <c r="F65" s="17">
        <v>4.7000000000000002E-3</v>
      </c>
      <c r="G65" s="17"/>
    </row>
    <row r="66" spans="1:7" x14ac:dyDescent="0.25">
      <c r="A66" s="13" t="s">
        <v>496</v>
      </c>
      <c r="B66" s="36" t="s">
        <v>497</v>
      </c>
      <c r="C66" s="36" t="s">
        <v>498</v>
      </c>
      <c r="D66" s="15">
        <v>5868</v>
      </c>
      <c r="E66" s="16">
        <v>73.55</v>
      </c>
      <c r="F66" s="17">
        <v>4.7000000000000002E-3</v>
      </c>
      <c r="G66" s="17"/>
    </row>
    <row r="67" spans="1:7" x14ac:dyDescent="0.25">
      <c r="A67" s="13" t="s">
        <v>531</v>
      </c>
      <c r="B67" s="36" t="s">
        <v>532</v>
      </c>
      <c r="C67" s="36" t="s">
        <v>533</v>
      </c>
      <c r="D67" s="15">
        <v>6854</v>
      </c>
      <c r="E67" s="16">
        <v>72.92</v>
      </c>
      <c r="F67" s="17">
        <v>4.5999999999999999E-3</v>
      </c>
      <c r="G67" s="17"/>
    </row>
    <row r="68" spans="1:7" x14ac:dyDescent="0.25">
      <c r="A68" s="13" t="s">
        <v>654</v>
      </c>
      <c r="B68" s="36" t="s">
        <v>655</v>
      </c>
      <c r="C68" s="36" t="s">
        <v>397</v>
      </c>
      <c r="D68" s="15">
        <v>29025</v>
      </c>
      <c r="E68" s="16">
        <v>72.59</v>
      </c>
      <c r="F68" s="17">
        <v>4.5999999999999999E-3</v>
      </c>
      <c r="G68" s="17"/>
    </row>
    <row r="69" spans="1:7" x14ac:dyDescent="0.25">
      <c r="A69" s="13" t="s">
        <v>656</v>
      </c>
      <c r="B69" s="36" t="s">
        <v>657</v>
      </c>
      <c r="C69" s="36" t="s">
        <v>384</v>
      </c>
      <c r="D69" s="15">
        <v>665</v>
      </c>
      <c r="E69" s="16">
        <v>72.31</v>
      </c>
      <c r="F69" s="17">
        <v>4.5999999999999999E-3</v>
      </c>
      <c r="G69" s="17"/>
    </row>
    <row r="70" spans="1:7" x14ac:dyDescent="0.25">
      <c r="A70" s="13" t="s">
        <v>548</v>
      </c>
      <c r="B70" s="36" t="s">
        <v>549</v>
      </c>
      <c r="C70" s="36" t="s">
        <v>431</v>
      </c>
      <c r="D70" s="15">
        <v>775</v>
      </c>
      <c r="E70" s="16">
        <v>72.010000000000005</v>
      </c>
      <c r="F70" s="17">
        <v>4.5999999999999999E-3</v>
      </c>
      <c r="G70" s="17"/>
    </row>
    <row r="71" spans="1:7" x14ac:dyDescent="0.25">
      <c r="A71" s="13" t="s">
        <v>658</v>
      </c>
      <c r="B71" s="36" t="s">
        <v>659</v>
      </c>
      <c r="C71" s="36" t="s">
        <v>475</v>
      </c>
      <c r="D71" s="15">
        <v>27600</v>
      </c>
      <c r="E71" s="16">
        <v>71.900000000000006</v>
      </c>
      <c r="F71" s="17">
        <v>4.5999999999999999E-3</v>
      </c>
      <c r="G71" s="17"/>
    </row>
    <row r="72" spans="1:7" x14ac:dyDescent="0.25">
      <c r="A72" s="13" t="s">
        <v>662</v>
      </c>
      <c r="B72" s="36" t="s">
        <v>663</v>
      </c>
      <c r="C72" s="36" t="s">
        <v>378</v>
      </c>
      <c r="D72" s="15">
        <v>339348</v>
      </c>
      <c r="E72" s="16">
        <v>71.09</v>
      </c>
      <c r="F72" s="17">
        <v>4.4999999999999997E-3</v>
      </c>
      <c r="G72" s="17"/>
    </row>
    <row r="73" spans="1:7" x14ac:dyDescent="0.25">
      <c r="A73" s="13" t="s">
        <v>666</v>
      </c>
      <c r="B73" s="36" t="s">
        <v>667</v>
      </c>
      <c r="C73" s="36" t="s">
        <v>467</v>
      </c>
      <c r="D73" s="15">
        <v>2300</v>
      </c>
      <c r="E73" s="16">
        <v>70.42</v>
      </c>
      <c r="F73" s="17">
        <v>4.4999999999999997E-3</v>
      </c>
      <c r="G73" s="17"/>
    </row>
    <row r="74" spans="1:7" x14ac:dyDescent="0.25">
      <c r="A74" s="13" t="s">
        <v>451</v>
      </c>
      <c r="B74" s="36" t="s">
        <v>452</v>
      </c>
      <c r="C74" s="36" t="s">
        <v>453</v>
      </c>
      <c r="D74" s="15">
        <v>5116</v>
      </c>
      <c r="E74" s="16">
        <v>70.260000000000005</v>
      </c>
      <c r="F74" s="17">
        <v>4.4999999999999997E-3</v>
      </c>
      <c r="G74" s="17"/>
    </row>
    <row r="75" spans="1:7" x14ac:dyDescent="0.25">
      <c r="A75" s="13" t="s">
        <v>388</v>
      </c>
      <c r="B75" s="36" t="s">
        <v>389</v>
      </c>
      <c r="C75" s="36" t="s">
        <v>390</v>
      </c>
      <c r="D75" s="15">
        <v>3607</v>
      </c>
      <c r="E75" s="16">
        <v>69.8</v>
      </c>
      <c r="F75" s="17">
        <v>4.4000000000000003E-3</v>
      </c>
      <c r="G75" s="17"/>
    </row>
    <row r="76" spans="1:7" x14ac:dyDescent="0.25">
      <c r="A76" s="13" t="s">
        <v>668</v>
      </c>
      <c r="B76" s="36" t="s">
        <v>669</v>
      </c>
      <c r="C76" s="36" t="s">
        <v>408</v>
      </c>
      <c r="D76" s="15">
        <v>2804</v>
      </c>
      <c r="E76" s="16">
        <v>69.33</v>
      </c>
      <c r="F76" s="17">
        <v>4.4000000000000003E-3</v>
      </c>
      <c r="G76" s="17"/>
    </row>
    <row r="77" spans="1:7" x14ac:dyDescent="0.25">
      <c r="A77" s="13" t="s">
        <v>670</v>
      </c>
      <c r="B77" s="36" t="s">
        <v>671</v>
      </c>
      <c r="C77" s="36" t="s">
        <v>672</v>
      </c>
      <c r="D77" s="15">
        <v>1380</v>
      </c>
      <c r="E77" s="16">
        <v>68.78</v>
      </c>
      <c r="F77" s="17">
        <v>4.4000000000000003E-3</v>
      </c>
      <c r="G77" s="17"/>
    </row>
    <row r="78" spans="1:7" x14ac:dyDescent="0.25">
      <c r="A78" s="13" t="s">
        <v>673</v>
      </c>
      <c r="B78" s="36" t="s">
        <v>674</v>
      </c>
      <c r="C78" s="36" t="s">
        <v>431</v>
      </c>
      <c r="D78" s="15">
        <v>2911</v>
      </c>
      <c r="E78" s="16">
        <v>67.959999999999994</v>
      </c>
      <c r="F78" s="17">
        <v>4.3E-3</v>
      </c>
      <c r="G78" s="17"/>
    </row>
    <row r="79" spans="1:7" x14ac:dyDescent="0.25">
      <c r="A79" s="13" t="s">
        <v>470</v>
      </c>
      <c r="B79" s="36" t="s">
        <v>471</v>
      </c>
      <c r="C79" s="36" t="s">
        <v>472</v>
      </c>
      <c r="D79" s="15">
        <v>2755</v>
      </c>
      <c r="E79" s="16">
        <v>66.19</v>
      </c>
      <c r="F79" s="17">
        <v>4.1999999999999997E-3</v>
      </c>
      <c r="G79" s="17"/>
    </row>
    <row r="80" spans="1:7" x14ac:dyDescent="0.25">
      <c r="A80" s="13" t="s">
        <v>448</v>
      </c>
      <c r="B80" s="36" t="s">
        <v>449</v>
      </c>
      <c r="C80" s="36" t="s">
        <v>450</v>
      </c>
      <c r="D80" s="15">
        <v>1514</v>
      </c>
      <c r="E80" s="16">
        <v>66.099999999999994</v>
      </c>
      <c r="F80" s="17">
        <v>4.1999999999999997E-3</v>
      </c>
      <c r="G80" s="17"/>
    </row>
    <row r="81" spans="1:7" x14ac:dyDescent="0.25">
      <c r="A81" s="13" t="s">
        <v>677</v>
      </c>
      <c r="B81" s="36" t="s">
        <v>678</v>
      </c>
      <c r="C81" s="36" t="s">
        <v>390</v>
      </c>
      <c r="D81" s="15">
        <v>5776</v>
      </c>
      <c r="E81" s="16">
        <v>65.56</v>
      </c>
      <c r="F81" s="17">
        <v>4.1999999999999997E-3</v>
      </c>
      <c r="G81" s="17"/>
    </row>
    <row r="82" spans="1:7" x14ac:dyDescent="0.25">
      <c r="A82" s="13" t="s">
        <v>675</v>
      </c>
      <c r="B82" s="36" t="s">
        <v>676</v>
      </c>
      <c r="C82" s="36" t="s">
        <v>503</v>
      </c>
      <c r="D82" s="15">
        <v>18556</v>
      </c>
      <c r="E82" s="16">
        <v>65.010000000000005</v>
      </c>
      <c r="F82" s="17">
        <v>4.1000000000000003E-3</v>
      </c>
      <c r="G82" s="17"/>
    </row>
    <row r="83" spans="1:7" x14ac:dyDescent="0.25">
      <c r="A83" s="13" t="s">
        <v>679</v>
      </c>
      <c r="B83" s="36" t="s">
        <v>680</v>
      </c>
      <c r="C83" s="36" t="s">
        <v>640</v>
      </c>
      <c r="D83" s="15">
        <v>67009</v>
      </c>
      <c r="E83" s="16">
        <v>63.76</v>
      </c>
      <c r="F83" s="17">
        <v>4.1000000000000003E-3</v>
      </c>
      <c r="G83" s="17"/>
    </row>
    <row r="84" spans="1:7" x14ac:dyDescent="0.25">
      <c r="A84" s="13" t="s">
        <v>681</v>
      </c>
      <c r="B84" s="36" t="s">
        <v>682</v>
      </c>
      <c r="C84" s="36" t="s">
        <v>417</v>
      </c>
      <c r="D84" s="15">
        <v>16457</v>
      </c>
      <c r="E84" s="16">
        <v>62.64</v>
      </c>
      <c r="F84" s="17">
        <v>4.0000000000000001E-3</v>
      </c>
      <c r="G84" s="17"/>
    </row>
    <row r="85" spans="1:7" x14ac:dyDescent="0.25">
      <c r="A85" s="13" t="s">
        <v>683</v>
      </c>
      <c r="B85" s="36" t="s">
        <v>684</v>
      </c>
      <c r="C85" s="36" t="s">
        <v>381</v>
      </c>
      <c r="D85" s="15">
        <v>359</v>
      </c>
      <c r="E85" s="16">
        <v>62.41</v>
      </c>
      <c r="F85" s="17">
        <v>4.0000000000000001E-3</v>
      </c>
      <c r="G85" s="17"/>
    </row>
    <row r="86" spans="1:7" x14ac:dyDescent="0.25">
      <c r="A86" s="13" t="s">
        <v>462</v>
      </c>
      <c r="B86" s="36" t="s">
        <v>463</v>
      </c>
      <c r="C86" s="36" t="s">
        <v>464</v>
      </c>
      <c r="D86" s="15">
        <v>14601</v>
      </c>
      <c r="E86" s="16">
        <v>62.05</v>
      </c>
      <c r="F86" s="17">
        <v>3.8999999999999998E-3</v>
      </c>
      <c r="G86" s="17"/>
    </row>
    <row r="87" spans="1:7" x14ac:dyDescent="0.25">
      <c r="A87" s="13" t="s">
        <v>685</v>
      </c>
      <c r="B87" s="36" t="s">
        <v>686</v>
      </c>
      <c r="C87" s="36" t="s">
        <v>417</v>
      </c>
      <c r="D87" s="15">
        <v>3543</v>
      </c>
      <c r="E87" s="16">
        <v>61.33</v>
      </c>
      <c r="F87" s="17">
        <v>3.8999999999999998E-3</v>
      </c>
      <c r="G87" s="17"/>
    </row>
    <row r="88" spans="1:7" x14ac:dyDescent="0.25">
      <c r="A88" s="13" t="s">
        <v>690</v>
      </c>
      <c r="B88" s="36" t="s">
        <v>691</v>
      </c>
      <c r="C88" s="36" t="s">
        <v>431</v>
      </c>
      <c r="D88" s="15">
        <v>1165</v>
      </c>
      <c r="E88" s="16">
        <v>60.15</v>
      </c>
      <c r="F88" s="17">
        <v>3.8E-3</v>
      </c>
      <c r="G88" s="17"/>
    </row>
    <row r="89" spans="1:7" x14ac:dyDescent="0.25">
      <c r="A89" s="13" t="s">
        <v>692</v>
      </c>
      <c r="B89" s="36" t="s">
        <v>693</v>
      </c>
      <c r="C89" s="36" t="s">
        <v>384</v>
      </c>
      <c r="D89" s="15">
        <v>841</v>
      </c>
      <c r="E89" s="16">
        <v>60.13</v>
      </c>
      <c r="F89" s="17">
        <v>3.8E-3</v>
      </c>
      <c r="G89" s="17"/>
    </row>
    <row r="90" spans="1:7" x14ac:dyDescent="0.25">
      <c r="A90" s="13" t="s">
        <v>687</v>
      </c>
      <c r="B90" s="36" t="s">
        <v>688</v>
      </c>
      <c r="C90" s="36" t="s">
        <v>689</v>
      </c>
      <c r="D90" s="15">
        <v>2063</v>
      </c>
      <c r="E90" s="16">
        <v>59.9</v>
      </c>
      <c r="F90" s="17">
        <v>3.8E-3</v>
      </c>
      <c r="G90" s="17"/>
    </row>
    <row r="91" spans="1:7" x14ac:dyDescent="0.25">
      <c r="A91" s="13" t="s">
        <v>581</v>
      </c>
      <c r="B91" s="36" t="s">
        <v>582</v>
      </c>
      <c r="C91" s="36" t="s">
        <v>583</v>
      </c>
      <c r="D91" s="15">
        <v>17313</v>
      </c>
      <c r="E91" s="16">
        <v>59.03</v>
      </c>
      <c r="F91" s="17">
        <v>3.8E-3</v>
      </c>
      <c r="G91" s="17"/>
    </row>
    <row r="92" spans="1:7" x14ac:dyDescent="0.25">
      <c r="A92" s="13" t="s">
        <v>499</v>
      </c>
      <c r="B92" s="36" t="s">
        <v>500</v>
      </c>
      <c r="C92" s="36" t="s">
        <v>411</v>
      </c>
      <c r="D92" s="15">
        <v>3872</v>
      </c>
      <c r="E92" s="16">
        <v>59.01</v>
      </c>
      <c r="F92" s="17">
        <v>3.8E-3</v>
      </c>
      <c r="G92" s="17"/>
    </row>
    <row r="93" spans="1:7" x14ac:dyDescent="0.25">
      <c r="A93" s="13" t="s">
        <v>442</v>
      </c>
      <c r="B93" s="36" t="s">
        <v>443</v>
      </c>
      <c r="C93" s="36" t="s">
        <v>384</v>
      </c>
      <c r="D93" s="15">
        <v>1432</v>
      </c>
      <c r="E93" s="16">
        <v>58.8</v>
      </c>
      <c r="F93" s="17">
        <v>3.7000000000000002E-3</v>
      </c>
      <c r="G93" s="17"/>
    </row>
    <row r="94" spans="1:7" x14ac:dyDescent="0.25">
      <c r="A94" s="13" t="s">
        <v>473</v>
      </c>
      <c r="B94" s="36" t="s">
        <v>474</v>
      </c>
      <c r="C94" s="36" t="s">
        <v>475</v>
      </c>
      <c r="D94" s="15">
        <v>11841</v>
      </c>
      <c r="E94" s="16">
        <v>58.58</v>
      </c>
      <c r="F94" s="17">
        <v>3.7000000000000002E-3</v>
      </c>
      <c r="G94" s="17"/>
    </row>
    <row r="95" spans="1:7" x14ac:dyDescent="0.25">
      <c r="A95" s="13" t="s">
        <v>694</v>
      </c>
      <c r="B95" s="36" t="s">
        <v>695</v>
      </c>
      <c r="C95" s="36" t="s">
        <v>552</v>
      </c>
      <c r="D95" s="15">
        <v>10821</v>
      </c>
      <c r="E95" s="16">
        <v>58.41</v>
      </c>
      <c r="F95" s="17">
        <v>3.7000000000000002E-3</v>
      </c>
      <c r="G95" s="17"/>
    </row>
    <row r="96" spans="1:7" x14ac:dyDescent="0.25">
      <c r="A96" s="13" t="s">
        <v>415</v>
      </c>
      <c r="B96" s="36" t="s">
        <v>416</v>
      </c>
      <c r="C96" s="36" t="s">
        <v>417</v>
      </c>
      <c r="D96" s="15">
        <v>1329</v>
      </c>
      <c r="E96" s="16">
        <v>57.88</v>
      </c>
      <c r="F96" s="17">
        <v>3.7000000000000002E-3</v>
      </c>
      <c r="G96" s="17"/>
    </row>
    <row r="97" spans="1:7" x14ac:dyDescent="0.25">
      <c r="A97" s="13" t="s">
        <v>696</v>
      </c>
      <c r="B97" s="36" t="s">
        <v>697</v>
      </c>
      <c r="C97" s="36" t="s">
        <v>467</v>
      </c>
      <c r="D97" s="15">
        <v>259</v>
      </c>
      <c r="E97" s="16">
        <v>57.87</v>
      </c>
      <c r="F97" s="17">
        <v>3.7000000000000002E-3</v>
      </c>
      <c r="G97" s="17"/>
    </row>
    <row r="98" spans="1:7" x14ac:dyDescent="0.25">
      <c r="A98" s="13" t="s">
        <v>698</v>
      </c>
      <c r="B98" s="36" t="s">
        <v>699</v>
      </c>
      <c r="C98" s="36" t="s">
        <v>700</v>
      </c>
      <c r="D98" s="15">
        <v>4370</v>
      </c>
      <c r="E98" s="16">
        <v>57.25</v>
      </c>
      <c r="F98" s="17">
        <v>3.5999999999999999E-3</v>
      </c>
      <c r="G98" s="17"/>
    </row>
    <row r="99" spans="1:7" x14ac:dyDescent="0.25">
      <c r="A99" s="13" t="s">
        <v>490</v>
      </c>
      <c r="B99" s="36" t="s">
        <v>491</v>
      </c>
      <c r="C99" s="36" t="s">
        <v>411</v>
      </c>
      <c r="D99" s="15">
        <v>2556</v>
      </c>
      <c r="E99" s="16">
        <v>55.07</v>
      </c>
      <c r="F99" s="17">
        <v>3.5000000000000001E-3</v>
      </c>
      <c r="G99" s="17"/>
    </row>
    <row r="100" spans="1:7" x14ac:dyDescent="0.25">
      <c r="A100" s="13" t="s">
        <v>494</v>
      </c>
      <c r="B100" s="36" t="s">
        <v>495</v>
      </c>
      <c r="C100" s="36" t="s">
        <v>378</v>
      </c>
      <c r="D100" s="15">
        <v>6825</v>
      </c>
      <c r="E100" s="16">
        <v>55</v>
      </c>
      <c r="F100" s="17">
        <v>3.5000000000000001E-3</v>
      </c>
      <c r="G100" s="17"/>
    </row>
    <row r="101" spans="1:7" x14ac:dyDescent="0.25">
      <c r="A101" s="13" t="s">
        <v>460</v>
      </c>
      <c r="B101" s="36" t="s">
        <v>461</v>
      </c>
      <c r="C101" s="36" t="s">
        <v>431</v>
      </c>
      <c r="D101" s="15">
        <v>2193</v>
      </c>
      <c r="E101" s="16">
        <v>54.91</v>
      </c>
      <c r="F101" s="17">
        <v>3.5000000000000001E-3</v>
      </c>
      <c r="G101" s="17"/>
    </row>
    <row r="102" spans="1:7" x14ac:dyDescent="0.25">
      <c r="A102" s="13" t="s">
        <v>701</v>
      </c>
      <c r="B102" s="36" t="s">
        <v>702</v>
      </c>
      <c r="C102" s="36" t="s">
        <v>397</v>
      </c>
      <c r="D102" s="15">
        <v>54141</v>
      </c>
      <c r="E102" s="16">
        <v>54.68</v>
      </c>
      <c r="F102" s="17">
        <v>3.5000000000000001E-3</v>
      </c>
      <c r="G102" s="17"/>
    </row>
    <row r="103" spans="1:7" x14ac:dyDescent="0.25">
      <c r="A103" s="13" t="s">
        <v>542</v>
      </c>
      <c r="B103" s="36" t="s">
        <v>543</v>
      </c>
      <c r="C103" s="36" t="s">
        <v>441</v>
      </c>
      <c r="D103" s="15">
        <v>1156</v>
      </c>
      <c r="E103" s="16">
        <v>53.96</v>
      </c>
      <c r="F103" s="17">
        <v>3.3999999999999998E-3</v>
      </c>
      <c r="G103" s="17"/>
    </row>
    <row r="104" spans="1:7" x14ac:dyDescent="0.25">
      <c r="A104" s="13" t="s">
        <v>703</v>
      </c>
      <c r="B104" s="36" t="s">
        <v>704</v>
      </c>
      <c r="C104" s="36" t="s">
        <v>403</v>
      </c>
      <c r="D104" s="15">
        <v>12747</v>
      </c>
      <c r="E104" s="16">
        <v>53.75</v>
      </c>
      <c r="F104" s="17">
        <v>3.3999999999999998E-3</v>
      </c>
      <c r="G104" s="17"/>
    </row>
    <row r="105" spans="1:7" x14ac:dyDescent="0.25">
      <c r="A105" s="13" t="s">
        <v>705</v>
      </c>
      <c r="B105" s="36" t="s">
        <v>706</v>
      </c>
      <c r="C105" s="36" t="s">
        <v>707</v>
      </c>
      <c r="D105" s="15">
        <v>23675</v>
      </c>
      <c r="E105" s="16">
        <v>53.46</v>
      </c>
      <c r="F105" s="17">
        <v>3.3999999999999998E-3</v>
      </c>
      <c r="G105" s="17"/>
    </row>
    <row r="106" spans="1:7" x14ac:dyDescent="0.25">
      <c r="A106" s="13" t="s">
        <v>479</v>
      </c>
      <c r="B106" s="36" t="s">
        <v>480</v>
      </c>
      <c r="C106" s="36" t="s">
        <v>397</v>
      </c>
      <c r="D106" s="15">
        <v>2028</v>
      </c>
      <c r="E106" s="16">
        <v>53.17</v>
      </c>
      <c r="F106" s="17">
        <v>3.3999999999999998E-3</v>
      </c>
      <c r="G106" s="17"/>
    </row>
    <row r="107" spans="1:7" x14ac:dyDescent="0.25">
      <c r="A107" s="13" t="s">
        <v>488</v>
      </c>
      <c r="B107" s="36" t="s">
        <v>489</v>
      </c>
      <c r="C107" s="36" t="s">
        <v>414</v>
      </c>
      <c r="D107" s="15">
        <v>1192</v>
      </c>
      <c r="E107" s="16">
        <v>53.1</v>
      </c>
      <c r="F107" s="17">
        <v>3.3999999999999998E-3</v>
      </c>
      <c r="G107" s="17"/>
    </row>
    <row r="108" spans="1:7" x14ac:dyDescent="0.25">
      <c r="A108" s="13" t="s">
        <v>708</v>
      </c>
      <c r="B108" s="36" t="s">
        <v>709</v>
      </c>
      <c r="C108" s="36" t="s">
        <v>475</v>
      </c>
      <c r="D108" s="15">
        <v>72772</v>
      </c>
      <c r="E108" s="16">
        <v>52.99</v>
      </c>
      <c r="F108" s="17">
        <v>3.3999999999999998E-3</v>
      </c>
      <c r="G108" s="17"/>
    </row>
    <row r="109" spans="1:7" x14ac:dyDescent="0.25">
      <c r="A109" s="13" t="s">
        <v>712</v>
      </c>
      <c r="B109" s="36" t="s">
        <v>713</v>
      </c>
      <c r="C109" s="36" t="s">
        <v>387</v>
      </c>
      <c r="D109" s="15">
        <v>5075</v>
      </c>
      <c r="E109" s="16">
        <v>52.27</v>
      </c>
      <c r="F109" s="17">
        <v>3.3E-3</v>
      </c>
      <c r="G109" s="17"/>
    </row>
    <row r="110" spans="1:7" x14ac:dyDescent="0.25">
      <c r="A110" s="13" t="s">
        <v>429</v>
      </c>
      <c r="B110" s="36" t="s">
        <v>430</v>
      </c>
      <c r="C110" s="36" t="s">
        <v>431</v>
      </c>
      <c r="D110" s="15">
        <v>2686</v>
      </c>
      <c r="E110" s="16">
        <v>51.76</v>
      </c>
      <c r="F110" s="17">
        <v>3.3E-3</v>
      </c>
      <c r="G110" s="17"/>
    </row>
    <row r="111" spans="1:7" x14ac:dyDescent="0.25">
      <c r="A111" s="13" t="s">
        <v>714</v>
      </c>
      <c r="B111" s="36" t="s">
        <v>715</v>
      </c>
      <c r="C111" s="36" t="s">
        <v>475</v>
      </c>
      <c r="D111" s="15">
        <v>25360</v>
      </c>
      <c r="E111" s="16">
        <v>51.73</v>
      </c>
      <c r="F111" s="17">
        <v>3.3E-3</v>
      </c>
      <c r="G111" s="17"/>
    </row>
    <row r="112" spans="1:7" x14ac:dyDescent="0.25">
      <c r="A112" s="13" t="s">
        <v>432</v>
      </c>
      <c r="B112" s="36" t="s">
        <v>433</v>
      </c>
      <c r="C112" s="36" t="s">
        <v>387</v>
      </c>
      <c r="D112" s="15">
        <v>27881</v>
      </c>
      <c r="E112" s="16">
        <v>51.28</v>
      </c>
      <c r="F112" s="17">
        <v>3.3E-3</v>
      </c>
      <c r="G112" s="17"/>
    </row>
    <row r="113" spans="1:7" x14ac:dyDescent="0.25">
      <c r="A113" s="13" t="s">
        <v>716</v>
      </c>
      <c r="B113" s="36" t="s">
        <v>717</v>
      </c>
      <c r="C113" s="36" t="s">
        <v>483</v>
      </c>
      <c r="D113" s="15">
        <v>627</v>
      </c>
      <c r="E113" s="16">
        <v>51.2</v>
      </c>
      <c r="F113" s="17">
        <v>3.3E-3</v>
      </c>
      <c r="G113" s="17"/>
    </row>
    <row r="114" spans="1:7" x14ac:dyDescent="0.25">
      <c r="A114" s="13" t="s">
        <v>718</v>
      </c>
      <c r="B114" s="36" t="s">
        <v>719</v>
      </c>
      <c r="C114" s="36" t="s">
        <v>720</v>
      </c>
      <c r="D114" s="15">
        <v>66763</v>
      </c>
      <c r="E114" s="16">
        <v>51.1</v>
      </c>
      <c r="F114" s="17">
        <v>3.2000000000000002E-3</v>
      </c>
      <c r="G114" s="17"/>
    </row>
    <row r="115" spans="1:7" x14ac:dyDescent="0.25">
      <c r="A115" s="13" t="s">
        <v>721</v>
      </c>
      <c r="B115" s="36" t="s">
        <v>722</v>
      </c>
      <c r="C115" s="36" t="s">
        <v>498</v>
      </c>
      <c r="D115" s="15">
        <v>27933</v>
      </c>
      <c r="E115" s="16">
        <v>50.7</v>
      </c>
      <c r="F115" s="17">
        <v>3.2000000000000002E-3</v>
      </c>
      <c r="G115" s="17"/>
    </row>
    <row r="116" spans="1:7" x14ac:dyDescent="0.25">
      <c r="A116" s="13" t="s">
        <v>723</v>
      </c>
      <c r="B116" s="36" t="s">
        <v>724</v>
      </c>
      <c r="C116" s="36" t="s">
        <v>431</v>
      </c>
      <c r="D116" s="15">
        <v>13470</v>
      </c>
      <c r="E116" s="16">
        <v>49.88</v>
      </c>
      <c r="F116" s="17">
        <v>3.2000000000000002E-3</v>
      </c>
      <c r="G116" s="17"/>
    </row>
    <row r="117" spans="1:7" x14ac:dyDescent="0.25">
      <c r="A117" s="13" t="s">
        <v>725</v>
      </c>
      <c r="B117" s="36" t="s">
        <v>726</v>
      </c>
      <c r="C117" s="36" t="s">
        <v>720</v>
      </c>
      <c r="D117" s="15">
        <v>2642</v>
      </c>
      <c r="E117" s="16">
        <v>49.78</v>
      </c>
      <c r="F117" s="17">
        <v>3.2000000000000002E-3</v>
      </c>
      <c r="G117" s="17"/>
    </row>
    <row r="118" spans="1:7" x14ac:dyDescent="0.25">
      <c r="A118" s="13" t="s">
        <v>727</v>
      </c>
      <c r="B118" s="36" t="s">
        <v>728</v>
      </c>
      <c r="C118" s="36" t="s">
        <v>472</v>
      </c>
      <c r="D118" s="15">
        <v>4864</v>
      </c>
      <c r="E118" s="16">
        <v>49.42</v>
      </c>
      <c r="F118" s="17">
        <v>3.0999999999999999E-3</v>
      </c>
      <c r="G118" s="17"/>
    </row>
    <row r="119" spans="1:7" x14ac:dyDescent="0.25">
      <c r="A119" s="13" t="s">
        <v>729</v>
      </c>
      <c r="B119" s="36" t="s">
        <v>730</v>
      </c>
      <c r="C119" s="36" t="s">
        <v>411</v>
      </c>
      <c r="D119" s="15">
        <v>461</v>
      </c>
      <c r="E119" s="16">
        <v>49</v>
      </c>
      <c r="F119" s="17">
        <v>3.0999999999999999E-3</v>
      </c>
      <c r="G119" s="17"/>
    </row>
    <row r="120" spans="1:7" x14ac:dyDescent="0.25">
      <c r="A120" s="13" t="s">
        <v>731</v>
      </c>
      <c r="B120" s="36" t="s">
        <v>732</v>
      </c>
      <c r="C120" s="36" t="s">
        <v>422</v>
      </c>
      <c r="D120" s="15">
        <v>2060</v>
      </c>
      <c r="E120" s="16">
        <v>48.93</v>
      </c>
      <c r="F120" s="17">
        <v>3.0999999999999999E-3</v>
      </c>
      <c r="G120" s="17"/>
    </row>
    <row r="121" spans="1:7" x14ac:dyDescent="0.25">
      <c r="A121" s="13" t="s">
        <v>733</v>
      </c>
      <c r="B121" s="36" t="s">
        <v>734</v>
      </c>
      <c r="C121" s="36" t="s">
        <v>422</v>
      </c>
      <c r="D121" s="15">
        <v>39</v>
      </c>
      <c r="E121" s="16">
        <v>48.86</v>
      </c>
      <c r="F121" s="17">
        <v>3.0999999999999999E-3</v>
      </c>
      <c r="G121" s="17"/>
    </row>
    <row r="122" spans="1:7" x14ac:dyDescent="0.25">
      <c r="A122" s="13" t="s">
        <v>486</v>
      </c>
      <c r="B122" s="36" t="s">
        <v>487</v>
      </c>
      <c r="C122" s="36" t="s">
        <v>390</v>
      </c>
      <c r="D122" s="15">
        <v>3255</v>
      </c>
      <c r="E122" s="16">
        <v>48.24</v>
      </c>
      <c r="F122" s="17">
        <v>3.0999999999999999E-3</v>
      </c>
      <c r="G122" s="17"/>
    </row>
    <row r="123" spans="1:7" x14ac:dyDescent="0.25">
      <c r="A123" s="13" t="s">
        <v>735</v>
      </c>
      <c r="B123" s="36" t="s">
        <v>736</v>
      </c>
      <c r="C123" s="36" t="s">
        <v>707</v>
      </c>
      <c r="D123" s="15">
        <v>10532</v>
      </c>
      <c r="E123" s="16">
        <v>47.25</v>
      </c>
      <c r="F123" s="17">
        <v>3.0000000000000001E-3</v>
      </c>
      <c r="G123" s="17"/>
    </row>
    <row r="124" spans="1:7" x14ac:dyDescent="0.25">
      <c r="A124" s="13" t="s">
        <v>737</v>
      </c>
      <c r="B124" s="36" t="s">
        <v>738</v>
      </c>
      <c r="C124" s="36" t="s">
        <v>472</v>
      </c>
      <c r="D124" s="15">
        <v>4401</v>
      </c>
      <c r="E124" s="16">
        <v>47.09</v>
      </c>
      <c r="F124" s="17">
        <v>3.0000000000000001E-3</v>
      </c>
      <c r="G124" s="17"/>
    </row>
    <row r="125" spans="1:7" x14ac:dyDescent="0.25">
      <c r="A125" s="13" t="s">
        <v>739</v>
      </c>
      <c r="B125" s="36" t="s">
        <v>740</v>
      </c>
      <c r="C125" s="36" t="s">
        <v>453</v>
      </c>
      <c r="D125" s="15">
        <v>2740</v>
      </c>
      <c r="E125" s="16">
        <v>46.48</v>
      </c>
      <c r="F125" s="17">
        <v>3.0000000000000001E-3</v>
      </c>
      <c r="G125" s="17"/>
    </row>
    <row r="126" spans="1:7" x14ac:dyDescent="0.25">
      <c r="A126" s="13" t="s">
        <v>741</v>
      </c>
      <c r="B126" s="36" t="s">
        <v>742</v>
      </c>
      <c r="C126" s="36" t="s">
        <v>431</v>
      </c>
      <c r="D126" s="15">
        <v>3430</v>
      </c>
      <c r="E126" s="16">
        <v>46.17</v>
      </c>
      <c r="F126" s="17">
        <v>2.8999999999999998E-3</v>
      </c>
      <c r="G126" s="17"/>
    </row>
    <row r="127" spans="1:7" x14ac:dyDescent="0.25">
      <c r="A127" s="13" t="s">
        <v>743</v>
      </c>
      <c r="B127" s="36" t="s">
        <v>744</v>
      </c>
      <c r="C127" s="36" t="s">
        <v>431</v>
      </c>
      <c r="D127" s="15">
        <v>3717</v>
      </c>
      <c r="E127" s="16">
        <v>45.83</v>
      </c>
      <c r="F127" s="17">
        <v>2.8999999999999998E-3</v>
      </c>
      <c r="G127" s="17"/>
    </row>
    <row r="128" spans="1:7" x14ac:dyDescent="0.25">
      <c r="A128" s="13" t="s">
        <v>745</v>
      </c>
      <c r="B128" s="36" t="s">
        <v>746</v>
      </c>
      <c r="C128" s="36" t="s">
        <v>475</v>
      </c>
      <c r="D128" s="15">
        <v>3672</v>
      </c>
      <c r="E128" s="16">
        <v>45.75</v>
      </c>
      <c r="F128" s="17">
        <v>2.8999999999999998E-3</v>
      </c>
      <c r="G128" s="17"/>
    </row>
    <row r="129" spans="1:7" x14ac:dyDescent="0.25">
      <c r="A129" s="13" t="s">
        <v>747</v>
      </c>
      <c r="B129" s="36" t="s">
        <v>748</v>
      </c>
      <c r="C129" s="36" t="s">
        <v>498</v>
      </c>
      <c r="D129" s="15">
        <v>6053</v>
      </c>
      <c r="E129" s="16">
        <v>45.24</v>
      </c>
      <c r="F129" s="17">
        <v>2.8999999999999998E-3</v>
      </c>
      <c r="G129" s="17"/>
    </row>
    <row r="130" spans="1:7" x14ac:dyDescent="0.25">
      <c r="A130" s="13" t="s">
        <v>749</v>
      </c>
      <c r="B130" s="36" t="s">
        <v>750</v>
      </c>
      <c r="C130" s="36" t="s">
        <v>751</v>
      </c>
      <c r="D130" s="15">
        <v>2543</v>
      </c>
      <c r="E130" s="16">
        <v>44.84</v>
      </c>
      <c r="F130" s="17">
        <v>2.8999999999999998E-3</v>
      </c>
      <c r="G130" s="17"/>
    </row>
    <row r="131" spans="1:7" x14ac:dyDescent="0.25">
      <c r="A131" s="13" t="s">
        <v>710</v>
      </c>
      <c r="B131" s="36" t="s">
        <v>711</v>
      </c>
      <c r="C131" s="36" t="s">
        <v>417</v>
      </c>
      <c r="D131" s="15">
        <v>2185</v>
      </c>
      <c r="E131" s="16">
        <v>44.66</v>
      </c>
      <c r="F131" s="17">
        <v>2.8E-3</v>
      </c>
      <c r="G131" s="17"/>
    </row>
    <row r="132" spans="1:7" x14ac:dyDescent="0.25">
      <c r="A132" s="13" t="s">
        <v>752</v>
      </c>
      <c r="B132" s="36" t="s">
        <v>753</v>
      </c>
      <c r="C132" s="36" t="s">
        <v>754</v>
      </c>
      <c r="D132" s="15">
        <v>122</v>
      </c>
      <c r="E132" s="16">
        <v>44.39</v>
      </c>
      <c r="F132" s="17">
        <v>2.8E-3</v>
      </c>
      <c r="G132" s="17"/>
    </row>
    <row r="133" spans="1:7" x14ac:dyDescent="0.25">
      <c r="A133" s="13" t="s">
        <v>755</v>
      </c>
      <c r="B133" s="36" t="s">
        <v>756</v>
      </c>
      <c r="C133" s="36" t="s">
        <v>381</v>
      </c>
      <c r="D133" s="15">
        <v>1852</v>
      </c>
      <c r="E133" s="16">
        <v>43.97</v>
      </c>
      <c r="F133" s="17">
        <v>2.8E-3</v>
      </c>
      <c r="G133" s="17"/>
    </row>
    <row r="134" spans="1:7" x14ac:dyDescent="0.25">
      <c r="A134" s="13" t="s">
        <v>509</v>
      </c>
      <c r="B134" s="36" t="s">
        <v>510</v>
      </c>
      <c r="C134" s="36" t="s">
        <v>422</v>
      </c>
      <c r="D134" s="15">
        <v>26926</v>
      </c>
      <c r="E134" s="16">
        <v>43.96</v>
      </c>
      <c r="F134" s="17">
        <v>2.8E-3</v>
      </c>
      <c r="G134" s="17"/>
    </row>
    <row r="135" spans="1:7" x14ac:dyDescent="0.25">
      <c r="A135" s="13" t="s">
        <v>427</v>
      </c>
      <c r="B135" s="36" t="s">
        <v>428</v>
      </c>
      <c r="C135" s="36" t="s">
        <v>417</v>
      </c>
      <c r="D135" s="15">
        <v>16479</v>
      </c>
      <c r="E135" s="16">
        <v>43.67</v>
      </c>
      <c r="F135" s="17">
        <v>2.8E-3</v>
      </c>
      <c r="G135" s="17"/>
    </row>
    <row r="136" spans="1:7" x14ac:dyDescent="0.25">
      <c r="A136" s="13" t="s">
        <v>759</v>
      </c>
      <c r="B136" s="36" t="s">
        <v>760</v>
      </c>
      <c r="C136" s="36" t="s">
        <v>417</v>
      </c>
      <c r="D136" s="15">
        <v>20005</v>
      </c>
      <c r="E136" s="16">
        <v>43.39</v>
      </c>
      <c r="F136" s="17">
        <v>2.8E-3</v>
      </c>
      <c r="G136" s="17"/>
    </row>
    <row r="137" spans="1:7" x14ac:dyDescent="0.25">
      <c r="A137" s="13" t="s">
        <v>761</v>
      </c>
      <c r="B137" s="36" t="s">
        <v>762</v>
      </c>
      <c r="C137" s="36" t="s">
        <v>751</v>
      </c>
      <c r="D137" s="15">
        <v>11396</v>
      </c>
      <c r="E137" s="16">
        <v>43.32</v>
      </c>
      <c r="F137" s="17">
        <v>2.8E-3</v>
      </c>
      <c r="G137" s="17"/>
    </row>
    <row r="138" spans="1:7" x14ac:dyDescent="0.25">
      <c r="A138" s="13" t="s">
        <v>763</v>
      </c>
      <c r="B138" s="36" t="s">
        <v>764</v>
      </c>
      <c r="C138" s="36" t="s">
        <v>431</v>
      </c>
      <c r="D138" s="15">
        <v>897</v>
      </c>
      <c r="E138" s="16">
        <v>43.06</v>
      </c>
      <c r="F138" s="17">
        <v>2.7000000000000001E-3</v>
      </c>
      <c r="G138" s="17"/>
    </row>
    <row r="139" spans="1:7" x14ac:dyDescent="0.25">
      <c r="A139" s="13" t="s">
        <v>765</v>
      </c>
      <c r="B139" s="36" t="s">
        <v>766</v>
      </c>
      <c r="C139" s="36" t="s">
        <v>414</v>
      </c>
      <c r="D139" s="15">
        <v>1243</v>
      </c>
      <c r="E139" s="16">
        <v>42.9</v>
      </c>
      <c r="F139" s="17">
        <v>2.7000000000000001E-3</v>
      </c>
      <c r="G139" s="17"/>
    </row>
    <row r="140" spans="1:7" x14ac:dyDescent="0.25">
      <c r="A140" s="13" t="s">
        <v>454</v>
      </c>
      <c r="B140" s="36" t="s">
        <v>455</v>
      </c>
      <c r="C140" s="36" t="s">
        <v>417</v>
      </c>
      <c r="D140" s="15">
        <v>2644</v>
      </c>
      <c r="E140" s="16">
        <v>42.83</v>
      </c>
      <c r="F140" s="17">
        <v>2.7000000000000001E-3</v>
      </c>
      <c r="G140" s="17"/>
    </row>
    <row r="141" spans="1:7" x14ac:dyDescent="0.25">
      <c r="A141" s="13" t="s">
        <v>767</v>
      </c>
      <c r="B141" s="36" t="s">
        <v>768</v>
      </c>
      <c r="C141" s="36" t="s">
        <v>390</v>
      </c>
      <c r="D141" s="15">
        <v>2611</v>
      </c>
      <c r="E141" s="16">
        <v>42.52</v>
      </c>
      <c r="F141" s="17">
        <v>2.7000000000000001E-3</v>
      </c>
      <c r="G141" s="17"/>
    </row>
    <row r="142" spans="1:7" x14ac:dyDescent="0.25">
      <c r="A142" s="13" t="s">
        <v>757</v>
      </c>
      <c r="B142" s="36" t="s">
        <v>758</v>
      </c>
      <c r="C142" s="36" t="s">
        <v>583</v>
      </c>
      <c r="D142" s="15">
        <v>10245</v>
      </c>
      <c r="E142" s="16">
        <v>42.3</v>
      </c>
      <c r="F142" s="17">
        <v>2.7000000000000001E-3</v>
      </c>
      <c r="G142" s="17"/>
    </row>
    <row r="143" spans="1:7" x14ac:dyDescent="0.25">
      <c r="A143" s="13" t="s">
        <v>481</v>
      </c>
      <c r="B143" s="36" t="s">
        <v>482</v>
      </c>
      <c r="C143" s="36" t="s">
        <v>483</v>
      </c>
      <c r="D143" s="15">
        <v>4536</v>
      </c>
      <c r="E143" s="16">
        <v>42.18</v>
      </c>
      <c r="F143" s="17">
        <v>2.7000000000000001E-3</v>
      </c>
      <c r="G143" s="17"/>
    </row>
    <row r="144" spans="1:7" x14ac:dyDescent="0.25">
      <c r="A144" s="13" t="s">
        <v>534</v>
      </c>
      <c r="B144" s="36" t="s">
        <v>535</v>
      </c>
      <c r="C144" s="36" t="s">
        <v>417</v>
      </c>
      <c r="D144" s="15">
        <v>12777</v>
      </c>
      <c r="E144" s="16">
        <v>41.51</v>
      </c>
      <c r="F144" s="17">
        <v>2.5999999999999999E-3</v>
      </c>
      <c r="G144" s="17"/>
    </row>
    <row r="145" spans="1:7" x14ac:dyDescent="0.25">
      <c r="A145" s="13" t="s">
        <v>769</v>
      </c>
      <c r="B145" s="36" t="s">
        <v>770</v>
      </c>
      <c r="C145" s="36" t="s">
        <v>771</v>
      </c>
      <c r="D145" s="15">
        <v>14469</v>
      </c>
      <c r="E145" s="16">
        <v>41.16</v>
      </c>
      <c r="F145" s="17">
        <v>2.5999999999999999E-3</v>
      </c>
      <c r="G145" s="17"/>
    </row>
    <row r="146" spans="1:7" x14ac:dyDescent="0.25">
      <c r="A146" s="13" t="s">
        <v>420</v>
      </c>
      <c r="B146" s="36" t="s">
        <v>421</v>
      </c>
      <c r="C146" s="36" t="s">
        <v>422</v>
      </c>
      <c r="D146" s="15">
        <v>3514</v>
      </c>
      <c r="E146" s="16">
        <v>41.11</v>
      </c>
      <c r="F146" s="17">
        <v>2.5999999999999999E-3</v>
      </c>
      <c r="G146" s="17"/>
    </row>
    <row r="147" spans="1:7" x14ac:dyDescent="0.25">
      <c r="A147" s="13" t="s">
        <v>772</v>
      </c>
      <c r="B147" s="36" t="s">
        <v>773</v>
      </c>
      <c r="C147" s="36" t="s">
        <v>640</v>
      </c>
      <c r="D147" s="15">
        <v>11528</v>
      </c>
      <c r="E147" s="16">
        <v>41.11</v>
      </c>
      <c r="F147" s="17">
        <v>2.5999999999999999E-3</v>
      </c>
      <c r="G147" s="17"/>
    </row>
    <row r="148" spans="1:7" x14ac:dyDescent="0.25">
      <c r="A148" s="13" t="s">
        <v>774</v>
      </c>
      <c r="B148" s="36" t="s">
        <v>775</v>
      </c>
      <c r="C148" s="36" t="s">
        <v>472</v>
      </c>
      <c r="D148" s="15">
        <v>7425</v>
      </c>
      <c r="E148" s="16">
        <v>41.07</v>
      </c>
      <c r="F148" s="17">
        <v>2.5999999999999999E-3</v>
      </c>
      <c r="G148" s="17"/>
    </row>
    <row r="149" spans="1:7" x14ac:dyDescent="0.25">
      <c r="A149" s="13" t="s">
        <v>465</v>
      </c>
      <c r="B149" s="36" t="s">
        <v>466</v>
      </c>
      <c r="C149" s="36" t="s">
        <v>467</v>
      </c>
      <c r="D149" s="15">
        <v>808</v>
      </c>
      <c r="E149" s="16">
        <v>41.01</v>
      </c>
      <c r="F149" s="17">
        <v>2.5999999999999999E-3</v>
      </c>
      <c r="G149" s="17"/>
    </row>
    <row r="150" spans="1:7" x14ac:dyDescent="0.25">
      <c r="A150" s="13" t="s">
        <v>776</v>
      </c>
      <c r="B150" s="36" t="s">
        <v>777</v>
      </c>
      <c r="C150" s="36" t="s">
        <v>552</v>
      </c>
      <c r="D150" s="15">
        <v>2307</v>
      </c>
      <c r="E150" s="16">
        <v>40.56</v>
      </c>
      <c r="F150" s="17">
        <v>2.5999999999999999E-3</v>
      </c>
      <c r="G150" s="17"/>
    </row>
    <row r="151" spans="1:7" x14ac:dyDescent="0.25">
      <c r="A151" s="13" t="s">
        <v>780</v>
      </c>
      <c r="B151" s="36" t="s">
        <v>781</v>
      </c>
      <c r="C151" s="36" t="s">
        <v>390</v>
      </c>
      <c r="D151" s="15">
        <v>2271</v>
      </c>
      <c r="E151" s="16">
        <v>40.1</v>
      </c>
      <c r="F151" s="17">
        <v>2.5000000000000001E-3</v>
      </c>
      <c r="G151" s="17"/>
    </row>
    <row r="152" spans="1:7" x14ac:dyDescent="0.25">
      <c r="A152" s="13" t="s">
        <v>778</v>
      </c>
      <c r="B152" s="36" t="s">
        <v>779</v>
      </c>
      <c r="C152" s="36" t="s">
        <v>397</v>
      </c>
      <c r="D152" s="15">
        <v>17324</v>
      </c>
      <c r="E152" s="16">
        <v>39.46</v>
      </c>
      <c r="F152" s="17">
        <v>2.5000000000000001E-3</v>
      </c>
      <c r="G152" s="17"/>
    </row>
    <row r="153" spans="1:7" x14ac:dyDescent="0.25">
      <c r="A153" s="13" t="s">
        <v>515</v>
      </c>
      <c r="B153" s="36" t="s">
        <v>516</v>
      </c>
      <c r="C153" s="36" t="s">
        <v>414</v>
      </c>
      <c r="D153" s="15">
        <v>823</v>
      </c>
      <c r="E153" s="16">
        <v>39.17</v>
      </c>
      <c r="F153" s="17">
        <v>2.5000000000000001E-3</v>
      </c>
      <c r="G153" s="17"/>
    </row>
    <row r="154" spans="1:7" x14ac:dyDescent="0.25">
      <c r="A154" s="13" t="s">
        <v>544</v>
      </c>
      <c r="B154" s="36" t="s">
        <v>545</v>
      </c>
      <c r="C154" s="36" t="s">
        <v>472</v>
      </c>
      <c r="D154" s="15">
        <v>2504</v>
      </c>
      <c r="E154" s="16">
        <v>38.01</v>
      </c>
      <c r="F154" s="17">
        <v>2.3999999999999998E-3</v>
      </c>
      <c r="G154" s="17"/>
    </row>
    <row r="155" spans="1:7" x14ac:dyDescent="0.25">
      <c r="A155" s="13" t="s">
        <v>782</v>
      </c>
      <c r="B155" s="36" t="s">
        <v>783</v>
      </c>
      <c r="C155" s="36" t="s">
        <v>647</v>
      </c>
      <c r="D155" s="15">
        <v>3969</v>
      </c>
      <c r="E155" s="16">
        <v>37.69</v>
      </c>
      <c r="F155" s="17">
        <v>2.3999999999999998E-3</v>
      </c>
      <c r="G155" s="17"/>
    </row>
    <row r="156" spans="1:7" x14ac:dyDescent="0.25">
      <c r="A156" s="13" t="s">
        <v>784</v>
      </c>
      <c r="B156" s="36" t="s">
        <v>785</v>
      </c>
      <c r="C156" s="36" t="s">
        <v>436</v>
      </c>
      <c r="D156" s="15">
        <v>2270</v>
      </c>
      <c r="E156" s="16">
        <v>37.6</v>
      </c>
      <c r="F156" s="17">
        <v>2.3999999999999998E-3</v>
      </c>
      <c r="G156" s="17"/>
    </row>
    <row r="157" spans="1:7" x14ac:dyDescent="0.25">
      <c r="A157" s="13" t="s">
        <v>788</v>
      </c>
      <c r="B157" s="36" t="s">
        <v>789</v>
      </c>
      <c r="C157" s="36" t="s">
        <v>397</v>
      </c>
      <c r="D157" s="15">
        <v>983</v>
      </c>
      <c r="E157" s="16">
        <v>37.369999999999997</v>
      </c>
      <c r="F157" s="17">
        <v>2.3999999999999998E-3</v>
      </c>
      <c r="G157" s="17"/>
    </row>
    <row r="158" spans="1:7" x14ac:dyDescent="0.25">
      <c r="A158" s="13" t="s">
        <v>790</v>
      </c>
      <c r="B158" s="36" t="s">
        <v>791</v>
      </c>
      <c r="C158" s="36" t="s">
        <v>387</v>
      </c>
      <c r="D158" s="15">
        <v>3485</v>
      </c>
      <c r="E158" s="16">
        <v>37.29</v>
      </c>
      <c r="F158" s="17">
        <v>2.3999999999999998E-3</v>
      </c>
      <c r="G158" s="17"/>
    </row>
    <row r="159" spans="1:7" x14ac:dyDescent="0.25">
      <c r="A159" s="13" t="s">
        <v>792</v>
      </c>
      <c r="B159" s="36" t="s">
        <v>793</v>
      </c>
      <c r="C159" s="36" t="s">
        <v>503</v>
      </c>
      <c r="D159" s="15">
        <v>12234</v>
      </c>
      <c r="E159" s="16">
        <v>37.090000000000003</v>
      </c>
      <c r="F159" s="17">
        <v>2.3999999999999998E-3</v>
      </c>
      <c r="G159" s="17"/>
    </row>
    <row r="160" spans="1:7" x14ac:dyDescent="0.25">
      <c r="A160" s="13" t="s">
        <v>794</v>
      </c>
      <c r="B160" s="36" t="s">
        <v>795</v>
      </c>
      <c r="C160" s="36" t="s">
        <v>475</v>
      </c>
      <c r="D160" s="15">
        <v>10236</v>
      </c>
      <c r="E160" s="16">
        <v>36.75</v>
      </c>
      <c r="F160" s="17">
        <v>2.3E-3</v>
      </c>
      <c r="G160" s="17"/>
    </row>
    <row r="161" spans="1:7" x14ac:dyDescent="0.25">
      <c r="A161" s="13" t="s">
        <v>796</v>
      </c>
      <c r="B161" s="36" t="s">
        <v>797</v>
      </c>
      <c r="C161" s="36" t="s">
        <v>422</v>
      </c>
      <c r="D161" s="15">
        <v>8788</v>
      </c>
      <c r="E161" s="16">
        <v>36.26</v>
      </c>
      <c r="F161" s="17">
        <v>2.3E-3</v>
      </c>
      <c r="G161" s="17"/>
    </row>
    <row r="162" spans="1:7" x14ac:dyDescent="0.25">
      <c r="A162" s="13" t="s">
        <v>798</v>
      </c>
      <c r="B162" s="36" t="s">
        <v>799</v>
      </c>
      <c r="C162" s="36" t="s">
        <v>384</v>
      </c>
      <c r="D162" s="15">
        <v>12753</v>
      </c>
      <c r="E162" s="16">
        <v>36.15</v>
      </c>
      <c r="F162" s="17">
        <v>2.3E-3</v>
      </c>
      <c r="G162" s="17"/>
    </row>
    <row r="163" spans="1:7" x14ac:dyDescent="0.25">
      <c r="A163" s="13" t="s">
        <v>800</v>
      </c>
      <c r="B163" s="36" t="s">
        <v>801</v>
      </c>
      <c r="C163" s="36" t="s">
        <v>552</v>
      </c>
      <c r="D163" s="15">
        <v>1563</v>
      </c>
      <c r="E163" s="16">
        <v>36.11</v>
      </c>
      <c r="F163" s="17">
        <v>2.3E-3</v>
      </c>
      <c r="G163" s="17"/>
    </row>
    <row r="164" spans="1:7" x14ac:dyDescent="0.25">
      <c r="A164" s="13" t="s">
        <v>786</v>
      </c>
      <c r="B164" s="36" t="s">
        <v>787</v>
      </c>
      <c r="C164" s="36" t="s">
        <v>483</v>
      </c>
      <c r="D164" s="15">
        <v>5177</v>
      </c>
      <c r="E164" s="16">
        <v>36.090000000000003</v>
      </c>
      <c r="F164" s="17">
        <v>2.3E-3</v>
      </c>
      <c r="G164" s="17"/>
    </row>
    <row r="165" spans="1:7" x14ac:dyDescent="0.25">
      <c r="A165" s="13" t="s">
        <v>802</v>
      </c>
      <c r="B165" s="36" t="s">
        <v>803</v>
      </c>
      <c r="C165" s="36" t="s">
        <v>450</v>
      </c>
      <c r="D165" s="15">
        <v>8333</v>
      </c>
      <c r="E165" s="16">
        <v>36</v>
      </c>
      <c r="F165" s="17">
        <v>2.3E-3</v>
      </c>
      <c r="G165" s="17"/>
    </row>
    <row r="166" spans="1:7" x14ac:dyDescent="0.25">
      <c r="A166" s="13" t="s">
        <v>804</v>
      </c>
      <c r="B166" s="36" t="s">
        <v>805</v>
      </c>
      <c r="C166" s="36" t="s">
        <v>408</v>
      </c>
      <c r="D166" s="15">
        <v>815</v>
      </c>
      <c r="E166" s="16">
        <v>35.9</v>
      </c>
      <c r="F166" s="17">
        <v>2.3E-3</v>
      </c>
      <c r="G166" s="17"/>
    </row>
    <row r="167" spans="1:7" x14ac:dyDescent="0.25">
      <c r="A167" s="13" t="s">
        <v>468</v>
      </c>
      <c r="B167" s="36" t="s">
        <v>469</v>
      </c>
      <c r="C167" s="36" t="s">
        <v>381</v>
      </c>
      <c r="D167" s="15">
        <v>4181</v>
      </c>
      <c r="E167" s="16">
        <v>35.71</v>
      </c>
      <c r="F167" s="17">
        <v>2.3E-3</v>
      </c>
      <c r="G167" s="17"/>
    </row>
    <row r="168" spans="1:7" x14ac:dyDescent="0.25">
      <c r="A168" s="13" t="s">
        <v>810</v>
      </c>
      <c r="B168" s="36" t="s">
        <v>811</v>
      </c>
      <c r="C168" s="36" t="s">
        <v>583</v>
      </c>
      <c r="D168" s="15">
        <v>7551</v>
      </c>
      <c r="E168" s="16">
        <v>35.69</v>
      </c>
      <c r="F168" s="17">
        <v>2.3E-3</v>
      </c>
      <c r="G168" s="17"/>
    </row>
    <row r="169" spans="1:7" x14ac:dyDescent="0.25">
      <c r="A169" s="13" t="s">
        <v>808</v>
      </c>
      <c r="B169" s="36" t="s">
        <v>809</v>
      </c>
      <c r="C169" s="36" t="s">
        <v>478</v>
      </c>
      <c r="D169" s="15">
        <v>21657</v>
      </c>
      <c r="E169" s="16">
        <v>35.549999999999997</v>
      </c>
      <c r="F169" s="17">
        <v>2.3E-3</v>
      </c>
      <c r="G169" s="17"/>
    </row>
    <row r="170" spans="1:7" x14ac:dyDescent="0.25">
      <c r="A170" s="13" t="s">
        <v>806</v>
      </c>
      <c r="B170" s="36" t="s">
        <v>807</v>
      </c>
      <c r="C170" s="36" t="s">
        <v>387</v>
      </c>
      <c r="D170" s="15">
        <v>1130</v>
      </c>
      <c r="E170" s="16">
        <v>35.44</v>
      </c>
      <c r="F170" s="17">
        <v>2.3E-3</v>
      </c>
      <c r="G170" s="17"/>
    </row>
    <row r="171" spans="1:7" x14ac:dyDescent="0.25">
      <c r="A171" s="13" t="s">
        <v>812</v>
      </c>
      <c r="B171" s="36" t="s">
        <v>813</v>
      </c>
      <c r="C171" s="36" t="s">
        <v>700</v>
      </c>
      <c r="D171" s="15">
        <v>718</v>
      </c>
      <c r="E171" s="16">
        <v>34.68</v>
      </c>
      <c r="F171" s="17">
        <v>2.2000000000000001E-3</v>
      </c>
      <c r="G171" s="17"/>
    </row>
    <row r="172" spans="1:7" x14ac:dyDescent="0.25">
      <c r="A172" s="13" t="s">
        <v>476</v>
      </c>
      <c r="B172" s="36" t="s">
        <v>477</v>
      </c>
      <c r="C172" s="36" t="s">
        <v>478</v>
      </c>
      <c r="D172" s="15">
        <v>7579</v>
      </c>
      <c r="E172" s="16">
        <v>34.61</v>
      </c>
      <c r="F172" s="17">
        <v>2.2000000000000001E-3</v>
      </c>
      <c r="G172" s="17"/>
    </row>
    <row r="173" spans="1:7" x14ac:dyDescent="0.25">
      <c r="A173" s="13" t="s">
        <v>814</v>
      </c>
      <c r="B173" s="36" t="s">
        <v>815</v>
      </c>
      <c r="C173" s="36" t="s">
        <v>453</v>
      </c>
      <c r="D173" s="15">
        <v>6557</v>
      </c>
      <c r="E173" s="16">
        <v>34.18</v>
      </c>
      <c r="F173" s="17">
        <v>2.2000000000000001E-3</v>
      </c>
      <c r="G173" s="17"/>
    </row>
    <row r="174" spans="1:7" x14ac:dyDescent="0.25">
      <c r="A174" s="13" t="s">
        <v>816</v>
      </c>
      <c r="B174" s="36" t="s">
        <v>817</v>
      </c>
      <c r="C174" s="36" t="s">
        <v>453</v>
      </c>
      <c r="D174" s="15">
        <v>7661</v>
      </c>
      <c r="E174" s="16">
        <v>34</v>
      </c>
      <c r="F174" s="17">
        <v>2.2000000000000001E-3</v>
      </c>
      <c r="G174" s="17"/>
    </row>
    <row r="175" spans="1:7" x14ac:dyDescent="0.25">
      <c r="A175" s="13" t="s">
        <v>818</v>
      </c>
      <c r="B175" s="36" t="s">
        <v>819</v>
      </c>
      <c r="C175" s="36" t="s">
        <v>472</v>
      </c>
      <c r="D175" s="15">
        <v>1972</v>
      </c>
      <c r="E175" s="16">
        <v>33.99</v>
      </c>
      <c r="F175" s="17">
        <v>2.2000000000000001E-3</v>
      </c>
      <c r="G175" s="17"/>
    </row>
    <row r="176" spans="1:7" x14ac:dyDescent="0.25">
      <c r="A176" s="13" t="s">
        <v>820</v>
      </c>
      <c r="B176" s="36" t="s">
        <v>821</v>
      </c>
      <c r="C176" s="36" t="s">
        <v>417</v>
      </c>
      <c r="D176" s="15">
        <v>5739</v>
      </c>
      <c r="E176" s="16">
        <v>33.17</v>
      </c>
      <c r="F176" s="17">
        <v>2.0999999999999999E-3</v>
      </c>
      <c r="G176" s="17"/>
    </row>
    <row r="177" spans="1:7" x14ac:dyDescent="0.25">
      <c r="A177" s="13" t="s">
        <v>822</v>
      </c>
      <c r="B177" s="36" t="s">
        <v>823</v>
      </c>
      <c r="C177" s="36" t="s">
        <v>422</v>
      </c>
      <c r="D177" s="15">
        <v>1552</v>
      </c>
      <c r="E177" s="16">
        <v>32.86</v>
      </c>
      <c r="F177" s="17">
        <v>2.0999999999999999E-3</v>
      </c>
      <c r="G177" s="17"/>
    </row>
    <row r="178" spans="1:7" x14ac:dyDescent="0.25">
      <c r="A178" s="13" t="s">
        <v>824</v>
      </c>
      <c r="B178" s="36" t="s">
        <v>825</v>
      </c>
      <c r="C178" s="36" t="s">
        <v>414</v>
      </c>
      <c r="D178" s="15">
        <v>2363</v>
      </c>
      <c r="E178" s="16">
        <v>32.380000000000003</v>
      </c>
      <c r="F178" s="17">
        <v>2.0999999999999999E-3</v>
      </c>
      <c r="G178" s="17"/>
    </row>
    <row r="179" spans="1:7" x14ac:dyDescent="0.25">
      <c r="A179" s="13" t="s">
        <v>828</v>
      </c>
      <c r="B179" s="36" t="s">
        <v>829</v>
      </c>
      <c r="C179" s="36" t="s">
        <v>431</v>
      </c>
      <c r="D179" s="15">
        <v>880</v>
      </c>
      <c r="E179" s="16">
        <v>31.86</v>
      </c>
      <c r="F179" s="17">
        <v>2E-3</v>
      </c>
      <c r="G179" s="17"/>
    </row>
    <row r="180" spans="1:7" x14ac:dyDescent="0.25">
      <c r="A180" s="13" t="s">
        <v>826</v>
      </c>
      <c r="B180" s="36" t="s">
        <v>827</v>
      </c>
      <c r="C180" s="36" t="s">
        <v>771</v>
      </c>
      <c r="D180" s="15">
        <v>5359</v>
      </c>
      <c r="E180" s="16">
        <v>31.83</v>
      </c>
      <c r="F180" s="17">
        <v>2E-3</v>
      </c>
      <c r="G180" s="17"/>
    </row>
    <row r="181" spans="1:7" x14ac:dyDescent="0.25">
      <c r="A181" s="13" t="s">
        <v>830</v>
      </c>
      <c r="B181" s="36" t="s">
        <v>831</v>
      </c>
      <c r="C181" s="36" t="s">
        <v>378</v>
      </c>
      <c r="D181" s="15">
        <v>39310</v>
      </c>
      <c r="E181" s="16">
        <v>31.2</v>
      </c>
      <c r="F181" s="17">
        <v>2E-3</v>
      </c>
      <c r="G181" s="17"/>
    </row>
    <row r="182" spans="1:7" x14ac:dyDescent="0.25">
      <c r="A182" s="13" t="s">
        <v>832</v>
      </c>
      <c r="B182" s="36" t="s">
        <v>833</v>
      </c>
      <c r="C182" s="36" t="s">
        <v>417</v>
      </c>
      <c r="D182" s="15">
        <v>5805</v>
      </c>
      <c r="E182" s="16">
        <v>30.78</v>
      </c>
      <c r="F182" s="17">
        <v>2E-3</v>
      </c>
      <c r="G182" s="17"/>
    </row>
    <row r="183" spans="1:7" x14ac:dyDescent="0.25">
      <c r="A183" s="13" t="s">
        <v>834</v>
      </c>
      <c r="B183" s="36" t="s">
        <v>835</v>
      </c>
      <c r="C183" s="36" t="s">
        <v>503</v>
      </c>
      <c r="D183" s="15">
        <v>22772</v>
      </c>
      <c r="E183" s="16">
        <v>30.73</v>
      </c>
      <c r="F183" s="17">
        <v>2E-3</v>
      </c>
      <c r="G183" s="17"/>
    </row>
    <row r="184" spans="1:7" x14ac:dyDescent="0.25">
      <c r="A184" s="13" t="s">
        <v>836</v>
      </c>
      <c r="B184" s="36" t="s">
        <v>837</v>
      </c>
      <c r="C184" s="36" t="s">
        <v>387</v>
      </c>
      <c r="D184" s="15">
        <v>3066</v>
      </c>
      <c r="E184" s="16">
        <v>30.48</v>
      </c>
      <c r="F184" s="17">
        <v>1.9E-3</v>
      </c>
      <c r="G184" s="17"/>
    </row>
    <row r="185" spans="1:7" x14ac:dyDescent="0.25">
      <c r="A185" s="13" t="s">
        <v>838</v>
      </c>
      <c r="B185" s="36" t="s">
        <v>839</v>
      </c>
      <c r="C185" s="36" t="s">
        <v>378</v>
      </c>
      <c r="D185" s="15">
        <v>23394</v>
      </c>
      <c r="E185" s="16">
        <v>30.47</v>
      </c>
      <c r="F185" s="17">
        <v>1.9E-3</v>
      </c>
      <c r="G185" s="17"/>
    </row>
    <row r="186" spans="1:7" x14ac:dyDescent="0.25">
      <c r="A186" s="13" t="s">
        <v>458</v>
      </c>
      <c r="B186" s="36" t="s">
        <v>459</v>
      </c>
      <c r="C186" s="36" t="s">
        <v>422</v>
      </c>
      <c r="D186" s="15">
        <v>777</v>
      </c>
      <c r="E186" s="16">
        <v>30.28</v>
      </c>
      <c r="F186" s="17">
        <v>1.9E-3</v>
      </c>
      <c r="G186" s="17"/>
    </row>
    <row r="187" spans="1:7" x14ac:dyDescent="0.25">
      <c r="A187" s="13" t="s">
        <v>840</v>
      </c>
      <c r="B187" s="36" t="s">
        <v>841</v>
      </c>
      <c r="C187" s="36" t="s">
        <v>672</v>
      </c>
      <c r="D187" s="15">
        <v>6667</v>
      </c>
      <c r="E187" s="16">
        <v>29.83</v>
      </c>
      <c r="F187" s="17">
        <v>1.9E-3</v>
      </c>
      <c r="G187" s="17"/>
    </row>
    <row r="188" spans="1:7" x14ac:dyDescent="0.25">
      <c r="A188" s="13" t="s">
        <v>406</v>
      </c>
      <c r="B188" s="36" t="s">
        <v>407</v>
      </c>
      <c r="C188" s="36" t="s">
        <v>408</v>
      </c>
      <c r="D188" s="15">
        <v>148</v>
      </c>
      <c r="E188" s="16">
        <v>29.16</v>
      </c>
      <c r="F188" s="17">
        <v>1.9E-3</v>
      </c>
      <c r="G188" s="17"/>
    </row>
    <row r="189" spans="1:7" x14ac:dyDescent="0.25">
      <c r="A189" s="13" t="s">
        <v>842</v>
      </c>
      <c r="B189" s="36" t="s">
        <v>843</v>
      </c>
      <c r="C189" s="36" t="s">
        <v>414</v>
      </c>
      <c r="D189" s="15">
        <v>750</v>
      </c>
      <c r="E189" s="16">
        <v>29.02</v>
      </c>
      <c r="F189" s="17">
        <v>1.8E-3</v>
      </c>
      <c r="G189" s="17"/>
    </row>
    <row r="190" spans="1:7" x14ac:dyDescent="0.25">
      <c r="A190" s="13" t="s">
        <v>844</v>
      </c>
      <c r="B190" s="36" t="s">
        <v>845</v>
      </c>
      <c r="C190" s="36" t="s">
        <v>417</v>
      </c>
      <c r="D190" s="15">
        <v>8874</v>
      </c>
      <c r="E190" s="16">
        <v>28.88</v>
      </c>
      <c r="F190" s="17">
        <v>1.8E-3</v>
      </c>
      <c r="G190" s="17"/>
    </row>
    <row r="191" spans="1:7" x14ac:dyDescent="0.25">
      <c r="A191" s="13" t="s">
        <v>846</v>
      </c>
      <c r="B191" s="36" t="s">
        <v>847</v>
      </c>
      <c r="C191" s="36" t="s">
        <v>417</v>
      </c>
      <c r="D191" s="15">
        <v>264</v>
      </c>
      <c r="E191" s="16">
        <v>28.48</v>
      </c>
      <c r="F191" s="17">
        <v>1.8E-3</v>
      </c>
      <c r="G191" s="17"/>
    </row>
    <row r="192" spans="1:7" x14ac:dyDescent="0.25">
      <c r="A192" s="13" t="s">
        <v>519</v>
      </c>
      <c r="B192" s="36" t="s">
        <v>520</v>
      </c>
      <c r="C192" s="36" t="s">
        <v>387</v>
      </c>
      <c r="D192" s="15">
        <v>1245</v>
      </c>
      <c r="E192" s="16">
        <v>28.39</v>
      </c>
      <c r="F192" s="17">
        <v>1.8E-3</v>
      </c>
      <c r="G192" s="17"/>
    </row>
    <row r="193" spans="1:7" x14ac:dyDescent="0.25">
      <c r="A193" s="13" t="s">
        <v>848</v>
      </c>
      <c r="B193" s="36" t="s">
        <v>849</v>
      </c>
      <c r="C193" s="36" t="s">
        <v>771</v>
      </c>
      <c r="D193" s="15">
        <v>16439</v>
      </c>
      <c r="E193" s="16">
        <v>28.04</v>
      </c>
      <c r="F193" s="17">
        <v>1.8E-3</v>
      </c>
      <c r="G193" s="17"/>
    </row>
    <row r="194" spans="1:7" x14ac:dyDescent="0.25">
      <c r="A194" s="13" t="s">
        <v>850</v>
      </c>
      <c r="B194" s="36" t="s">
        <v>851</v>
      </c>
      <c r="C194" s="36" t="s">
        <v>417</v>
      </c>
      <c r="D194" s="15">
        <v>5114</v>
      </c>
      <c r="E194" s="16">
        <v>27.95</v>
      </c>
      <c r="F194" s="17">
        <v>1.8E-3</v>
      </c>
      <c r="G194" s="17"/>
    </row>
    <row r="195" spans="1:7" x14ac:dyDescent="0.25">
      <c r="A195" s="13" t="s">
        <v>852</v>
      </c>
      <c r="B195" s="36" t="s">
        <v>853</v>
      </c>
      <c r="C195" s="36" t="s">
        <v>854</v>
      </c>
      <c r="D195" s="15">
        <v>10732</v>
      </c>
      <c r="E195" s="16">
        <v>27.8</v>
      </c>
      <c r="F195" s="17">
        <v>1.8E-3</v>
      </c>
      <c r="G195" s="17"/>
    </row>
    <row r="196" spans="1:7" x14ac:dyDescent="0.25">
      <c r="A196" s="13" t="s">
        <v>855</v>
      </c>
      <c r="B196" s="36" t="s">
        <v>856</v>
      </c>
      <c r="C196" s="36" t="s">
        <v>408</v>
      </c>
      <c r="D196" s="15">
        <v>1893</v>
      </c>
      <c r="E196" s="16">
        <v>27.73</v>
      </c>
      <c r="F196" s="17">
        <v>1.8E-3</v>
      </c>
      <c r="G196" s="17"/>
    </row>
    <row r="197" spans="1:7" x14ac:dyDescent="0.25">
      <c r="A197" s="13" t="s">
        <v>857</v>
      </c>
      <c r="B197" s="36" t="s">
        <v>858</v>
      </c>
      <c r="C197" s="36" t="s">
        <v>431</v>
      </c>
      <c r="D197" s="15">
        <v>101</v>
      </c>
      <c r="E197" s="16">
        <v>27.4</v>
      </c>
      <c r="F197" s="17">
        <v>1.6999999999999999E-3</v>
      </c>
      <c r="G197" s="17"/>
    </row>
    <row r="198" spans="1:7" x14ac:dyDescent="0.25">
      <c r="A198" s="13" t="s">
        <v>859</v>
      </c>
      <c r="B198" s="36" t="s">
        <v>860</v>
      </c>
      <c r="C198" s="36" t="s">
        <v>478</v>
      </c>
      <c r="D198" s="15">
        <v>5827</v>
      </c>
      <c r="E198" s="16">
        <v>26.54</v>
      </c>
      <c r="F198" s="17">
        <v>1.6999999999999999E-3</v>
      </c>
      <c r="G198" s="17"/>
    </row>
    <row r="199" spans="1:7" x14ac:dyDescent="0.25">
      <c r="A199" s="13" t="s">
        <v>861</v>
      </c>
      <c r="B199" s="36" t="s">
        <v>862</v>
      </c>
      <c r="C199" s="36" t="s">
        <v>390</v>
      </c>
      <c r="D199" s="15">
        <v>3908</v>
      </c>
      <c r="E199" s="16">
        <v>26.34</v>
      </c>
      <c r="F199" s="17">
        <v>1.6999999999999999E-3</v>
      </c>
      <c r="G199" s="17"/>
    </row>
    <row r="200" spans="1:7" x14ac:dyDescent="0.25">
      <c r="A200" s="13" t="s">
        <v>863</v>
      </c>
      <c r="B200" s="36" t="s">
        <v>864</v>
      </c>
      <c r="C200" s="36" t="s">
        <v>411</v>
      </c>
      <c r="D200" s="15">
        <v>16507</v>
      </c>
      <c r="E200" s="16">
        <v>26.16</v>
      </c>
      <c r="F200" s="17">
        <v>1.6999999999999999E-3</v>
      </c>
      <c r="G200" s="17"/>
    </row>
    <row r="201" spans="1:7" x14ac:dyDescent="0.25">
      <c r="A201" s="13" t="s">
        <v>865</v>
      </c>
      <c r="B201" s="36" t="s">
        <v>866</v>
      </c>
      <c r="C201" s="36" t="s">
        <v>475</v>
      </c>
      <c r="D201" s="15">
        <v>1989</v>
      </c>
      <c r="E201" s="16">
        <v>26.15</v>
      </c>
      <c r="F201" s="17">
        <v>1.6999999999999999E-3</v>
      </c>
      <c r="G201" s="17"/>
    </row>
    <row r="202" spans="1:7" x14ac:dyDescent="0.25">
      <c r="A202" s="13" t="s">
        <v>871</v>
      </c>
      <c r="B202" s="36" t="s">
        <v>872</v>
      </c>
      <c r="C202" s="36" t="s">
        <v>475</v>
      </c>
      <c r="D202" s="15">
        <v>2043</v>
      </c>
      <c r="E202" s="16">
        <v>26.11</v>
      </c>
      <c r="F202" s="17">
        <v>1.6999999999999999E-3</v>
      </c>
      <c r="G202" s="17"/>
    </row>
    <row r="203" spans="1:7" x14ac:dyDescent="0.25">
      <c r="A203" s="13" t="s">
        <v>869</v>
      </c>
      <c r="B203" s="36" t="s">
        <v>870</v>
      </c>
      <c r="C203" s="36" t="s">
        <v>378</v>
      </c>
      <c r="D203" s="15">
        <v>11307</v>
      </c>
      <c r="E203" s="16">
        <v>26.07</v>
      </c>
      <c r="F203" s="17">
        <v>1.6999999999999999E-3</v>
      </c>
      <c r="G203" s="17"/>
    </row>
    <row r="204" spans="1:7" x14ac:dyDescent="0.25">
      <c r="A204" s="13" t="s">
        <v>867</v>
      </c>
      <c r="B204" s="36" t="s">
        <v>868</v>
      </c>
      <c r="C204" s="36" t="s">
        <v>414</v>
      </c>
      <c r="D204" s="15">
        <v>323</v>
      </c>
      <c r="E204" s="16">
        <v>25.92</v>
      </c>
      <c r="F204" s="17">
        <v>1.6000000000000001E-3</v>
      </c>
      <c r="G204" s="17"/>
    </row>
    <row r="205" spans="1:7" x14ac:dyDescent="0.25">
      <c r="A205" s="13" t="s">
        <v>873</v>
      </c>
      <c r="B205" s="36" t="s">
        <v>874</v>
      </c>
      <c r="C205" s="36" t="s">
        <v>467</v>
      </c>
      <c r="D205" s="15">
        <v>1537</v>
      </c>
      <c r="E205" s="16">
        <v>25.88</v>
      </c>
      <c r="F205" s="17">
        <v>1.6000000000000001E-3</v>
      </c>
      <c r="G205" s="17"/>
    </row>
    <row r="206" spans="1:7" x14ac:dyDescent="0.25">
      <c r="A206" s="13" t="s">
        <v>875</v>
      </c>
      <c r="B206" s="36" t="s">
        <v>876</v>
      </c>
      <c r="C206" s="36" t="s">
        <v>408</v>
      </c>
      <c r="D206" s="15">
        <v>407</v>
      </c>
      <c r="E206" s="16">
        <v>25.73</v>
      </c>
      <c r="F206" s="17">
        <v>1.6000000000000001E-3</v>
      </c>
      <c r="G206" s="17"/>
    </row>
    <row r="207" spans="1:7" x14ac:dyDescent="0.25">
      <c r="A207" s="13" t="s">
        <v>877</v>
      </c>
      <c r="B207" s="36" t="s">
        <v>878</v>
      </c>
      <c r="C207" s="36" t="s">
        <v>498</v>
      </c>
      <c r="D207" s="15">
        <v>2260</v>
      </c>
      <c r="E207" s="16">
        <v>25.65</v>
      </c>
      <c r="F207" s="17">
        <v>1.6000000000000001E-3</v>
      </c>
      <c r="G207" s="17"/>
    </row>
    <row r="208" spans="1:7" x14ac:dyDescent="0.25">
      <c r="A208" s="13" t="s">
        <v>881</v>
      </c>
      <c r="B208" s="36" t="s">
        <v>882</v>
      </c>
      <c r="C208" s="36" t="s">
        <v>417</v>
      </c>
      <c r="D208" s="15">
        <v>4100</v>
      </c>
      <c r="E208" s="16">
        <v>25.47</v>
      </c>
      <c r="F208" s="17">
        <v>1.6000000000000001E-3</v>
      </c>
      <c r="G208" s="17"/>
    </row>
    <row r="209" spans="1:7" x14ac:dyDescent="0.25">
      <c r="A209" s="13" t="s">
        <v>883</v>
      </c>
      <c r="B209" s="36" t="s">
        <v>884</v>
      </c>
      <c r="C209" s="36" t="s">
        <v>453</v>
      </c>
      <c r="D209" s="15">
        <v>7665</v>
      </c>
      <c r="E209" s="16">
        <v>25.38</v>
      </c>
      <c r="F209" s="17">
        <v>1.6000000000000001E-3</v>
      </c>
      <c r="G209" s="17"/>
    </row>
    <row r="210" spans="1:7" x14ac:dyDescent="0.25">
      <c r="A210" s="13" t="s">
        <v>879</v>
      </c>
      <c r="B210" s="36" t="s">
        <v>880</v>
      </c>
      <c r="C210" s="36" t="s">
        <v>381</v>
      </c>
      <c r="D210" s="15">
        <v>748</v>
      </c>
      <c r="E210" s="16">
        <v>25.37</v>
      </c>
      <c r="F210" s="17">
        <v>1.6000000000000001E-3</v>
      </c>
      <c r="G210" s="17"/>
    </row>
    <row r="211" spans="1:7" x14ac:dyDescent="0.25">
      <c r="A211" s="13" t="s">
        <v>887</v>
      </c>
      <c r="B211" s="36" t="s">
        <v>888</v>
      </c>
      <c r="C211" s="36" t="s">
        <v>472</v>
      </c>
      <c r="D211" s="15">
        <v>5510</v>
      </c>
      <c r="E211" s="16">
        <v>25.1</v>
      </c>
      <c r="F211" s="17">
        <v>1.6000000000000001E-3</v>
      </c>
      <c r="G211" s="17"/>
    </row>
    <row r="212" spans="1:7" x14ac:dyDescent="0.25">
      <c r="A212" s="13" t="s">
        <v>885</v>
      </c>
      <c r="B212" s="36" t="s">
        <v>886</v>
      </c>
      <c r="C212" s="36" t="s">
        <v>422</v>
      </c>
      <c r="D212" s="15">
        <v>53</v>
      </c>
      <c r="E212" s="16">
        <v>24.96</v>
      </c>
      <c r="F212" s="17">
        <v>1.6000000000000001E-3</v>
      </c>
      <c r="G212" s="17"/>
    </row>
    <row r="213" spans="1:7" x14ac:dyDescent="0.25">
      <c r="A213" s="13" t="s">
        <v>889</v>
      </c>
      <c r="B213" s="36" t="s">
        <v>890</v>
      </c>
      <c r="C213" s="36" t="s">
        <v>381</v>
      </c>
      <c r="D213" s="15">
        <v>2834</v>
      </c>
      <c r="E213" s="16">
        <v>24.66</v>
      </c>
      <c r="F213" s="17">
        <v>1.6000000000000001E-3</v>
      </c>
      <c r="G213" s="17"/>
    </row>
    <row r="214" spans="1:7" x14ac:dyDescent="0.25">
      <c r="A214" s="13" t="s">
        <v>504</v>
      </c>
      <c r="B214" s="36" t="s">
        <v>505</v>
      </c>
      <c r="C214" s="36" t="s">
        <v>506</v>
      </c>
      <c r="D214" s="15">
        <v>1873</v>
      </c>
      <c r="E214" s="16">
        <v>24.63</v>
      </c>
      <c r="F214" s="17">
        <v>1.6000000000000001E-3</v>
      </c>
      <c r="G214" s="17"/>
    </row>
    <row r="215" spans="1:7" x14ac:dyDescent="0.25">
      <c r="A215" s="13" t="s">
        <v>891</v>
      </c>
      <c r="B215" s="36" t="s">
        <v>892</v>
      </c>
      <c r="C215" s="36" t="s">
        <v>378</v>
      </c>
      <c r="D215" s="15">
        <v>20484</v>
      </c>
      <c r="E215" s="16">
        <v>24.47</v>
      </c>
      <c r="F215" s="17">
        <v>1.6000000000000001E-3</v>
      </c>
      <c r="G215" s="17"/>
    </row>
    <row r="216" spans="1:7" x14ac:dyDescent="0.25">
      <c r="A216" s="13" t="s">
        <v>893</v>
      </c>
      <c r="B216" s="36" t="s">
        <v>894</v>
      </c>
      <c r="C216" s="36" t="s">
        <v>647</v>
      </c>
      <c r="D216" s="15">
        <v>6681</v>
      </c>
      <c r="E216" s="16">
        <v>24.25</v>
      </c>
      <c r="F216" s="17">
        <v>1.5E-3</v>
      </c>
      <c r="G216" s="17"/>
    </row>
    <row r="217" spans="1:7" x14ac:dyDescent="0.25">
      <c r="A217" s="13" t="s">
        <v>895</v>
      </c>
      <c r="B217" s="36" t="s">
        <v>896</v>
      </c>
      <c r="C217" s="36" t="s">
        <v>483</v>
      </c>
      <c r="D217" s="15">
        <v>1342</v>
      </c>
      <c r="E217" s="16">
        <v>24.04</v>
      </c>
      <c r="F217" s="17">
        <v>1.5E-3</v>
      </c>
      <c r="G217" s="17"/>
    </row>
    <row r="218" spans="1:7" x14ac:dyDescent="0.25">
      <c r="A218" s="13" t="s">
        <v>899</v>
      </c>
      <c r="B218" s="36" t="s">
        <v>900</v>
      </c>
      <c r="C218" s="36" t="s">
        <v>378</v>
      </c>
      <c r="D218" s="15">
        <v>20991</v>
      </c>
      <c r="E218" s="16">
        <v>23.73</v>
      </c>
      <c r="F218" s="17">
        <v>1.5E-3</v>
      </c>
      <c r="G218" s="17"/>
    </row>
    <row r="219" spans="1:7" x14ac:dyDescent="0.25">
      <c r="A219" s="13" t="s">
        <v>901</v>
      </c>
      <c r="B219" s="36" t="s">
        <v>902</v>
      </c>
      <c r="C219" s="36" t="s">
        <v>754</v>
      </c>
      <c r="D219" s="15">
        <v>2148</v>
      </c>
      <c r="E219" s="16">
        <v>23.7</v>
      </c>
      <c r="F219" s="17">
        <v>1.5E-3</v>
      </c>
      <c r="G219" s="17"/>
    </row>
    <row r="220" spans="1:7" x14ac:dyDescent="0.25">
      <c r="A220" s="13" t="s">
        <v>897</v>
      </c>
      <c r="B220" s="36" t="s">
        <v>898</v>
      </c>
      <c r="C220" s="36" t="s">
        <v>381</v>
      </c>
      <c r="D220" s="15">
        <v>77</v>
      </c>
      <c r="E220" s="16">
        <v>23.59</v>
      </c>
      <c r="F220" s="17">
        <v>1.5E-3</v>
      </c>
      <c r="G220" s="17"/>
    </row>
    <row r="221" spans="1:7" x14ac:dyDescent="0.25">
      <c r="A221" s="13" t="s">
        <v>903</v>
      </c>
      <c r="B221" s="36" t="s">
        <v>904</v>
      </c>
      <c r="C221" s="36" t="s">
        <v>483</v>
      </c>
      <c r="D221" s="15">
        <v>1712</v>
      </c>
      <c r="E221" s="16">
        <v>23.37</v>
      </c>
      <c r="F221" s="17">
        <v>1.5E-3</v>
      </c>
      <c r="G221" s="17"/>
    </row>
    <row r="222" spans="1:7" x14ac:dyDescent="0.25">
      <c r="A222" s="13" t="s">
        <v>553</v>
      </c>
      <c r="B222" s="36" t="s">
        <v>554</v>
      </c>
      <c r="C222" s="36" t="s">
        <v>411</v>
      </c>
      <c r="D222" s="15">
        <v>566</v>
      </c>
      <c r="E222" s="16">
        <v>22.89</v>
      </c>
      <c r="F222" s="17">
        <v>1.5E-3</v>
      </c>
      <c r="G222" s="17"/>
    </row>
    <row r="223" spans="1:7" x14ac:dyDescent="0.25">
      <c r="A223" s="13" t="s">
        <v>907</v>
      </c>
      <c r="B223" s="36" t="s">
        <v>908</v>
      </c>
      <c r="C223" s="36" t="s">
        <v>431</v>
      </c>
      <c r="D223" s="15">
        <v>799</v>
      </c>
      <c r="E223" s="16">
        <v>22.13</v>
      </c>
      <c r="F223" s="17">
        <v>1.4E-3</v>
      </c>
      <c r="G223" s="17"/>
    </row>
    <row r="224" spans="1:7" x14ac:dyDescent="0.25">
      <c r="A224" s="13" t="s">
        <v>905</v>
      </c>
      <c r="B224" s="36" t="s">
        <v>906</v>
      </c>
      <c r="C224" s="36" t="s">
        <v>400</v>
      </c>
      <c r="D224" s="15">
        <v>10957</v>
      </c>
      <c r="E224" s="16">
        <v>22.11</v>
      </c>
      <c r="F224" s="17">
        <v>1.4E-3</v>
      </c>
      <c r="G224" s="17"/>
    </row>
    <row r="225" spans="1:7" x14ac:dyDescent="0.25">
      <c r="A225" s="13" t="s">
        <v>909</v>
      </c>
      <c r="B225" s="36" t="s">
        <v>910</v>
      </c>
      <c r="C225" s="36" t="s">
        <v>381</v>
      </c>
      <c r="D225" s="15">
        <v>320</v>
      </c>
      <c r="E225" s="16">
        <v>21.68</v>
      </c>
      <c r="F225" s="17">
        <v>1.4E-3</v>
      </c>
      <c r="G225" s="17"/>
    </row>
    <row r="226" spans="1:7" x14ac:dyDescent="0.25">
      <c r="A226" s="13" t="s">
        <v>919</v>
      </c>
      <c r="B226" s="36" t="s">
        <v>920</v>
      </c>
      <c r="C226" s="36" t="s">
        <v>436</v>
      </c>
      <c r="D226" s="15">
        <v>164344</v>
      </c>
      <c r="E226" s="16">
        <v>21.28</v>
      </c>
      <c r="F226" s="17">
        <v>1.4E-3</v>
      </c>
      <c r="G226" s="17"/>
    </row>
    <row r="227" spans="1:7" x14ac:dyDescent="0.25">
      <c r="A227" s="13" t="s">
        <v>911</v>
      </c>
      <c r="B227" s="36" t="s">
        <v>912</v>
      </c>
      <c r="C227" s="36" t="s">
        <v>417</v>
      </c>
      <c r="D227" s="15">
        <v>471</v>
      </c>
      <c r="E227" s="16">
        <v>20.96</v>
      </c>
      <c r="F227" s="17">
        <v>1.2999999999999999E-3</v>
      </c>
      <c r="G227" s="17"/>
    </row>
    <row r="228" spans="1:7" x14ac:dyDescent="0.25">
      <c r="A228" s="13" t="s">
        <v>913</v>
      </c>
      <c r="B228" s="36" t="s">
        <v>914</v>
      </c>
      <c r="C228" s="36" t="s">
        <v>751</v>
      </c>
      <c r="D228" s="15">
        <v>2449</v>
      </c>
      <c r="E228" s="16">
        <v>20.82</v>
      </c>
      <c r="F228" s="17">
        <v>1.2999999999999999E-3</v>
      </c>
      <c r="G228" s="17"/>
    </row>
    <row r="229" spans="1:7" x14ac:dyDescent="0.25">
      <c r="A229" s="13" t="s">
        <v>577</v>
      </c>
      <c r="B229" s="36" t="s">
        <v>578</v>
      </c>
      <c r="C229" s="36" t="s">
        <v>436</v>
      </c>
      <c r="D229" s="15">
        <v>1452</v>
      </c>
      <c r="E229" s="16">
        <v>20.68</v>
      </c>
      <c r="F229" s="17">
        <v>1.2999999999999999E-3</v>
      </c>
      <c r="G229" s="17"/>
    </row>
    <row r="230" spans="1:7" x14ac:dyDescent="0.25">
      <c r="A230" s="13" t="s">
        <v>915</v>
      </c>
      <c r="B230" s="36" t="s">
        <v>916</v>
      </c>
      <c r="C230" s="36" t="s">
        <v>378</v>
      </c>
      <c r="D230" s="15">
        <v>11776</v>
      </c>
      <c r="E230" s="16">
        <v>20.14</v>
      </c>
      <c r="F230" s="17">
        <v>1.2999999999999999E-3</v>
      </c>
      <c r="G230" s="17"/>
    </row>
    <row r="231" spans="1:7" x14ac:dyDescent="0.25">
      <c r="A231" s="13" t="s">
        <v>917</v>
      </c>
      <c r="B231" s="36" t="s">
        <v>918</v>
      </c>
      <c r="C231" s="36" t="s">
        <v>381</v>
      </c>
      <c r="D231" s="15">
        <v>539</v>
      </c>
      <c r="E231" s="16">
        <v>20.079999999999998</v>
      </c>
      <c r="F231" s="17">
        <v>1.2999999999999999E-3</v>
      </c>
      <c r="G231" s="17"/>
    </row>
    <row r="232" spans="1:7" x14ac:dyDescent="0.25">
      <c r="A232" s="13" t="s">
        <v>555</v>
      </c>
      <c r="B232" s="36" t="s">
        <v>556</v>
      </c>
      <c r="C232" s="36" t="s">
        <v>441</v>
      </c>
      <c r="D232" s="15">
        <v>1779</v>
      </c>
      <c r="E232" s="16">
        <v>19.75</v>
      </c>
      <c r="F232" s="17">
        <v>1.2999999999999999E-3</v>
      </c>
      <c r="G232" s="17"/>
    </row>
    <row r="233" spans="1:7" x14ac:dyDescent="0.25">
      <c r="A233" s="13" t="s">
        <v>921</v>
      </c>
      <c r="B233" s="36" t="s">
        <v>922</v>
      </c>
      <c r="C233" s="36" t="s">
        <v>475</v>
      </c>
      <c r="D233" s="15">
        <v>7036</v>
      </c>
      <c r="E233" s="16">
        <v>18.41</v>
      </c>
      <c r="F233" s="17">
        <v>1.1999999999999999E-3</v>
      </c>
      <c r="G233" s="17"/>
    </row>
    <row r="234" spans="1:7" x14ac:dyDescent="0.25">
      <c r="A234" s="13" t="s">
        <v>923</v>
      </c>
      <c r="B234" s="36" t="s">
        <v>924</v>
      </c>
      <c r="C234" s="36" t="s">
        <v>422</v>
      </c>
      <c r="D234" s="15">
        <v>681</v>
      </c>
      <c r="E234" s="16">
        <v>18.09</v>
      </c>
      <c r="F234" s="17">
        <v>1.1999999999999999E-3</v>
      </c>
      <c r="G234" s="17"/>
    </row>
    <row r="235" spans="1:7" x14ac:dyDescent="0.25">
      <c r="A235" s="13" t="s">
        <v>925</v>
      </c>
      <c r="B235" s="36" t="s">
        <v>926</v>
      </c>
      <c r="C235" s="36" t="s">
        <v>417</v>
      </c>
      <c r="D235" s="15">
        <v>654</v>
      </c>
      <c r="E235" s="16">
        <v>17.899999999999999</v>
      </c>
      <c r="F235" s="17">
        <v>1.1000000000000001E-3</v>
      </c>
      <c r="G235" s="17"/>
    </row>
    <row r="236" spans="1:7" x14ac:dyDescent="0.25">
      <c r="A236" s="13" t="s">
        <v>927</v>
      </c>
      <c r="B236" s="36" t="s">
        <v>928</v>
      </c>
      <c r="C236" s="36" t="s">
        <v>431</v>
      </c>
      <c r="D236" s="15">
        <v>2077</v>
      </c>
      <c r="E236" s="16">
        <v>17.829999999999998</v>
      </c>
      <c r="F236" s="17">
        <v>1.1000000000000001E-3</v>
      </c>
      <c r="G236" s="17"/>
    </row>
    <row r="237" spans="1:7" x14ac:dyDescent="0.25">
      <c r="A237" s="13" t="s">
        <v>521</v>
      </c>
      <c r="B237" s="36" t="s">
        <v>522</v>
      </c>
      <c r="C237" s="36" t="s">
        <v>384</v>
      </c>
      <c r="D237" s="15">
        <v>867</v>
      </c>
      <c r="E237" s="16">
        <v>17.61</v>
      </c>
      <c r="F237" s="17">
        <v>1.1000000000000001E-3</v>
      </c>
      <c r="G237" s="17"/>
    </row>
    <row r="238" spans="1:7" x14ac:dyDescent="0.25">
      <c r="A238" s="13" t="s">
        <v>929</v>
      </c>
      <c r="B238" s="36" t="s">
        <v>930</v>
      </c>
      <c r="C238" s="36" t="s">
        <v>431</v>
      </c>
      <c r="D238" s="15">
        <v>1510</v>
      </c>
      <c r="E238" s="16">
        <v>17.55</v>
      </c>
      <c r="F238" s="17">
        <v>1.1000000000000001E-3</v>
      </c>
      <c r="G238" s="17"/>
    </row>
    <row r="239" spans="1:7" x14ac:dyDescent="0.25">
      <c r="A239" s="13" t="s">
        <v>931</v>
      </c>
      <c r="B239" s="36" t="s">
        <v>932</v>
      </c>
      <c r="C239" s="36" t="s">
        <v>417</v>
      </c>
      <c r="D239" s="15">
        <v>21381</v>
      </c>
      <c r="E239" s="16">
        <v>17.53</v>
      </c>
      <c r="F239" s="17">
        <v>1.1000000000000001E-3</v>
      </c>
      <c r="G239" s="17"/>
    </row>
    <row r="240" spans="1:7" x14ac:dyDescent="0.25">
      <c r="A240" s="13" t="s">
        <v>933</v>
      </c>
      <c r="B240" s="36" t="s">
        <v>934</v>
      </c>
      <c r="C240" s="36" t="s">
        <v>403</v>
      </c>
      <c r="D240" s="15">
        <v>642</v>
      </c>
      <c r="E240" s="16">
        <v>17.43</v>
      </c>
      <c r="F240" s="17">
        <v>1.1000000000000001E-3</v>
      </c>
      <c r="G240" s="17"/>
    </row>
    <row r="241" spans="1:7" x14ac:dyDescent="0.25">
      <c r="A241" s="13" t="s">
        <v>935</v>
      </c>
      <c r="B241" s="36" t="s">
        <v>936</v>
      </c>
      <c r="C241" s="36" t="s">
        <v>381</v>
      </c>
      <c r="D241" s="15">
        <v>539</v>
      </c>
      <c r="E241" s="16">
        <v>17.25</v>
      </c>
      <c r="F241" s="17">
        <v>1.1000000000000001E-3</v>
      </c>
      <c r="G241" s="17"/>
    </row>
    <row r="242" spans="1:7" x14ac:dyDescent="0.25">
      <c r="A242" s="13" t="s">
        <v>937</v>
      </c>
      <c r="B242" s="36" t="s">
        <v>938</v>
      </c>
      <c r="C242" s="36" t="s">
        <v>939</v>
      </c>
      <c r="D242" s="15">
        <v>533</v>
      </c>
      <c r="E242" s="16">
        <v>17.21</v>
      </c>
      <c r="F242" s="17">
        <v>1.1000000000000001E-3</v>
      </c>
      <c r="G242" s="17"/>
    </row>
    <row r="243" spans="1:7" x14ac:dyDescent="0.25">
      <c r="A243" s="13" t="s">
        <v>940</v>
      </c>
      <c r="B243" s="36" t="s">
        <v>941</v>
      </c>
      <c r="C243" s="36" t="s">
        <v>417</v>
      </c>
      <c r="D243" s="15">
        <v>15357</v>
      </c>
      <c r="E243" s="16">
        <v>17.149999999999999</v>
      </c>
      <c r="F243" s="17">
        <v>1.1000000000000001E-3</v>
      </c>
      <c r="G243" s="17"/>
    </row>
    <row r="244" spans="1:7" x14ac:dyDescent="0.25">
      <c r="A244" s="13" t="s">
        <v>565</v>
      </c>
      <c r="B244" s="36" t="s">
        <v>566</v>
      </c>
      <c r="C244" s="36" t="s">
        <v>475</v>
      </c>
      <c r="D244" s="15">
        <v>17932</v>
      </c>
      <c r="E244" s="16">
        <v>16.739999999999998</v>
      </c>
      <c r="F244" s="17">
        <v>1.1000000000000001E-3</v>
      </c>
      <c r="G244" s="17"/>
    </row>
    <row r="245" spans="1:7" x14ac:dyDescent="0.25">
      <c r="A245" s="13" t="s">
        <v>942</v>
      </c>
      <c r="B245" s="36" t="s">
        <v>943</v>
      </c>
      <c r="C245" s="36" t="s">
        <v>583</v>
      </c>
      <c r="D245" s="15">
        <v>2931</v>
      </c>
      <c r="E245" s="16">
        <v>16.59</v>
      </c>
      <c r="F245" s="17">
        <v>1.1000000000000001E-3</v>
      </c>
      <c r="G245" s="17"/>
    </row>
    <row r="246" spans="1:7" x14ac:dyDescent="0.25">
      <c r="A246" s="13" t="s">
        <v>944</v>
      </c>
      <c r="B246" s="36" t="s">
        <v>945</v>
      </c>
      <c r="C246" s="36" t="s">
        <v>450</v>
      </c>
      <c r="D246" s="15">
        <v>1395</v>
      </c>
      <c r="E246" s="16">
        <v>16.16</v>
      </c>
      <c r="F246" s="17">
        <v>1E-3</v>
      </c>
      <c r="G246" s="17"/>
    </row>
    <row r="247" spans="1:7" x14ac:dyDescent="0.25">
      <c r="A247" s="13" t="s">
        <v>946</v>
      </c>
      <c r="B247" s="36" t="s">
        <v>947</v>
      </c>
      <c r="C247" s="36" t="s">
        <v>417</v>
      </c>
      <c r="D247" s="15">
        <v>9691</v>
      </c>
      <c r="E247" s="16">
        <v>16.14</v>
      </c>
      <c r="F247" s="17">
        <v>1E-3</v>
      </c>
      <c r="G247" s="17"/>
    </row>
    <row r="248" spans="1:7" x14ac:dyDescent="0.25">
      <c r="A248" s="13" t="s">
        <v>948</v>
      </c>
      <c r="B248" s="36" t="s">
        <v>949</v>
      </c>
      <c r="C248" s="36" t="s">
        <v>417</v>
      </c>
      <c r="D248" s="15">
        <v>2520</v>
      </c>
      <c r="E248" s="16">
        <v>15.63</v>
      </c>
      <c r="F248" s="17">
        <v>1E-3</v>
      </c>
      <c r="G248" s="17"/>
    </row>
    <row r="249" spans="1:7" x14ac:dyDescent="0.25">
      <c r="A249" s="13" t="s">
        <v>950</v>
      </c>
      <c r="B249" s="36" t="s">
        <v>951</v>
      </c>
      <c r="C249" s="36" t="s">
        <v>952</v>
      </c>
      <c r="D249" s="15">
        <v>789</v>
      </c>
      <c r="E249" s="16">
        <v>14.93</v>
      </c>
      <c r="F249" s="17">
        <v>8.9999999999999998E-4</v>
      </c>
      <c r="G249" s="17"/>
    </row>
    <row r="250" spans="1:7" x14ac:dyDescent="0.25">
      <c r="A250" s="13" t="s">
        <v>955</v>
      </c>
      <c r="B250" s="36" t="s">
        <v>956</v>
      </c>
      <c r="C250" s="36" t="s">
        <v>467</v>
      </c>
      <c r="D250" s="15">
        <v>3800</v>
      </c>
      <c r="E250" s="16">
        <v>14.21</v>
      </c>
      <c r="F250" s="17">
        <v>8.9999999999999998E-4</v>
      </c>
      <c r="G250" s="17"/>
    </row>
    <row r="251" spans="1:7" x14ac:dyDescent="0.25">
      <c r="A251" s="13" t="s">
        <v>953</v>
      </c>
      <c r="B251" s="36" t="s">
        <v>954</v>
      </c>
      <c r="C251" s="36" t="s">
        <v>411</v>
      </c>
      <c r="D251" s="15">
        <v>2869</v>
      </c>
      <c r="E251" s="16">
        <v>14.18</v>
      </c>
      <c r="F251" s="17">
        <v>8.9999999999999998E-4</v>
      </c>
      <c r="G251" s="17"/>
    </row>
    <row r="252" spans="1:7" x14ac:dyDescent="0.25">
      <c r="A252" s="13" t="s">
        <v>957</v>
      </c>
      <c r="B252" s="36" t="s">
        <v>958</v>
      </c>
      <c r="C252" s="36" t="s">
        <v>417</v>
      </c>
      <c r="D252" s="15">
        <v>3356</v>
      </c>
      <c r="E252" s="16">
        <v>11.01</v>
      </c>
      <c r="F252" s="17">
        <v>6.9999999999999999E-4</v>
      </c>
      <c r="G252" s="17"/>
    </row>
    <row r="253" spans="1:7" x14ac:dyDescent="0.25">
      <c r="A253" s="13" t="s">
        <v>959</v>
      </c>
      <c r="B253" s="36" t="s">
        <v>960</v>
      </c>
      <c r="C253" s="36" t="s">
        <v>417</v>
      </c>
      <c r="D253" s="15">
        <v>13661</v>
      </c>
      <c r="E253" s="16">
        <v>10.83</v>
      </c>
      <c r="F253" s="17">
        <v>6.9999999999999999E-4</v>
      </c>
      <c r="G253" s="17"/>
    </row>
    <row r="254" spans="1:7" x14ac:dyDescent="0.25">
      <c r="A254" s="13" t="s">
        <v>961</v>
      </c>
      <c r="B254" s="36" t="s">
        <v>962</v>
      </c>
      <c r="C254" s="36" t="s">
        <v>506</v>
      </c>
      <c r="D254" s="15">
        <v>463</v>
      </c>
      <c r="E254" s="16">
        <v>9.7799999999999994</v>
      </c>
      <c r="F254" s="17">
        <v>5.9999999999999995E-4</v>
      </c>
      <c r="G254" s="17"/>
    </row>
    <row r="255" spans="1:7" x14ac:dyDescent="0.25">
      <c r="A255" s="13" t="s">
        <v>963</v>
      </c>
      <c r="B255" s="36" t="s">
        <v>964</v>
      </c>
      <c r="C255" s="36" t="s">
        <v>552</v>
      </c>
      <c r="D255" s="15">
        <v>1215</v>
      </c>
      <c r="E255" s="16">
        <v>9.2100000000000009</v>
      </c>
      <c r="F255" s="17">
        <v>5.9999999999999995E-4</v>
      </c>
      <c r="G255" s="17"/>
    </row>
    <row r="256" spans="1:7" x14ac:dyDescent="0.25">
      <c r="A256" s="13" t="s">
        <v>965</v>
      </c>
      <c r="B256" s="36" t="s">
        <v>966</v>
      </c>
      <c r="C256" s="36" t="s">
        <v>378</v>
      </c>
      <c r="D256" s="15">
        <v>28600</v>
      </c>
      <c r="E256" s="16">
        <v>8.85</v>
      </c>
      <c r="F256" s="17">
        <v>5.9999999999999995E-4</v>
      </c>
      <c r="G256" s="17"/>
    </row>
    <row r="257" spans="1:7" x14ac:dyDescent="0.25">
      <c r="A257" s="13" t="s">
        <v>967</v>
      </c>
      <c r="B257" s="36" t="s">
        <v>968</v>
      </c>
      <c r="C257" s="36" t="s">
        <v>969</v>
      </c>
      <c r="D257" s="15">
        <v>833</v>
      </c>
      <c r="E257" s="16">
        <v>8.66</v>
      </c>
      <c r="F257" s="17">
        <v>5.9999999999999995E-4</v>
      </c>
      <c r="G257" s="17"/>
    </row>
    <row r="258" spans="1:7" x14ac:dyDescent="0.25">
      <c r="A258" s="14" t="s">
        <v>325</v>
      </c>
      <c r="B258" s="37"/>
      <c r="C258" s="37"/>
      <c r="D258" s="18"/>
      <c r="E258" s="19">
        <v>15705.77</v>
      </c>
      <c r="F258" s="20">
        <v>0.99890000000000001</v>
      </c>
      <c r="G258" s="21"/>
    </row>
    <row r="259" spans="1:7" x14ac:dyDescent="0.25">
      <c r="A259" s="14" t="s">
        <v>586</v>
      </c>
      <c r="B259" s="36"/>
      <c r="C259" s="36"/>
      <c r="D259" s="15"/>
      <c r="E259" s="16"/>
      <c r="F259" s="17"/>
      <c r="G259" s="17"/>
    </row>
    <row r="260" spans="1:7" x14ac:dyDescent="0.25">
      <c r="A260" s="14" t="s">
        <v>325</v>
      </c>
      <c r="B260" s="36"/>
      <c r="C260" s="36"/>
      <c r="D260" s="15"/>
      <c r="E260" s="22" t="s">
        <v>163</v>
      </c>
      <c r="F260" s="23" t="s">
        <v>163</v>
      </c>
      <c r="G260" s="17"/>
    </row>
    <row r="261" spans="1:7" x14ac:dyDescent="0.25">
      <c r="A261" s="25" t="s">
        <v>336</v>
      </c>
      <c r="B261" s="38"/>
      <c r="C261" s="38"/>
      <c r="D261" s="26"/>
      <c r="E261" s="27">
        <v>15705.77</v>
      </c>
      <c r="F261" s="28">
        <v>0.99890000000000001</v>
      </c>
      <c r="G261" s="21"/>
    </row>
    <row r="262" spans="1:7" x14ac:dyDescent="0.25">
      <c r="A262" s="13"/>
      <c r="B262" s="36"/>
      <c r="C262" s="36"/>
      <c r="D262" s="15"/>
      <c r="E262" s="16"/>
      <c r="F262" s="17"/>
      <c r="G262" s="17"/>
    </row>
    <row r="263" spans="1:7" x14ac:dyDescent="0.25">
      <c r="A263" s="13"/>
      <c r="B263" s="36"/>
      <c r="C263" s="36"/>
      <c r="D263" s="15"/>
      <c r="E263" s="16"/>
      <c r="F263" s="17"/>
      <c r="G263" s="17"/>
    </row>
    <row r="264" spans="1:7" x14ac:dyDescent="0.25">
      <c r="A264" s="14" t="s">
        <v>337</v>
      </c>
      <c r="B264" s="36"/>
      <c r="C264" s="36"/>
      <c r="D264" s="15"/>
      <c r="E264" s="16"/>
      <c r="F264" s="17"/>
      <c r="G264" s="17"/>
    </row>
    <row r="265" spans="1:7" x14ac:dyDescent="0.25">
      <c r="A265" s="13" t="s">
        <v>339</v>
      </c>
      <c r="B265" s="36"/>
      <c r="C265" s="36"/>
      <c r="D265" s="15"/>
      <c r="E265" s="16">
        <v>30</v>
      </c>
      <c r="F265" s="17">
        <v>1.9E-3</v>
      </c>
      <c r="G265" s="17">
        <v>5.1214000000000003E-2</v>
      </c>
    </row>
    <row r="266" spans="1:7" x14ac:dyDescent="0.25">
      <c r="A266" s="14" t="s">
        <v>325</v>
      </c>
      <c r="B266" s="37"/>
      <c r="C266" s="37"/>
      <c r="D266" s="18"/>
      <c r="E266" s="19">
        <v>30</v>
      </c>
      <c r="F266" s="20">
        <v>1.9E-3</v>
      </c>
      <c r="G266" s="21"/>
    </row>
    <row r="267" spans="1:7" x14ac:dyDescent="0.25">
      <c r="A267" s="13"/>
      <c r="B267" s="36"/>
      <c r="C267" s="36"/>
      <c r="D267" s="15"/>
      <c r="E267" s="16"/>
      <c r="F267" s="17"/>
      <c r="G267" s="17"/>
    </row>
    <row r="268" spans="1:7" x14ac:dyDescent="0.25">
      <c r="A268" s="25" t="s">
        <v>336</v>
      </c>
      <c r="B268" s="38"/>
      <c r="C268" s="38"/>
      <c r="D268" s="26"/>
      <c r="E268" s="29">
        <v>30</v>
      </c>
      <c r="F268" s="30">
        <v>1.9E-3</v>
      </c>
      <c r="G268" s="21"/>
    </row>
    <row r="269" spans="1:7" x14ac:dyDescent="0.25">
      <c r="A269" s="13" t="s">
        <v>340</v>
      </c>
      <c r="B269" s="36"/>
      <c r="C269" s="36"/>
      <c r="D269" s="15"/>
      <c r="E269" s="16">
        <v>4.2088000000000004E-3</v>
      </c>
      <c r="F269" s="67">
        <v>0</v>
      </c>
      <c r="G269" s="17"/>
    </row>
    <row r="270" spans="1:7" x14ac:dyDescent="0.25">
      <c r="A270" s="13" t="s">
        <v>341</v>
      </c>
      <c r="B270" s="36"/>
      <c r="C270" s="36"/>
      <c r="D270" s="15"/>
      <c r="E270" s="31">
        <v>-5.1842088000000004</v>
      </c>
      <c r="F270" s="32">
        <v>-8.0000000000000004E-4</v>
      </c>
      <c r="G270" s="17">
        <v>5.1214000000000003E-2</v>
      </c>
    </row>
    <row r="271" spans="1:7" x14ac:dyDescent="0.25">
      <c r="A271" s="33" t="s">
        <v>342</v>
      </c>
      <c r="B271" s="39"/>
      <c r="C271" s="39"/>
      <c r="D271" s="34"/>
      <c r="E271" s="27">
        <v>15730.59</v>
      </c>
      <c r="F271" s="28">
        <v>1</v>
      </c>
      <c r="G271" s="28"/>
    </row>
    <row r="272" spans="1:7" x14ac:dyDescent="0.25">
      <c r="A272" s="70" t="s">
        <v>343</v>
      </c>
      <c r="B272" s="71"/>
      <c r="C272" s="71"/>
      <c r="D272" s="71"/>
      <c r="E272" s="71"/>
      <c r="F272" s="71"/>
      <c r="G272" s="72"/>
    </row>
    <row r="276" spans="1:3" x14ac:dyDescent="0.25">
      <c r="A276" s="1" t="s">
        <v>346</v>
      </c>
    </row>
    <row r="277" spans="1:3" x14ac:dyDescent="0.25">
      <c r="A277" s="56" t="s">
        <v>347</v>
      </c>
      <c r="B277" s="3" t="s">
        <v>163</v>
      </c>
    </row>
    <row r="278" spans="1:3" x14ac:dyDescent="0.25">
      <c r="A278" t="s">
        <v>348</v>
      </c>
    </row>
    <row r="279" spans="1:3" x14ac:dyDescent="0.25">
      <c r="A279" t="s">
        <v>1419</v>
      </c>
      <c r="B279" t="s">
        <v>350</v>
      </c>
      <c r="C279" t="s">
        <v>350</v>
      </c>
    </row>
    <row r="280" spans="1:3" x14ac:dyDescent="0.25">
      <c r="B280" s="58">
        <v>46265</v>
      </c>
      <c r="C280" s="58">
        <v>46295</v>
      </c>
    </row>
    <row r="281" spans="1:3" x14ac:dyDescent="0.25">
      <c r="A281" t="s">
        <v>974</v>
      </c>
      <c r="B281">
        <v>16.799499999999998</v>
      </c>
      <c r="C281">
        <v>15.685499999999999</v>
      </c>
    </row>
    <row r="283" spans="1:3" x14ac:dyDescent="0.25">
      <c r="A283" t="s">
        <v>352</v>
      </c>
      <c r="B283" s="3" t="s">
        <v>163</v>
      </c>
    </row>
    <row r="284" spans="1:3" x14ac:dyDescent="0.25">
      <c r="A284" t="s">
        <v>353</v>
      </c>
      <c r="B284" s="3" t="s">
        <v>163</v>
      </c>
    </row>
    <row r="285" spans="1:3" ht="29.1" customHeight="1" x14ac:dyDescent="0.25">
      <c r="A285" s="56" t="s">
        <v>354</v>
      </c>
      <c r="B285" s="3" t="s">
        <v>163</v>
      </c>
    </row>
    <row r="286" spans="1:3" ht="29.1" customHeight="1" x14ac:dyDescent="0.25">
      <c r="A286" s="56" t="s">
        <v>355</v>
      </c>
      <c r="B286" s="3" t="s">
        <v>163</v>
      </c>
    </row>
    <row r="287" spans="1:3" x14ac:dyDescent="0.25">
      <c r="A287" t="s">
        <v>595</v>
      </c>
      <c r="B287" s="57">
        <v>0.26250000000000001</v>
      </c>
    </row>
    <row r="288" spans="1:3" ht="43.5" customHeight="1" x14ac:dyDescent="0.25">
      <c r="A288" s="56" t="s">
        <v>357</v>
      </c>
      <c r="B288" s="3" t="s">
        <v>163</v>
      </c>
    </row>
    <row r="289" spans="1:4" x14ac:dyDescent="0.25">
      <c r="B289" s="3"/>
    </row>
    <row r="290" spans="1:4" ht="29.1" customHeight="1" x14ac:dyDescent="0.25">
      <c r="A290" s="56" t="s">
        <v>358</v>
      </c>
      <c r="B290" s="3" t="s">
        <v>163</v>
      </c>
    </row>
    <row r="291" spans="1:4" ht="29.1" customHeight="1" x14ac:dyDescent="0.25">
      <c r="A291" s="56" t="s">
        <v>359</v>
      </c>
      <c r="B291">
        <v>15120.35</v>
      </c>
    </row>
    <row r="292" spans="1:4" ht="29.1" customHeight="1" x14ac:dyDescent="0.25">
      <c r="A292" s="56" t="s">
        <v>360</v>
      </c>
      <c r="B292" s="3" t="s">
        <v>163</v>
      </c>
    </row>
    <row r="293" spans="1:4" ht="29.1" customHeight="1" x14ac:dyDescent="0.25">
      <c r="A293" s="56" t="s">
        <v>361</v>
      </c>
      <c r="B293" s="3" t="s">
        <v>163</v>
      </c>
    </row>
    <row r="295" spans="1:4" ht="69.95" customHeight="1" x14ac:dyDescent="0.25">
      <c r="A295" s="125" t="s">
        <v>371</v>
      </c>
      <c r="B295" s="125" t="s">
        <v>372</v>
      </c>
      <c r="C295" s="125" t="s">
        <v>5</v>
      </c>
      <c r="D295" s="125" t="s">
        <v>6</v>
      </c>
    </row>
    <row r="296" spans="1:4" ht="69.95" customHeight="1" x14ac:dyDescent="0.25">
      <c r="A296" s="125" t="s">
        <v>1420</v>
      </c>
      <c r="B296" s="125"/>
      <c r="C296" s="125" t="s">
        <v>32</v>
      </c>
      <c r="D29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46"/>
  <sheetViews>
    <sheetView showGridLines="0" workbookViewId="0">
      <pane ySplit="4" topLeftCell="A5" activePane="bottomLeft" state="frozen"/>
      <selection pane="bottomLeft" activeCell="L22" sqref="L2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1421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1422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806</v>
      </c>
      <c r="B8" s="36" t="s">
        <v>807</v>
      </c>
      <c r="C8" s="36" t="s">
        <v>387</v>
      </c>
      <c r="D8" s="15">
        <v>235000</v>
      </c>
      <c r="E8" s="16">
        <v>7371.25</v>
      </c>
      <c r="F8" s="17">
        <v>5.7799999999999997E-2</v>
      </c>
      <c r="G8" s="17"/>
    </row>
    <row r="9" spans="1:7" x14ac:dyDescent="0.25">
      <c r="A9" s="13" t="s">
        <v>994</v>
      </c>
      <c r="B9" s="36" t="s">
        <v>995</v>
      </c>
      <c r="C9" s="36" t="s">
        <v>387</v>
      </c>
      <c r="D9" s="15">
        <v>385000</v>
      </c>
      <c r="E9" s="16">
        <v>6787.74</v>
      </c>
      <c r="F9" s="17">
        <v>5.3199999999999997E-2</v>
      </c>
      <c r="G9" s="17"/>
    </row>
    <row r="10" spans="1:7" x14ac:dyDescent="0.25">
      <c r="A10" s="13" t="s">
        <v>778</v>
      </c>
      <c r="B10" s="36" t="s">
        <v>779</v>
      </c>
      <c r="C10" s="36" t="s">
        <v>397</v>
      </c>
      <c r="D10" s="15">
        <v>2868345</v>
      </c>
      <c r="E10" s="16">
        <v>6532.66</v>
      </c>
      <c r="F10" s="17">
        <v>5.1200000000000002E-2</v>
      </c>
      <c r="G10" s="17"/>
    </row>
    <row r="11" spans="1:7" x14ac:dyDescent="0.25">
      <c r="A11" s="13" t="s">
        <v>1423</v>
      </c>
      <c r="B11" s="36" t="s">
        <v>1424</v>
      </c>
      <c r="C11" s="36" t="s">
        <v>672</v>
      </c>
      <c r="D11" s="15">
        <v>1820000</v>
      </c>
      <c r="E11" s="16">
        <v>5100.55</v>
      </c>
      <c r="F11" s="17">
        <v>0.04</v>
      </c>
      <c r="G11" s="17"/>
    </row>
    <row r="12" spans="1:7" x14ac:dyDescent="0.25">
      <c r="A12" s="13" t="s">
        <v>1425</v>
      </c>
      <c r="B12" s="36" t="s">
        <v>1426</v>
      </c>
      <c r="C12" s="36" t="s">
        <v>422</v>
      </c>
      <c r="D12" s="15">
        <v>145000</v>
      </c>
      <c r="E12" s="16">
        <v>5067.03</v>
      </c>
      <c r="F12" s="17">
        <v>3.9699999999999999E-2</v>
      </c>
      <c r="G12" s="17"/>
    </row>
    <row r="13" spans="1:7" x14ac:dyDescent="0.25">
      <c r="A13" s="13" t="s">
        <v>1427</v>
      </c>
      <c r="B13" s="36" t="s">
        <v>1428</v>
      </c>
      <c r="C13" s="36" t="s">
        <v>408</v>
      </c>
      <c r="D13" s="15">
        <v>383673</v>
      </c>
      <c r="E13" s="16">
        <v>4626.33</v>
      </c>
      <c r="F13" s="17">
        <v>3.6299999999999999E-2</v>
      </c>
      <c r="G13" s="17"/>
    </row>
    <row r="14" spans="1:7" x14ac:dyDescent="0.25">
      <c r="A14" s="13" t="s">
        <v>382</v>
      </c>
      <c r="B14" s="36" t="s">
        <v>383</v>
      </c>
      <c r="C14" s="36" t="s">
        <v>384</v>
      </c>
      <c r="D14" s="15">
        <v>295000</v>
      </c>
      <c r="E14" s="16">
        <v>4203.75</v>
      </c>
      <c r="F14" s="17">
        <v>3.2899999999999999E-2</v>
      </c>
      <c r="G14" s="17"/>
    </row>
    <row r="15" spans="1:7" x14ac:dyDescent="0.25">
      <c r="A15" s="13" t="s">
        <v>1429</v>
      </c>
      <c r="B15" s="36" t="s">
        <v>1430</v>
      </c>
      <c r="C15" s="36" t="s">
        <v>1018</v>
      </c>
      <c r="D15" s="15">
        <v>800000</v>
      </c>
      <c r="E15" s="16">
        <v>4082.8</v>
      </c>
      <c r="F15" s="17">
        <v>3.2000000000000001E-2</v>
      </c>
      <c r="G15" s="17"/>
    </row>
    <row r="16" spans="1:7" x14ac:dyDescent="0.25">
      <c r="A16" s="13" t="s">
        <v>1431</v>
      </c>
      <c r="B16" s="36" t="s">
        <v>1432</v>
      </c>
      <c r="C16" s="36" t="s">
        <v>381</v>
      </c>
      <c r="D16" s="15">
        <v>1172024</v>
      </c>
      <c r="E16" s="16">
        <v>3702.42</v>
      </c>
      <c r="F16" s="17">
        <v>2.9000000000000001E-2</v>
      </c>
      <c r="G16" s="17"/>
    </row>
    <row r="17" spans="1:7" x14ac:dyDescent="0.25">
      <c r="A17" s="13" t="s">
        <v>1000</v>
      </c>
      <c r="B17" s="36" t="s">
        <v>1001</v>
      </c>
      <c r="C17" s="36" t="s">
        <v>387</v>
      </c>
      <c r="D17" s="15">
        <v>641685</v>
      </c>
      <c r="E17" s="16">
        <v>3311.42</v>
      </c>
      <c r="F17" s="17">
        <v>2.5899999999999999E-2</v>
      </c>
      <c r="G17" s="17"/>
    </row>
    <row r="18" spans="1:7" x14ac:dyDescent="0.25">
      <c r="A18" s="13" t="s">
        <v>1433</v>
      </c>
      <c r="B18" s="36" t="s">
        <v>1434</v>
      </c>
      <c r="C18" s="36" t="s">
        <v>381</v>
      </c>
      <c r="D18" s="15">
        <v>200000</v>
      </c>
      <c r="E18" s="16">
        <v>3216.2</v>
      </c>
      <c r="F18" s="17">
        <v>2.52E-2</v>
      </c>
      <c r="G18" s="17"/>
    </row>
    <row r="19" spans="1:7" x14ac:dyDescent="0.25">
      <c r="A19" s="13" t="s">
        <v>1012</v>
      </c>
      <c r="B19" s="36" t="s">
        <v>1013</v>
      </c>
      <c r="C19" s="36" t="s">
        <v>408</v>
      </c>
      <c r="D19" s="15">
        <v>380050</v>
      </c>
      <c r="E19" s="16">
        <v>3189</v>
      </c>
      <c r="F19" s="17">
        <v>2.5000000000000001E-2</v>
      </c>
      <c r="G19" s="17"/>
    </row>
    <row r="20" spans="1:7" x14ac:dyDescent="0.25">
      <c r="A20" s="13" t="s">
        <v>432</v>
      </c>
      <c r="B20" s="36" t="s">
        <v>433</v>
      </c>
      <c r="C20" s="36" t="s">
        <v>387</v>
      </c>
      <c r="D20" s="15">
        <v>1660000</v>
      </c>
      <c r="E20" s="16">
        <v>3052.91</v>
      </c>
      <c r="F20" s="17">
        <v>2.3900000000000001E-2</v>
      </c>
      <c r="G20" s="17"/>
    </row>
    <row r="21" spans="1:7" x14ac:dyDescent="0.25">
      <c r="A21" s="13" t="s">
        <v>626</v>
      </c>
      <c r="B21" s="36" t="s">
        <v>627</v>
      </c>
      <c r="C21" s="36" t="s">
        <v>397</v>
      </c>
      <c r="D21" s="15">
        <v>420000</v>
      </c>
      <c r="E21" s="16">
        <v>2877.21</v>
      </c>
      <c r="F21" s="17">
        <v>2.2499999999999999E-2</v>
      </c>
      <c r="G21" s="17"/>
    </row>
    <row r="22" spans="1:7" x14ac:dyDescent="0.25">
      <c r="A22" s="13" t="s">
        <v>1435</v>
      </c>
      <c r="B22" s="36" t="s">
        <v>1436</v>
      </c>
      <c r="C22" s="36" t="s">
        <v>431</v>
      </c>
      <c r="D22" s="15">
        <v>135000</v>
      </c>
      <c r="E22" s="16">
        <v>2826.09</v>
      </c>
      <c r="F22" s="17">
        <v>2.2100000000000002E-2</v>
      </c>
      <c r="G22" s="17"/>
    </row>
    <row r="23" spans="1:7" x14ac:dyDescent="0.25">
      <c r="A23" s="13" t="s">
        <v>1437</v>
      </c>
      <c r="B23" s="36" t="s">
        <v>1438</v>
      </c>
      <c r="C23" s="36" t="s">
        <v>441</v>
      </c>
      <c r="D23" s="15">
        <v>1000000</v>
      </c>
      <c r="E23" s="16">
        <v>2794.8</v>
      </c>
      <c r="F23" s="17">
        <v>2.1899999999999999E-2</v>
      </c>
      <c r="G23" s="17"/>
    </row>
    <row r="24" spans="1:7" x14ac:dyDescent="0.25">
      <c r="A24" s="13" t="s">
        <v>1439</v>
      </c>
      <c r="B24" s="36" t="s">
        <v>1440</v>
      </c>
      <c r="C24" s="36" t="s">
        <v>700</v>
      </c>
      <c r="D24" s="15">
        <v>880000</v>
      </c>
      <c r="E24" s="16">
        <v>2784.85</v>
      </c>
      <c r="F24" s="17">
        <v>2.18E-2</v>
      </c>
      <c r="G24" s="17"/>
    </row>
    <row r="25" spans="1:7" x14ac:dyDescent="0.25">
      <c r="A25" s="13" t="s">
        <v>1441</v>
      </c>
      <c r="B25" s="36" t="s">
        <v>1442</v>
      </c>
      <c r="C25" s="36" t="s">
        <v>506</v>
      </c>
      <c r="D25" s="15">
        <v>474271</v>
      </c>
      <c r="E25" s="16">
        <v>2675.13</v>
      </c>
      <c r="F25" s="17">
        <v>2.1000000000000001E-2</v>
      </c>
      <c r="G25" s="17"/>
    </row>
    <row r="26" spans="1:7" x14ac:dyDescent="0.25">
      <c r="A26" s="13" t="s">
        <v>1443</v>
      </c>
      <c r="B26" s="36" t="s">
        <v>1444</v>
      </c>
      <c r="C26" s="36" t="s">
        <v>506</v>
      </c>
      <c r="D26" s="15">
        <v>210000</v>
      </c>
      <c r="E26" s="16">
        <v>2609.15</v>
      </c>
      <c r="F26" s="17">
        <v>2.0400000000000001E-2</v>
      </c>
      <c r="G26" s="17"/>
    </row>
    <row r="27" spans="1:7" x14ac:dyDescent="0.25">
      <c r="A27" s="13" t="s">
        <v>1445</v>
      </c>
      <c r="B27" s="36" t="s">
        <v>1446</v>
      </c>
      <c r="C27" s="36" t="s">
        <v>672</v>
      </c>
      <c r="D27" s="15">
        <v>2100000</v>
      </c>
      <c r="E27" s="16">
        <v>2523.36</v>
      </c>
      <c r="F27" s="17">
        <v>1.9800000000000002E-2</v>
      </c>
      <c r="G27" s="17"/>
    </row>
    <row r="28" spans="1:7" x14ac:dyDescent="0.25">
      <c r="A28" s="13" t="s">
        <v>1447</v>
      </c>
      <c r="B28" s="36" t="s">
        <v>1448</v>
      </c>
      <c r="C28" s="36" t="s">
        <v>1449</v>
      </c>
      <c r="D28" s="15">
        <v>190000</v>
      </c>
      <c r="E28" s="16">
        <v>2486.91</v>
      </c>
      <c r="F28" s="17">
        <v>1.95E-2</v>
      </c>
      <c r="G28" s="17"/>
    </row>
    <row r="29" spans="1:7" x14ac:dyDescent="0.25">
      <c r="A29" s="13" t="s">
        <v>1450</v>
      </c>
      <c r="B29" s="36" t="s">
        <v>1451</v>
      </c>
      <c r="C29" s="36" t="s">
        <v>506</v>
      </c>
      <c r="D29" s="15">
        <v>450000</v>
      </c>
      <c r="E29" s="16">
        <v>2370.38</v>
      </c>
      <c r="F29" s="17">
        <v>1.8599999999999998E-2</v>
      </c>
      <c r="G29" s="17"/>
    </row>
    <row r="30" spans="1:7" x14ac:dyDescent="0.25">
      <c r="A30" s="13" t="s">
        <v>1021</v>
      </c>
      <c r="B30" s="36" t="s">
        <v>1022</v>
      </c>
      <c r="C30" s="36" t="s">
        <v>381</v>
      </c>
      <c r="D30" s="15">
        <v>275000</v>
      </c>
      <c r="E30" s="16">
        <v>2356.06</v>
      </c>
      <c r="F30" s="17">
        <v>1.8499999999999999E-2</v>
      </c>
      <c r="G30" s="17"/>
    </row>
    <row r="31" spans="1:7" x14ac:dyDescent="0.25">
      <c r="A31" s="13" t="s">
        <v>1452</v>
      </c>
      <c r="B31" s="36" t="s">
        <v>1453</v>
      </c>
      <c r="C31" s="36" t="s">
        <v>754</v>
      </c>
      <c r="D31" s="15">
        <v>390000</v>
      </c>
      <c r="E31" s="16">
        <v>2343.71</v>
      </c>
      <c r="F31" s="17">
        <v>1.84E-2</v>
      </c>
      <c r="G31" s="17"/>
    </row>
    <row r="32" spans="1:7" x14ac:dyDescent="0.25">
      <c r="A32" s="13" t="s">
        <v>1454</v>
      </c>
      <c r="B32" s="36" t="s">
        <v>1455</v>
      </c>
      <c r="C32" s="36" t="s">
        <v>397</v>
      </c>
      <c r="D32" s="15">
        <v>1435000</v>
      </c>
      <c r="E32" s="16">
        <v>2259.84</v>
      </c>
      <c r="F32" s="17">
        <v>1.77E-2</v>
      </c>
      <c r="G32" s="17"/>
    </row>
    <row r="33" spans="1:7" x14ac:dyDescent="0.25">
      <c r="A33" s="13" t="s">
        <v>1456</v>
      </c>
      <c r="B33" s="36" t="s">
        <v>1457</v>
      </c>
      <c r="C33" s="36" t="s">
        <v>422</v>
      </c>
      <c r="D33" s="15">
        <v>150000</v>
      </c>
      <c r="E33" s="16">
        <v>2233.1999999999998</v>
      </c>
      <c r="F33" s="17">
        <v>1.7500000000000002E-2</v>
      </c>
      <c r="G33" s="17"/>
    </row>
    <row r="34" spans="1:7" x14ac:dyDescent="0.25">
      <c r="A34" s="13" t="s">
        <v>1016</v>
      </c>
      <c r="B34" s="36" t="s">
        <v>1017</v>
      </c>
      <c r="C34" s="36" t="s">
        <v>1018</v>
      </c>
      <c r="D34" s="15">
        <v>1050000</v>
      </c>
      <c r="E34" s="16">
        <v>2196.71</v>
      </c>
      <c r="F34" s="17">
        <v>1.72E-2</v>
      </c>
      <c r="G34" s="17"/>
    </row>
    <row r="35" spans="1:7" x14ac:dyDescent="0.25">
      <c r="A35" s="13" t="s">
        <v>1025</v>
      </c>
      <c r="B35" s="36" t="s">
        <v>1026</v>
      </c>
      <c r="C35" s="36" t="s">
        <v>422</v>
      </c>
      <c r="D35" s="15">
        <v>403659</v>
      </c>
      <c r="E35" s="16">
        <v>2051.6</v>
      </c>
      <c r="F35" s="17">
        <v>1.61E-2</v>
      </c>
      <c r="G35" s="17"/>
    </row>
    <row r="36" spans="1:7" x14ac:dyDescent="0.25">
      <c r="A36" s="13" t="s">
        <v>1458</v>
      </c>
      <c r="B36" s="36" t="s">
        <v>1459</v>
      </c>
      <c r="C36" s="36" t="s">
        <v>1460</v>
      </c>
      <c r="D36" s="15">
        <v>1615478</v>
      </c>
      <c r="E36" s="16">
        <v>1994.79</v>
      </c>
      <c r="F36" s="17">
        <v>1.5599999999999999E-2</v>
      </c>
      <c r="G36" s="17"/>
    </row>
    <row r="37" spans="1:7" x14ac:dyDescent="0.25">
      <c r="A37" s="13" t="s">
        <v>1461</v>
      </c>
      <c r="B37" s="36" t="s">
        <v>1462</v>
      </c>
      <c r="C37" s="36" t="s">
        <v>422</v>
      </c>
      <c r="D37" s="15">
        <v>1300000</v>
      </c>
      <c r="E37" s="16">
        <v>1983.15</v>
      </c>
      <c r="F37" s="17">
        <v>1.55E-2</v>
      </c>
      <c r="G37" s="17"/>
    </row>
    <row r="38" spans="1:7" x14ac:dyDescent="0.25">
      <c r="A38" s="13" t="s">
        <v>1463</v>
      </c>
      <c r="B38" s="36" t="s">
        <v>1464</v>
      </c>
      <c r="C38" s="36" t="s">
        <v>397</v>
      </c>
      <c r="D38" s="15">
        <v>250000</v>
      </c>
      <c r="E38" s="16">
        <v>1873.75</v>
      </c>
      <c r="F38" s="17">
        <v>1.47E-2</v>
      </c>
      <c r="G38" s="17"/>
    </row>
    <row r="39" spans="1:7" x14ac:dyDescent="0.25">
      <c r="A39" s="13" t="s">
        <v>1465</v>
      </c>
      <c r="B39" s="36" t="s">
        <v>1466</v>
      </c>
      <c r="C39" s="36" t="s">
        <v>475</v>
      </c>
      <c r="D39" s="15">
        <v>580000</v>
      </c>
      <c r="E39" s="16">
        <v>1585.14</v>
      </c>
      <c r="F39" s="17">
        <v>1.24E-2</v>
      </c>
      <c r="G39" s="17"/>
    </row>
    <row r="40" spans="1:7" x14ac:dyDescent="0.25">
      <c r="A40" s="13" t="s">
        <v>1467</v>
      </c>
      <c r="B40" s="36" t="s">
        <v>1468</v>
      </c>
      <c r="C40" s="36" t="s">
        <v>533</v>
      </c>
      <c r="D40" s="15">
        <v>1957256</v>
      </c>
      <c r="E40" s="16">
        <v>1496.13</v>
      </c>
      <c r="F40" s="17">
        <v>1.17E-2</v>
      </c>
      <c r="G40" s="17"/>
    </row>
    <row r="41" spans="1:7" x14ac:dyDescent="0.25">
      <c r="A41" s="13" t="s">
        <v>1469</v>
      </c>
      <c r="B41" s="36" t="s">
        <v>1470</v>
      </c>
      <c r="C41" s="36" t="s">
        <v>483</v>
      </c>
      <c r="D41" s="15">
        <v>199890</v>
      </c>
      <c r="E41" s="16">
        <v>1415.82</v>
      </c>
      <c r="F41" s="17">
        <v>1.11E-2</v>
      </c>
      <c r="G41" s="17"/>
    </row>
    <row r="42" spans="1:7" x14ac:dyDescent="0.25">
      <c r="A42" s="13" t="s">
        <v>1471</v>
      </c>
      <c r="B42" s="36" t="s">
        <v>1472</v>
      </c>
      <c r="C42" s="36" t="s">
        <v>414</v>
      </c>
      <c r="D42" s="15">
        <v>600000</v>
      </c>
      <c r="E42" s="16">
        <v>1348.98</v>
      </c>
      <c r="F42" s="17">
        <v>1.06E-2</v>
      </c>
      <c r="G42" s="17"/>
    </row>
    <row r="43" spans="1:7" x14ac:dyDescent="0.25">
      <c r="A43" s="13" t="s">
        <v>1473</v>
      </c>
      <c r="B43" s="36" t="s">
        <v>1474</v>
      </c>
      <c r="C43" s="36" t="s">
        <v>414</v>
      </c>
      <c r="D43" s="15">
        <v>467320</v>
      </c>
      <c r="E43" s="16">
        <v>1233.02</v>
      </c>
      <c r="F43" s="17">
        <v>9.7000000000000003E-3</v>
      </c>
      <c r="G43" s="17"/>
    </row>
    <row r="44" spans="1:7" x14ac:dyDescent="0.25">
      <c r="A44" s="13" t="s">
        <v>1475</v>
      </c>
      <c r="B44" s="36" t="s">
        <v>1476</v>
      </c>
      <c r="C44" s="36" t="s">
        <v>431</v>
      </c>
      <c r="D44" s="15">
        <v>80000</v>
      </c>
      <c r="E44" s="16">
        <v>1219.5999999999999</v>
      </c>
      <c r="F44" s="17">
        <v>9.5999999999999992E-3</v>
      </c>
      <c r="G44" s="17"/>
    </row>
    <row r="45" spans="1:7" x14ac:dyDescent="0.25">
      <c r="A45" s="13" t="s">
        <v>1477</v>
      </c>
      <c r="B45" s="36" t="s">
        <v>1478</v>
      </c>
      <c r="C45" s="36" t="s">
        <v>533</v>
      </c>
      <c r="D45" s="15">
        <v>700000</v>
      </c>
      <c r="E45" s="16">
        <v>1202.53</v>
      </c>
      <c r="F45" s="17">
        <v>9.4000000000000004E-3</v>
      </c>
      <c r="G45" s="17"/>
    </row>
    <row r="46" spans="1:7" x14ac:dyDescent="0.25">
      <c r="A46" s="13" t="s">
        <v>1479</v>
      </c>
      <c r="B46" s="36" t="s">
        <v>1480</v>
      </c>
      <c r="C46" s="36" t="s">
        <v>475</v>
      </c>
      <c r="D46" s="15">
        <v>87350</v>
      </c>
      <c r="E46" s="16">
        <v>1159.31</v>
      </c>
      <c r="F46" s="17">
        <v>9.1000000000000004E-3</v>
      </c>
      <c r="G46" s="17"/>
    </row>
    <row r="47" spans="1:7" x14ac:dyDescent="0.25">
      <c r="A47" s="13" t="s">
        <v>1481</v>
      </c>
      <c r="B47" s="36" t="s">
        <v>1482</v>
      </c>
      <c r="C47" s="36" t="s">
        <v>431</v>
      </c>
      <c r="D47" s="15">
        <v>70000</v>
      </c>
      <c r="E47" s="16">
        <v>1133.58</v>
      </c>
      <c r="F47" s="17">
        <v>8.8999999999999999E-3</v>
      </c>
      <c r="G47" s="17"/>
    </row>
    <row r="48" spans="1:7" x14ac:dyDescent="0.25">
      <c r="A48" s="13" t="s">
        <v>1483</v>
      </c>
      <c r="B48" s="36" t="s">
        <v>1484</v>
      </c>
      <c r="C48" s="36" t="s">
        <v>1018</v>
      </c>
      <c r="D48" s="15">
        <v>336880</v>
      </c>
      <c r="E48" s="16">
        <v>1087.95</v>
      </c>
      <c r="F48" s="17">
        <v>8.5000000000000006E-3</v>
      </c>
      <c r="G48" s="17"/>
    </row>
    <row r="49" spans="1:7" x14ac:dyDescent="0.25">
      <c r="A49" s="13" t="s">
        <v>1485</v>
      </c>
      <c r="B49" s="36" t="s">
        <v>1486</v>
      </c>
      <c r="C49" s="36" t="s">
        <v>390</v>
      </c>
      <c r="D49" s="15">
        <v>2095680</v>
      </c>
      <c r="E49" s="16">
        <v>1053.71</v>
      </c>
      <c r="F49" s="17">
        <v>8.3000000000000001E-3</v>
      </c>
      <c r="G49" s="17"/>
    </row>
    <row r="50" spans="1:7" x14ac:dyDescent="0.25">
      <c r="A50" s="13" t="s">
        <v>1487</v>
      </c>
      <c r="B50" s="36" t="s">
        <v>1488</v>
      </c>
      <c r="C50" s="36" t="s">
        <v>411</v>
      </c>
      <c r="D50" s="15">
        <v>185697</v>
      </c>
      <c r="E50" s="16">
        <v>1040.74</v>
      </c>
      <c r="F50" s="17">
        <v>8.2000000000000007E-3</v>
      </c>
      <c r="G50" s="17"/>
    </row>
    <row r="51" spans="1:7" x14ac:dyDescent="0.25">
      <c r="A51" s="13" t="s">
        <v>1489</v>
      </c>
      <c r="B51" s="36" t="s">
        <v>1490</v>
      </c>
      <c r="C51" s="36" t="s">
        <v>939</v>
      </c>
      <c r="D51" s="15">
        <v>180000</v>
      </c>
      <c r="E51" s="16">
        <v>989.01</v>
      </c>
      <c r="F51" s="17">
        <v>7.7000000000000002E-3</v>
      </c>
      <c r="G51" s="17"/>
    </row>
    <row r="52" spans="1:7" x14ac:dyDescent="0.25">
      <c r="A52" s="13" t="s">
        <v>1491</v>
      </c>
      <c r="B52" s="36" t="s">
        <v>1492</v>
      </c>
      <c r="C52" s="36" t="s">
        <v>411</v>
      </c>
      <c r="D52" s="15">
        <v>125000</v>
      </c>
      <c r="E52" s="16">
        <v>925.25</v>
      </c>
      <c r="F52" s="17">
        <v>7.1999999999999998E-3</v>
      </c>
      <c r="G52" s="17"/>
    </row>
    <row r="53" spans="1:7" x14ac:dyDescent="0.25">
      <c r="A53" s="13" t="s">
        <v>1493</v>
      </c>
      <c r="B53" s="36" t="s">
        <v>1494</v>
      </c>
      <c r="C53" s="36" t="s">
        <v>431</v>
      </c>
      <c r="D53" s="15">
        <v>56943</v>
      </c>
      <c r="E53" s="16">
        <v>670.08</v>
      </c>
      <c r="F53" s="17">
        <v>5.3E-3</v>
      </c>
      <c r="G53" s="17"/>
    </row>
    <row r="54" spans="1:7" x14ac:dyDescent="0.25">
      <c r="A54" s="13" t="s">
        <v>1495</v>
      </c>
      <c r="B54" s="36" t="s">
        <v>1496</v>
      </c>
      <c r="C54" s="36" t="s">
        <v>400</v>
      </c>
      <c r="D54" s="15">
        <v>425000</v>
      </c>
      <c r="E54" s="16">
        <v>656.03</v>
      </c>
      <c r="F54" s="17">
        <v>5.1000000000000004E-3</v>
      </c>
      <c r="G54" s="17"/>
    </row>
    <row r="55" spans="1:7" x14ac:dyDescent="0.25">
      <c r="A55" s="13" t="s">
        <v>1497</v>
      </c>
      <c r="B55" s="36" t="s">
        <v>1498</v>
      </c>
      <c r="C55" s="36" t="s">
        <v>422</v>
      </c>
      <c r="D55" s="15">
        <v>160678</v>
      </c>
      <c r="E55" s="16">
        <v>632.83000000000004</v>
      </c>
      <c r="F55" s="17">
        <v>5.0000000000000001E-3</v>
      </c>
      <c r="G55" s="17"/>
    </row>
    <row r="56" spans="1:7" x14ac:dyDescent="0.25">
      <c r="A56" s="13" t="s">
        <v>1499</v>
      </c>
      <c r="B56" s="36" t="s">
        <v>1500</v>
      </c>
      <c r="C56" s="36" t="s">
        <v>472</v>
      </c>
      <c r="D56" s="15">
        <v>380098</v>
      </c>
      <c r="E56" s="16">
        <v>546.66</v>
      </c>
      <c r="F56" s="17">
        <v>4.3E-3</v>
      </c>
      <c r="G56" s="17"/>
    </row>
    <row r="57" spans="1:7" x14ac:dyDescent="0.25">
      <c r="A57" s="13" t="s">
        <v>1501</v>
      </c>
      <c r="B57" s="36" t="s">
        <v>1502</v>
      </c>
      <c r="C57" s="36" t="s">
        <v>414</v>
      </c>
      <c r="D57" s="15">
        <v>455000</v>
      </c>
      <c r="E57" s="16">
        <v>466.19</v>
      </c>
      <c r="F57" s="17">
        <v>3.7000000000000002E-3</v>
      </c>
      <c r="G57" s="17"/>
    </row>
    <row r="58" spans="1:7" x14ac:dyDescent="0.25">
      <c r="A58" s="13" t="s">
        <v>577</v>
      </c>
      <c r="B58" s="36" t="s">
        <v>578</v>
      </c>
      <c r="C58" s="36" t="s">
        <v>436</v>
      </c>
      <c r="D58" s="15">
        <v>20000</v>
      </c>
      <c r="E58" s="16">
        <v>284.89999999999998</v>
      </c>
      <c r="F58" s="17">
        <v>2.2000000000000001E-3</v>
      </c>
      <c r="G58" s="17"/>
    </row>
    <row r="59" spans="1:7" x14ac:dyDescent="0.25">
      <c r="A59" s="13" t="s">
        <v>1503</v>
      </c>
      <c r="B59" s="36" t="s">
        <v>1504</v>
      </c>
      <c r="C59" s="36" t="s">
        <v>472</v>
      </c>
      <c r="D59" s="15">
        <v>20000</v>
      </c>
      <c r="E59" s="16">
        <v>179</v>
      </c>
      <c r="F59" s="17">
        <v>1.4E-3</v>
      </c>
      <c r="G59" s="17"/>
    </row>
    <row r="60" spans="1:7" x14ac:dyDescent="0.25">
      <c r="A60" s="13" t="s">
        <v>980</v>
      </c>
      <c r="B60" s="36" t="s">
        <v>981</v>
      </c>
      <c r="C60" s="36" t="s">
        <v>390</v>
      </c>
      <c r="D60" s="15">
        <v>75635</v>
      </c>
      <c r="E60" s="16">
        <v>82.05</v>
      </c>
      <c r="F60" s="17">
        <v>5.9999999999999995E-4</v>
      </c>
      <c r="G60" s="17"/>
    </row>
    <row r="61" spans="1:7" x14ac:dyDescent="0.25">
      <c r="A61" s="14" t="s">
        <v>325</v>
      </c>
      <c r="B61" s="37"/>
      <c r="C61" s="37"/>
      <c r="D61" s="18"/>
      <c r="E61" s="19">
        <v>123893.26</v>
      </c>
      <c r="F61" s="20">
        <v>0.97089999999999999</v>
      </c>
      <c r="G61" s="21"/>
    </row>
    <row r="62" spans="1:7" x14ac:dyDescent="0.25">
      <c r="A62" s="14" t="s">
        <v>586</v>
      </c>
      <c r="B62" s="36"/>
      <c r="C62" s="36"/>
      <c r="D62" s="15"/>
      <c r="E62" s="16"/>
      <c r="F62" s="17"/>
      <c r="G62" s="17"/>
    </row>
    <row r="63" spans="1:7" x14ac:dyDescent="0.25">
      <c r="A63" s="14" t="s">
        <v>325</v>
      </c>
      <c r="B63" s="36"/>
      <c r="C63" s="36"/>
      <c r="D63" s="15"/>
      <c r="E63" s="22" t="s">
        <v>163</v>
      </c>
      <c r="F63" s="23" t="s">
        <v>163</v>
      </c>
      <c r="G63" s="17"/>
    </row>
    <row r="64" spans="1:7" x14ac:dyDescent="0.25">
      <c r="A64" s="25" t="s">
        <v>336</v>
      </c>
      <c r="B64" s="38"/>
      <c r="C64" s="38"/>
      <c r="D64" s="26"/>
      <c r="E64" s="27">
        <v>123893.26</v>
      </c>
      <c r="F64" s="28">
        <v>0.97089999999999999</v>
      </c>
      <c r="G64" s="21"/>
    </row>
    <row r="65" spans="1:7" x14ac:dyDescent="0.25">
      <c r="A65" s="13"/>
      <c r="B65" s="36"/>
      <c r="C65" s="36"/>
      <c r="D65" s="15"/>
      <c r="E65" s="16"/>
      <c r="F65" s="17"/>
      <c r="G65" s="17"/>
    </row>
    <row r="66" spans="1:7" x14ac:dyDescent="0.25">
      <c r="A66" s="14" t="s">
        <v>1029</v>
      </c>
      <c r="B66" s="36"/>
      <c r="C66" s="36"/>
      <c r="D66" s="15"/>
      <c r="E66" s="16"/>
      <c r="F66" s="17"/>
      <c r="G66" s="17"/>
    </row>
    <row r="67" spans="1:7" x14ac:dyDescent="0.25">
      <c r="A67" s="14" t="s">
        <v>1030</v>
      </c>
      <c r="B67" s="36"/>
      <c r="C67" s="36"/>
      <c r="D67" s="15"/>
      <c r="E67" s="16"/>
      <c r="F67" s="17"/>
      <c r="G67" s="17"/>
    </row>
    <row r="68" spans="1:7" x14ac:dyDescent="0.25">
      <c r="A68" s="13" t="s">
        <v>1505</v>
      </c>
      <c r="B68" s="36"/>
      <c r="C68" s="36" t="s">
        <v>1506</v>
      </c>
      <c r="D68" s="15">
        <v>7930</v>
      </c>
      <c r="E68" s="16">
        <v>1800.69</v>
      </c>
      <c r="F68" s="17">
        <v>1.4109E-2</v>
      </c>
      <c r="G68" s="17"/>
    </row>
    <row r="69" spans="1:7" x14ac:dyDescent="0.25">
      <c r="A69" s="14" t="s">
        <v>325</v>
      </c>
      <c r="B69" s="37"/>
      <c r="C69" s="37"/>
      <c r="D69" s="18"/>
      <c r="E69" s="19">
        <v>1800.69</v>
      </c>
      <c r="F69" s="20">
        <v>1.4109E-2</v>
      </c>
      <c r="G69" s="21"/>
    </row>
    <row r="70" spans="1:7" x14ac:dyDescent="0.25">
      <c r="A70" s="13"/>
      <c r="B70" s="36"/>
      <c r="C70" s="36"/>
      <c r="D70" s="15"/>
      <c r="E70" s="16"/>
      <c r="F70" s="17"/>
      <c r="G70" s="17"/>
    </row>
    <row r="71" spans="1:7" x14ac:dyDescent="0.25">
      <c r="A71" s="13"/>
      <c r="B71" s="36"/>
      <c r="C71" s="36"/>
      <c r="D71" s="15"/>
      <c r="E71" s="16"/>
      <c r="F71" s="17"/>
      <c r="G71" s="17"/>
    </row>
    <row r="72" spans="1:7" x14ac:dyDescent="0.25">
      <c r="A72" s="13"/>
      <c r="B72" s="36"/>
      <c r="C72" s="36"/>
      <c r="D72" s="15"/>
      <c r="E72" s="16"/>
      <c r="F72" s="17"/>
      <c r="G72" s="17"/>
    </row>
    <row r="73" spans="1:7" x14ac:dyDescent="0.25">
      <c r="A73" s="25" t="s">
        <v>336</v>
      </c>
      <c r="B73" s="38"/>
      <c r="C73" s="38"/>
      <c r="D73" s="26"/>
      <c r="E73" s="29">
        <v>1800.69</v>
      </c>
      <c r="F73" s="30">
        <v>1.4109E-2</v>
      </c>
      <c r="G73" s="21"/>
    </row>
    <row r="74" spans="1:7" x14ac:dyDescent="0.25">
      <c r="A74" s="13"/>
      <c r="B74" s="36"/>
      <c r="C74" s="36"/>
      <c r="D74" s="15"/>
      <c r="E74" s="16"/>
      <c r="F74" s="17"/>
      <c r="G74" s="17"/>
    </row>
    <row r="75" spans="1:7" x14ac:dyDescent="0.25">
      <c r="A75" s="14" t="s">
        <v>1336</v>
      </c>
      <c r="B75" s="36"/>
      <c r="C75" s="36"/>
      <c r="D75" s="15"/>
      <c r="E75" s="16"/>
      <c r="F75" s="17"/>
      <c r="G75" s="17"/>
    </row>
    <row r="76" spans="1:7" x14ac:dyDescent="0.25">
      <c r="A76" s="13"/>
      <c r="B76" s="36"/>
      <c r="C76" s="36"/>
      <c r="D76" s="15"/>
      <c r="E76" s="16"/>
      <c r="F76" s="17"/>
      <c r="G76" s="17"/>
    </row>
    <row r="77" spans="1:7" x14ac:dyDescent="0.25">
      <c r="A77" s="14" t="s">
        <v>1337</v>
      </c>
      <c r="B77" s="36"/>
      <c r="C77" s="36"/>
      <c r="D77" s="15"/>
      <c r="E77" s="16"/>
      <c r="F77" s="17"/>
      <c r="G77" s="17"/>
    </row>
    <row r="78" spans="1:7" x14ac:dyDescent="0.25">
      <c r="A78" s="13" t="s">
        <v>1507</v>
      </c>
      <c r="B78" s="36" t="s">
        <v>1508</v>
      </c>
      <c r="C78" s="36" t="s">
        <v>329</v>
      </c>
      <c r="D78" s="15">
        <v>200000</v>
      </c>
      <c r="E78" s="16">
        <v>198.58</v>
      </c>
      <c r="F78" s="17">
        <v>1.6000000000000001E-3</v>
      </c>
      <c r="G78" s="17">
        <v>5.3459E-2</v>
      </c>
    </row>
    <row r="79" spans="1:7" x14ac:dyDescent="0.25">
      <c r="A79" s="14" t="s">
        <v>325</v>
      </c>
      <c r="B79" s="37"/>
      <c r="C79" s="37"/>
      <c r="D79" s="18"/>
      <c r="E79" s="19">
        <v>198.58</v>
      </c>
      <c r="F79" s="20">
        <v>1.6000000000000001E-3</v>
      </c>
      <c r="G79" s="21"/>
    </row>
    <row r="80" spans="1:7" x14ac:dyDescent="0.25">
      <c r="A80" s="13"/>
      <c r="B80" s="36"/>
      <c r="C80" s="36"/>
      <c r="D80" s="15"/>
      <c r="E80" s="16"/>
      <c r="F80" s="17"/>
      <c r="G80" s="17"/>
    </row>
    <row r="81" spans="1:7" x14ac:dyDescent="0.25">
      <c r="A81" s="25" t="s">
        <v>336</v>
      </c>
      <c r="B81" s="38"/>
      <c r="C81" s="38"/>
      <c r="D81" s="26"/>
      <c r="E81" s="29">
        <v>198.58</v>
      </c>
      <c r="F81" s="30">
        <v>1.6000000000000001E-3</v>
      </c>
      <c r="G81" s="21"/>
    </row>
    <row r="82" spans="1:7" x14ac:dyDescent="0.25">
      <c r="A82" s="13"/>
      <c r="B82" s="36"/>
      <c r="C82" s="36"/>
      <c r="D82" s="15"/>
      <c r="E82" s="16"/>
      <c r="F82" s="17"/>
      <c r="G82" s="17"/>
    </row>
    <row r="83" spans="1:7" x14ac:dyDescent="0.25">
      <c r="A83" s="13"/>
      <c r="B83" s="36"/>
      <c r="C83" s="36"/>
      <c r="D83" s="15"/>
      <c r="E83" s="16"/>
      <c r="F83" s="17"/>
      <c r="G83" s="17"/>
    </row>
    <row r="84" spans="1:7" x14ac:dyDescent="0.25">
      <c r="A84" s="14" t="s">
        <v>337</v>
      </c>
      <c r="B84" s="36"/>
      <c r="C84" s="36"/>
      <c r="D84" s="15"/>
      <c r="E84" s="16"/>
      <c r="F84" s="17"/>
      <c r="G84" s="17"/>
    </row>
    <row r="85" spans="1:7" x14ac:dyDescent="0.25">
      <c r="A85" s="13" t="s">
        <v>339</v>
      </c>
      <c r="B85" s="36"/>
      <c r="C85" s="36"/>
      <c r="D85" s="15"/>
      <c r="E85" s="16">
        <v>2899.59</v>
      </c>
      <c r="F85" s="17">
        <v>2.2700000000000001E-2</v>
      </c>
      <c r="G85" s="17">
        <v>5.1214000000000003E-2</v>
      </c>
    </row>
    <row r="86" spans="1:7" x14ac:dyDescent="0.25">
      <c r="A86" s="14" t="s">
        <v>325</v>
      </c>
      <c r="B86" s="37"/>
      <c r="C86" s="37"/>
      <c r="D86" s="18"/>
      <c r="E86" s="19">
        <v>2899.59</v>
      </c>
      <c r="F86" s="20">
        <v>2.2700000000000001E-2</v>
      </c>
      <c r="G86" s="21"/>
    </row>
    <row r="87" spans="1:7" x14ac:dyDescent="0.25">
      <c r="A87" s="13"/>
      <c r="B87" s="36"/>
      <c r="C87" s="36"/>
      <c r="D87" s="15"/>
      <c r="E87" s="16"/>
      <c r="F87" s="17"/>
      <c r="G87" s="17"/>
    </row>
    <row r="88" spans="1:7" x14ac:dyDescent="0.25">
      <c r="A88" s="25" t="s">
        <v>336</v>
      </c>
      <c r="B88" s="38"/>
      <c r="C88" s="38"/>
      <c r="D88" s="26"/>
      <c r="E88" s="29">
        <v>2899.59</v>
      </c>
      <c r="F88" s="30">
        <v>2.2700000000000001E-2</v>
      </c>
      <c r="G88" s="21"/>
    </row>
    <row r="89" spans="1:7" x14ac:dyDescent="0.25">
      <c r="A89" s="13" t="s">
        <v>340</v>
      </c>
      <c r="B89" s="36"/>
      <c r="C89" s="36"/>
      <c r="D89" s="15"/>
      <c r="E89" s="16">
        <v>0.40684870000000001</v>
      </c>
      <c r="F89" s="67">
        <v>3.0000000000000001E-6</v>
      </c>
      <c r="G89" s="17"/>
    </row>
    <row r="90" spans="1:7" x14ac:dyDescent="0.25">
      <c r="A90" s="13" t="s">
        <v>341</v>
      </c>
      <c r="B90" s="36"/>
      <c r="C90" s="36"/>
      <c r="D90" s="15"/>
      <c r="E90" s="16">
        <v>630.55315129999997</v>
      </c>
      <c r="F90" s="17">
        <v>4.797E-3</v>
      </c>
      <c r="G90" s="17">
        <v>5.1213000000000002E-2</v>
      </c>
    </row>
    <row r="91" spans="1:7" x14ac:dyDescent="0.25">
      <c r="A91" s="33" t="s">
        <v>342</v>
      </c>
      <c r="B91" s="39"/>
      <c r="C91" s="39"/>
      <c r="D91" s="34"/>
      <c r="E91" s="27">
        <v>127622.39</v>
      </c>
      <c r="F91" s="28">
        <v>1</v>
      </c>
      <c r="G91" s="28"/>
    </row>
    <row r="92" spans="1:7" x14ac:dyDescent="0.25">
      <c r="A92" s="70" t="s">
        <v>343</v>
      </c>
      <c r="B92" s="71"/>
      <c r="C92" s="71"/>
      <c r="D92" s="71"/>
      <c r="E92" s="71"/>
      <c r="F92" s="71"/>
      <c r="G92" s="72"/>
    </row>
    <row r="93" spans="1:7" x14ac:dyDescent="0.25">
      <c r="A93" s="1" t="s">
        <v>1063</v>
      </c>
    </row>
    <row r="96" spans="1:7" x14ac:dyDescent="0.25">
      <c r="A96" s="1" t="s">
        <v>346</v>
      </c>
    </row>
    <row r="97" spans="1:3" x14ac:dyDescent="0.25">
      <c r="A97" s="56" t="s">
        <v>347</v>
      </c>
      <c r="B97" s="3" t="s">
        <v>163</v>
      </c>
    </row>
    <row r="98" spans="1:3" x14ac:dyDescent="0.25">
      <c r="A98" t="s">
        <v>348</v>
      </c>
    </row>
    <row r="99" spans="1:3" x14ac:dyDescent="0.25">
      <c r="A99" t="s">
        <v>590</v>
      </c>
      <c r="B99" t="s">
        <v>350</v>
      </c>
      <c r="C99" t="s">
        <v>350</v>
      </c>
    </row>
    <row r="100" spans="1:3" x14ac:dyDescent="0.25">
      <c r="B100" s="58">
        <v>46265</v>
      </c>
      <c r="C100" s="58">
        <v>46295</v>
      </c>
    </row>
    <row r="101" spans="1:3" x14ac:dyDescent="0.25">
      <c r="A101" t="s">
        <v>591</v>
      </c>
      <c r="B101">
        <v>36.027000000000001</v>
      </c>
      <c r="C101">
        <v>35.481499999999997</v>
      </c>
    </row>
    <row r="102" spans="1:3" x14ac:dyDescent="0.25">
      <c r="A102" t="s">
        <v>592</v>
      </c>
      <c r="B102">
        <v>36.027000000000001</v>
      </c>
      <c r="C102">
        <v>35.4816</v>
      </c>
    </row>
    <row r="103" spans="1:3" x14ac:dyDescent="0.25">
      <c r="A103" t="s">
        <v>593</v>
      </c>
      <c r="B103">
        <v>33.176400000000001</v>
      </c>
      <c r="C103">
        <v>32.640900000000002</v>
      </c>
    </row>
    <row r="104" spans="1:3" x14ac:dyDescent="0.25">
      <c r="A104" t="s">
        <v>594</v>
      </c>
      <c r="B104">
        <v>33.174700000000001</v>
      </c>
      <c r="C104">
        <v>32.639200000000002</v>
      </c>
    </row>
    <row r="106" spans="1:3" x14ac:dyDescent="0.25">
      <c r="A106" t="s">
        <v>352</v>
      </c>
      <c r="B106" s="3" t="s">
        <v>163</v>
      </c>
    </row>
    <row r="107" spans="1:3" x14ac:dyDescent="0.25">
      <c r="A107" t="s">
        <v>353</v>
      </c>
      <c r="B107" s="3" t="s">
        <v>163</v>
      </c>
    </row>
    <row r="108" spans="1:3" ht="29.1" customHeight="1" x14ac:dyDescent="0.25">
      <c r="A108" s="56" t="s">
        <v>354</v>
      </c>
      <c r="B108" s="3" t="s">
        <v>163</v>
      </c>
    </row>
    <row r="109" spans="1:3" ht="29.1" customHeight="1" x14ac:dyDescent="0.25">
      <c r="A109" s="56" t="s">
        <v>355</v>
      </c>
      <c r="B109" s="3" t="s">
        <v>163</v>
      </c>
    </row>
    <row r="110" spans="1:3" x14ac:dyDescent="0.25">
      <c r="A110" t="s">
        <v>595</v>
      </c>
      <c r="B110" s="57">
        <v>1.4883</v>
      </c>
    </row>
    <row r="111" spans="1:3" ht="43.5" customHeight="1" x14ac:dyDescent="0.25">
      <c r="A111" s="56" t="s">
        <v>357</v>
      </c>
      <c r="B111" s="3">
        <v>1800.6888899999999</v>
      </c>
    </row>
    <row r="112" spans="1:3" x14ac:dyDescent="0.25">
      <c r="B112" s="3"/>
    </row>
    <row r="113" spans="1:10" ht="29.1" customHeight="1" x14ac:dyDescent="0.25">
      <c r="A113" s="56" t="s">
        <v>358</v>
      </c>
      <c r="B113" s="3" t="s">
        <v>163</v>
      </c>
    </row>
    <row r="114" spans="1:10" ht="29.1" customHeight="1" x14ac:dyDescent="0.25">
      <c r="A114" s="56" t="s">
        <v>359</v>
      </c>
      <c r="B114">
        <v>4158.33</v>
      </c>
    </row>
    <row r="115" spans="1:10" ht="29.1" customHeight="1" x14ac:dyDescent="0.25">
      <c r="A115" s="56" t="s">
        <v>360</v>
      </c>
      <c r="B115" s="3" t="s">
        <v>163</v>
      </c>
    </row>
    <row r="116" spans="1:10" ht="29.1" customHeight="1" x14ac:dyDescent="0.25">
      <c r="A116" s="56" t="s">
        <v>361</v>
      </c>
      <c r="B116" s="3" t="s">
        <v>163</v>
      </c>
    </row>
    <row r="118" spans="1:10" x14ac:dyDescent="0.25">
      <c r="A118" s="75" t="s">
        <v>1074</v>
      </c>
      <c r="B118" s="76" t="s">
        <v>1075</v>
      </c>
      <c r="C118" s="74"/>
      <c r="D118" s="74"/>
      <c r="E118" s="74"/>
      <c r="F118" s="74"/>
      <c r="G118" s="74"/>
      <c r="H118" s="74"/>
      <c r="I118" s="74"/>
      <c r="J118" s="74"/>
    </row>
    <row r="120" spans="1:10" x14ac:dyDescent="0.25">
      <c r="A120" s="75" t="s">
        <v>1076</v>
      </c>
      <c r="B120" s="76" t="s">
        <v>1077</v>
      </c>
      <c r="C120" s="74"/>
      <c r="D120" s="74"/>
      <c r="E120" s="74"/>
      <c r="F120" s="74"/>
      <c r="G120" s="74"/>
      <c r="H120" s="74"/>
      <c r="I120" s="74"/>
      <c r="J120" s="74"/>
    </row>
    <row r="122" spans="1:10" x14ac:dyDescent="0.25">
      <c r="A122" s="75" t="s">
        <v>1078</v>
      </c>
      <c r="B122" s="76" t="s">
        <v>1509</v>
      </c>
      <c r="C122" s="74"/>
      <c r="D122" s="74"/>
      <c r="E122" s="74"/>
      <c r="F122" s="74"/>
      <c r="G122" s="74"/>
      <c r="H122" s="74"/>
      <c r="I122" s="74"/>
      <c r="J122" s="74"/>
    </row>
    <row r="124" spans="1:10" x14ac:dyDescent="0.25">
      <c r="A124" s="75" t="s">
        <v>1087</v>
      </c>
      <c r="B124" s="76" t="s">
        <v>1088</v>
      </c>
      <c r="C124" s="74"/>
      <c r="D124" s="74"/>
      <c r="E124" s="74"/>
      <c r="F124" s="74"/>
      <c r="G124" s="74"/>
      <c r="H124" s="74"/>
      <c r="I124" s="74"/>
      <c r="J124" s="74"/>
    </row>
    <row r="125" spans="1:10" ht="51.95" customHeight="1" x14ac:dyDescent="0.25">
      <c r="A125" s="74"/>
      <c r="B125" s="77" t="s">
        <v>1080</v>
      </c>
      <c r="C125" s="77" t="s">
        <v>1089</v>
      </c>
      <c r="D125" s="77" t="s">
        <v>1090</v>
      </c>
      <c r="E125" s="77" t="s">
        <v>158</v>
      </c>
      <c r="F125" s="77" t="s">
        <v>1091</v>
      </c>
      <c r="G125" s="77" t="s">
        <v>1092</v>
      </c>
      <c r="H125" s="77" t="s">
        <v>1093</v>
      </c>
      <c r="I125" s="91" t="s">
        <v>1094</v>
      </c>
      <c r="J125" s="74"/>
    </row>
    <row r="126" spans="1:10" x14ac:dyDescent="0.25">
      <c r="A126" s="74"/>
      <c r="B126" s="80" t="s">
        <v>1510</v>
      </c>
      <c r="C126" s="80" t="s">
        <v>1505</v>
      </c>
      <c r="D126" s="80" t="s">
        <v>1096</v>
      </c>
      <c r="E126" s="81">
        <v>7930</v>
      </c>
      <c r="F126" s="82">
        <v>23184.9434</v>
      </c>
      <c r="G126" s="82">
        <v>22707.3</v>
      </c>
      <c r="H126" s="82">
        <v>204.19163180000001</v>
      </c>
      <c r="I126" s="92">
        <v>1.41095057995748E-2</v>
      </c>
      <c r="J126" s="74"/>
    </row>
    <row r="128" spans="1:10" x14ac:dyDescent="0.25">
      <c r="A128" s="75" t="s">
        <v>1098</v>
      </c>
      <c r="B128" s="76" t="s">
        <v>1099</v>
      </c>
      <c r="C128" s="74"/>
      <c r="D128" s="74"/>
      <c r="E128" s="74"/>
      <c r="F128" s="74"/>
      <c r="G128" s="74"/>
      <c r="H128" s="74"/>
      <c r="I128" s="74"/>
      <c r="J128" s="74"/>
    </row>
    <row r="129" spans="1:10" ht="117" customHeight="1" x14ac:dyDescent="0.25">
      <c r="A129" s="74"/>
      <c r="B129" s="77" t="s">
        <v>1080</v>
      </c>
      <c r="C129" s="77" t="s">
        <v>1081</v>
      </c>
      <c r="D129" s="87" t="s">
        <v>1082</v>
      </c>
      <c r="E129" s="87" t="s">
        <v>1083</v>
      </c>
      <c r="F129" s="87" t="s">
        <v>1084</v>
      </c>
      <c r="G129" s="87" t="s">
        <v>1085</v>
      </c>
      <c r="H129" s="74"/>
      <c r="I129" s="74"/>
      <c r="J129" s="74"/>
    </row>
    <row r="130" spans="1:10" x14ac:dyDescent="0.25">
      <c r="A130" s="74"/>
      <c r="B130" s="80" t="s">
        <v>1510</v>
      </c>
      <c r="C130" s="86">
        <v>0</v>
      </c>
      <c r="D130" s="86">
        <v>122</v>
      </c>
      <c r="E130" s="88">
        <v>0</v>
      </c>
      <c r="F130" s="88">
        <v>183251653.18000001</v>
      </c>
      <c r="G130" s="88">
        <v>-10170205.18</v>
      </c>
      <c r="H130" s="84"/>
      <c r="I130" s="84"/>
      <c r="J130" s="74"/>
    </row>
    <row r="132" spans="1:10" x14ac:dyDescent="0.25">
      <c r="A132" s="75" t="s">
        <v>1100</v>
      </c>
      <c r="B132" s="76" t="s">
        <v>1101</v>
      </c>
      <c r="C132" s="74"/>
      <c r="D132" s="74"/>
      <c r="E132" s="74"/>
      <c r="F132" s="74"/>
      <c r="G132" s="74"/>
      <c r="H132" s="90"/>
      <c r="I132" s="74"/>
      <c r="J132" s="74"/>
    </row>
    <row r="134" spans="1:10" x14ac:dyDescent="0.25">
      <c r="A134" s="75" t="s">
        <v>1102</v>
      </c>
      <c r="B134" s="76" t="s">
        <v>1103</v>
      </c>
      <c r="C134" s="74"/>
      <c r="D134" s="74"/>
      <c r="E134" s="74"/>
      <c r="F134" s="74"/>
      <c r="G134" s="74"/>
      <c r="H134" s="74"/>
      <c r="I134" s="74"/>
      <c r="J134" s="74"/>
    </row>
    <row r="136" spans="1:10" x14ac:dyDescent="0.25">
      <c r="A136" s="75" t="s">
        <v>1104</v>
      </c>
      <c r="B136" s="76" t="s">
        <v>1105</v>
      </c>
      <c r="C136" s="74"/>
      <c r="D136" s="74"/>
      <c r="E136" s="74"/>
      <c r="F136" s="74"/>
      <c r="G136" s="74"/>
      <c r="H136" s="74"/>
      <c r="I136" s="74"/>
      <c r="J136" s="74"/>
    </row>
    <row r="138" spans="1:10" x14ac:dyDescent="0.25">
      <c r="A138" s="75" t="s">
        <v>1106</v>
      </c>
      <c r="B138" s="76" t="s">
        <v>1107</v>
      </c>
      <c r="C138" s="74"/>
      <c r="D138" s="74"/>
      <c r="E138" s="74"/>
      <c r="F138" s="74"/>
      <c r="G138" s="74"/>
      <c r="H138" s="74"/>
      <c r="I138" s="74"/>
      <c r="J138" s="74"/>
    </row>
    <row r="140" spans="1:10" x14ac:dyDescent="0.25">
      <c r="A140" s="75" t="s">
        <v>1108</v>
      </c>
      <c r="B140" s="76" t="s">
        <v>1109</v>
      </c>
      <c r="C140" s="74"/>
      <c r="D140" s="74"/>
      <c r="E140" s="74"/>
      <c r="F140" s="74"/>
      <c r="G140" s="74"/>
      <c r="H140" s="74"/>
      <c r="I140" s="74"/>
      <c r="J140" s="74"/>
    </row>
    <row r="141" spans="1:10" x14ac:dyDescent="0.25">
      <c r="A141" s="74"/>
      <c r="B141" s="74" t="s">
        <v>1110</v>
      </c>
      <c r="C141" s="74"/>
      <c r="D141" s="74"/>
      <c r="E141" s="74"/>
      <c r="F141" s="74"/>
      <c r="G141" s="74"/>
      <c r="H141" s="74"/>
      <c r="I141" s="74"/>
      <c r="J141" s="74"/>
    </row>
    <row r="143" spans="1:10" x14ac:dyDescent="0.25">
      <c r="A143" s="75" t="s">
        <v>1111</v>
      </c>
      <c r="B143" s="76" t="s">
        <v>1112</v>
      </c>
      <c r="C143" s="74"/>
      <c r="D143" s="74"/>
      <c r="E143" s="74"/>
      <c r="F143" s="74"/>
      <c r="G143" s="74"/>
      <c r="H143" s="74"/>
      <c r="I143" s="74"/>
      <c r="J143" s="74"/>
    </row>
    <row r="145" spans="1:4" ht="69.95" customHeight="1" x14ac:dyDescent="0.25">
      <c r="A145" s="125" t="s">
        <v>371</v>
      </c>
      <c r="B145" s="125" t="s">
        <v>372</v>
      </c>
      <c r="C145" s="125" t="s">
        <v>5</v>
      </c>
      <c r="D145" s="125" t="s">
        <v>6</v>
      </c>
    </row>
    <row r="146" spans="1:4" ht="69.95" customHeight="1" x14ac:dyDescent="0.25">
      <c r="A146" s="125" t="s">
        <v>1510</v>
      </c>
      <c r="B146" s="125"/>
      <c r="C146" s="125" t="s">
        <v>34</v>
      </c>
      <c r="D14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6"/>
  <sheetViews>
    <sheetView showGridLines="0" workbookViewId="0">
      <pane ySplit="4" topLeftCell="A72" activePane="bottomLeft" state="frozen"/>
      <selection pane="bottomLeft" activeCell="A72" sqref="A7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1511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1512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548</v>
      </c>
      <c r="B8" s="36" t="s">
        <v>549</v>
      </c>
      <c r="C8" s="36" t="s">
        <v>431</v>
      </c>
      <c r="D8" s="15">
        <v>406</v>
      </c>
      <c r="E8" s="16">
        <v>37.72</v>
      </c>
      <c r="F8" s="17">
        <v>4.8000000000000001E-2</v>
      </c>
      <c r="G8" s="17"/>
    </row>
    <row r="9" spans="1:7" x14ac:dyDescent="0.25">
      <c r="A9" s="13" t="s">
        <v>442</v>
      </c>
      <c r="B9" s="36" t="s">
        <v>443</v>
      </c>
      <c r="C9" s="36" t="s">
        <v>384</v>
      </c>
      <c r="D9" s="15">
        <v>751</v>
      </c>
      <c r="E9" s="16">
        <v>30.84</v>
      </c>
      <c r="F9" s="17">
        <v>3.9199999999999999E-2</v>
      </c>
      <c r="G9" s="17"/>
    </row>
    <row r="10" spans="1:7" x14ac:dyDescent="0.25">
      <c r="A10" s="13" t="s">
        <v>542</v>
      </c>
      <c r="B10" s="36" t="s">
        <v>543</v>
      </c>
      <c r="C10" s="36" t="s">
        <v>441</v>
      </c>
      <c r="D10" s="15">
        <v>607</v>
      </c>
      <c r="E10" s="16">
        <v>28.33</v>
      </c>
      <c r="F10" s="17">
        <v>3.5999999999999997E-2</v>
      </c>
      <c r="G10" s="17"/>
    </row>
    <row r="11" spans="1:7" x14ac:dyDescent="0.25">
      <c r="A11" s="13" t="s">
        <v>703</v>
      </c>
      <c r="B11" s="36" t="s">
        <v>704</v>
      </c>
      <c r="C11" s="36" t="s">
        <v>403</v>
      </c>
      <c r="D11" s="15">
        <v>6689</v>
      </c>
      <c r="E11" s="16">
        <v>28.2</v>
      </c>
      <c r="F11" s="17">
        <v>3.5900000000000001E-2</v>
      </c>
      <c r="G11" s="17"/>
    </row>
    <row r="12" spans="1:7" x14ac:dyDescent="0.25">
      <c r="A12" s="13" t="s">
        <v>714</v>
      </c>
      <c r="B12" s="36" t="s">
        <v>715</v>
      </c>
      <c r="C12" s="36" t="s">
        <v>475</v>
      </c>
      <c r="D12" s="15">
        <v>13311</v>
      </c>
      <c r="E12" s="16">
        <v>27.15</v>
      </c>
      <c r="F12" s="17">
        <v>3.4500000000000003E-2</v>
      </c>
      <c r="G12" s="17"/>
    </row>
    <row r="13" spans="1:7" x14ac:dyDescent="0.25">
      <c r="A13" s="13" t="s">
        <v>509</v>
      </c>
      <c r="B13" s="36" t="s">
        <v>510</v>
      </c>
      <c r="C13" s="36" t="s">
        <v>422</v>
      </c>
      <c r="D13" s="15">
        <v>14129</v>
      </c>
      <c r="E13" s="16">
        <v>23.07</v>
      </c>
      <c r="F13" s="17">
        <v>2.93E-2</v>
      </c>
      <c r="G13" s="17"/>
    </row>
    <row r="14" spans="1:7" x14ac:dyDescent="0.25">
      <c r="A14" s="13" t="s">
        <v>763</v>
      </c>
      <c r="B14" s="36" t="s">
        <v>764</v>
      </c>
      <c r="C14" s="36" t="s">
        <v>431</v>
      </c>
      <c r="D14" s="15">
        <v>471</v>
      </c>
      <c r="E14" s="16">
        <v>22.61</v>
      </c>
      <c r="F14" s="17">
        <v>2.87E-2</v>
      </c>
      <c r="G14" s="17"/>
    </row>
    <row r="15" spans="1:7" x14ac:dyDescent="0.25">
      <c r="A15" s="13" t="s">
        <v>454</v>
      </c>
      <c r="B15" s="36" t="s">
        <v>455</v>
      </c>
      <c r="C15" s="36" t="s">
        <v>417</v>
      </c>
      <c r="D15" s="15">
        <v>1387</v>
      </c>
      <c r="E15" s="16">
        <v>22.47</v>
      </c>
      <c r="F15" s="17">
        <v>2.86E-2</v>
      </c>
      <c r="G15" s="17"/>
    </row>
    <row r="16" spans="1:7" x14ac:dyDescent="0.25">
      <c r="A16" s="13" t="s">
        <v>757</v>
      </c>
      <c r="B16" s="36" t="s">
        <v>758</v>
      </c>
      <c r="C16" s="36" t="s">
        <v>583</v>
      </c>
      <c r="D16" s="15">
        <v>5376</v>
      </c>
      <c r="E16" s="16">
        <v>22.2</v>
      </c>
      <c r="F16" s="17">
        <v>2.8199999999999999E-2</v>
      </c>
      <c r="G16" s="17"/>
    </row>
    <row r="17" spans="1:7" x14ac:dyDescent="0.25">
      <c r="A17" s="13" t="s">
        <v>515</v>
      </c>
      <c r="B17" s="36" t="s">
        <v>516</v>
      </c>
      <c r="C17" s="36" t="s">
        <v>414</v>
      </c>
      <c r="D17" s="15">
        <v>432</v>
      </c>
      <c r="E17" s="16">
        <v>20.56</v>
      </c>
      <c r="F17" s="17">
        <v>2.6100000000000002E-2</v>
      </c>
      <c r="G17" s="17"/>
    </row>
    <row r="18" spans="1:7" x14ac:dyDescent="0.25">
      <c r="A18" s="13" t="s">
        <v>788</v>
      </c>
      <c r="B18" s="36" t="s">
        <v>789</v>
      </c>
      <c r="C18" s="36" t="s">
        <v>397</v>
      </c>
      <c r="D18" s="15">
        <v>516</v>
      </c>
      <c r="E18" s="16">
        <v>19.62</v>
      </c>
      <c r="F18" s="17">
        <v>2.4899999999999999E-2</v>
      </c>
      <c r="G18" s="17"/>
    </row>
    <row r="19" spans="1:7" x14ac:dyDescent="0.25">
      <c r="A19" s="13" t="s">
        <v>792</v>
      </c>
      <c r="B19" s="36" t="s">
        <v>793</v>
      </c>
      <c r="C19" s="36" t="s">
        <v>503</v>
      </c>
      <c r="D19" s="15">
        <v>6420</v>
      </c>
      <c r="E19" s="16">
        <v>19.47</v>
      </c>
      <c r="F19" s="17">
        <v>2.47E-2</v>
      </c>
      <c r="G19" s="17"/>
    </row>
    <row r="20" spans="1:7" x14ac:dyDescent="0.25">
      <c r="A20" s="13" t="s">
        <v>794</v>
      </c>
      <c r="B20" s="36" t="s">
        <v>795</v>
      </c>
      <c r="C20" s="36" t="s">
        <v>475</v>
      </c>
      <c r="D20" s="15">
        <v>5370</v>
      </c>
      <c r="E20" s="16">
        <v>19.28</v>
      </c>
      <c r="F20" s="17">
        <v>2.4500000000000001E-2</v>
      </c>
      <c r="G20" s="17"/>
    </row>
    <row r="21" spans="1:7" x14ac:dyDescent="0.25">
      <c r="A21" s="13" t="s">
        <v>802</v>
      </c>
      <c r="B21" s="36" t="s">
        <v>803</v>
      </c>
      <c r="C21" s="36" t="s">
        <v>450</v>
      </c>
      <c r="D21" s="15">
        <v>4373</v>
      </c>
      <c r="E21" s="16">
        <v>18.89</v>
      </c>
      <c r="F21" s="17">
        <v>2.4E-2</v>
      </c>
      <c r="G21" s="17"/>
    </row>
    <row r="22" spans="1:7" x14ac:dyDescent="0.25">
      <c r="A22" s="13" t="s">
        <v>468</v>
      </c>
      <c r="B22" s="36" t="s">
        <v>469</v>
      </c>
      <c r="C22" s="36" t="s">
        <v>381</v>
      </c>
      <c r="D22" s="15">
        <v>2194</v>
      </c>
      <c r="E22" s="16">
        <v>18.739999999999998</v>
      </c>
      <c r="F22" s="17">
        <v>2.3800000000000002E-2</v>
      </c>
      <c r="G22" s="17"/>
    </row>
    <row r="23" spans="1:7" x14ac:dyDescent="0.25">
      <c r="A23" s="13" t="s">
        <v>812</v>
      </c>
      <c r="B23" s="36" t="s">
        <v>813</v>
      </c>
      <c r="C23" s="36" t="s">
        <v>700</v>
      </c>
      <c r="D23" s="15">
        <v>377</v>
      </c>
      <c r="E23" s="16">
        <v>18.21</v>
      </c>
      <c r="F23" s="17">
        <v>2.3099999999999999E-2</v>
      </c>
      <c r="G23" s="17"/>
    </row>
    <row r="24" spans="1:7" x14ac:dyDescent="0.25">
      <c r="A24" s="13" t="s">
        <v>834</v>
      </c>
      <c r="B24" s="36" t="s">
        <v>835</v>
      </c>
      <c r="C24" s="36" t="s">
        <v>503</v>
      </c>
      <c r="D24" s="15">
        <v>11950</v>
      </c>
      <c r="E24" s="16">
        <v>16.12</v>
      </c>
      <c r="F24" s="17">
        <v>2.0500000000000001E-2</v>
      </c>
      <c r="G24" s="17"/>
    </row>
    <row r="25" spans="1:7" x14ac:dyDescent="0.25">
      <c r="A25" s="13" t="s">
        <v>406</v>
      </c>
      <c r="B25" s="36" t="s">
        <v>407</v>
      </c>
      <c r="C25" s="36" t="s">
        <v>408</v>
      </c>
      <c r="D25" s="15">
        <v>78</v>
      </c>
      <c r="E25" s="16">
        <v>15.37</v>
      </c>
      <c r="F25" s="17">
        <v>1.95E-2</v>
      </c>
      <c r="G25" s="17"/>
    </row>
    <row r="26" spans="1:7" x14ac:dyDescent="0.25">
      <c r="A26" s="13" t="s">
        <v>844</v>
      </c>
      <c r="B26" s="36" t="s">
        <v>845</v>
      </c>
      <c r="C26" s="36" t="s">
        <v>417</v>
      </c>
      <c r="D26" s="15">
        <v>4655</v>
      </c>
      <c r="E26" s="16">
        <v>15.15</v>
      </c>
      <c r="F26" s="17">
        <v>1.9300000000000001E-2</v>
      </c>
      <c r="G26" s="17"/>
    </row>
    <row r="27" spans="1:7" x14ac:dyDescent="0.25">
      <c r="A27" s="13" t="s">
        <v>519</v>
      </c>
      <c r="B27" s="36" t="s">
        <v>520</v>
      </c>
      <c r="C27" s="36" t="s">
        <v>387</v>
      </c>
      <c r="D27" s="15">
        <v>653</v>
      </c>
      <c r="E27" s="16">
        <v>14.89</v>
      </c>
      <c r="F27" s="17">
        <v>1.89E-2</v>
      </c>
      <c r="G27" s="17"/>
    </row>
    <row r="28" spans="1:7" x14ac:dyDescent="0.25">
      <c r="A28" s="13" t="s">
        <v>846</v>
      </c>
      <c r="B28" s="36" t="s">
        <v>847</v>
      </c>
      <c r="C28" s="36" t="s">
        <v>417</v>
      </c>
      <c r="D28" s="15">
        <v>138</v>
      </c>
      <c r="E28" s="16">
        <v>14.89</v>
      </c>
      <c r="F28" s="17">
        <v>1.89E-2</v>
      </c>
      <c r="G28" s="17"/>
    </row>
    <row r="29" spans="1:7" x14ac:dyDescent="0.25">
      <c r="A29" s="13" t="s">
        <v>848</v>
      </c>
      <c r="B29" s="36" t="s">
        <v>849</v>
      </c>
      <c r="C29" s="36" t="s">
        <v>771</v>
      </c>
      <c r="D29" s="15">
        <v>8625</v>
      </c>
      <c r="E29" s="16">
        <v>14.71</v>
      </c>
      <c r="F29" s="17">
        <v>1.8700000000000001E-2</v>
      </c>
      <c r="G29" s="17"/>
    </row>
    <row r="30" spans="1:7" x14ac:dyDescent="0.25">
      <c r="A30" s="13" t="s">
        <v>852</v>
      </c>
      <c r="B30" s="36" t="s">
        <v>853</v>
      </c>
      <c r="C30" s="36" t="s">
        <v>854</v>
      </c>
      <c r="D30" s="15">
        <v>5631</v>
      </c>
      <c r="E30" s="16">
        <v>14.58</v>
      </c>
      <c r="F30" s="17">
        <v>1.8499999999999999E-2</v>
      </c>
      <c r="G30" s="17"/>
    </row>
    <row r="31" spans="1:7" x14ac:dyDescent="0.25">
      <c r="A31" s="13" t="s">
        <v>855</v>
      </c>
      <c r="B31" s="36" t="s">
        <v>856</v>
      </c>
      <c r="C31" s="36" t="s">
        <v>408</v>
      </c>
      <c r="D31" s="15">
        <v>993</v>
      </c>
      <c r="E31" s="16">
        <v>14.55</v>
      </c>
      <c r="F31" s="17">
        <v>1.8499999999999999E-2</v>
      </c>
      <c r="G31" s="17"/>
    </row>
    <row r="32" spans="1:7" x14ac:dyDescent="0.25">
      <c r="A32" s="13" t="s">
        <v>863</v>
      </c>
      <c r="B32" s="36" t="s">
        <v>864</v>
      </c>
      <c r="C32" s="36" t="s">
        <v>411</v>
      </c>
      <c r="D32" s="15">
        <v>8839</v>
      </c>
      <c r="E32" s="16">
        <v>14.01</v>
      </c>
      <c r="F32" s="17">
        <v>1.78E-2</v>
      </c>
      <c r="G32" s="17"/>
    </row>
    <row r="33" spans="1:7" x14ac:dyDescent="0.25">
      <c r="A33" s="13" t="s">
        <v>861</v>
      </c>
      <c r="B33" s="36" t="s">
        <v>862</v>
      </c>
      <c r="C33" s="36" t="s">
        <v>390</v>
      </c>
      <c r="D33" s="15">
        <v>2051</v>
      </c>
      <c r="E33" s="16">
        <v>13.82</v>
      </c>
      <c r="F33" s="17">
        <v>1.7600000000000001E-2</v>
      </c>
      <c r="G33" s="17"/>
    </row>
    <row r="34" spans="1:7" x14ac:dyDescent="0.25">
      <c r="A34" s="13" t="s">
        <v>867</v>
      </c>
      <c r="B34" s="36" t="s">
        <v>868</v>
      </c>
      <c r="C34" s="36" t="s">
        <v>414</v>
      </c>
      <c r="D34" s="15">
        <v>172</v>
      </c>
      <c r="E34" s="16">
        <v>13.8</v>
      </c>
      <c r="F34" s="17">
        <v>1.7500000000000002E-2</v>
      </c>
      <c r="G34" s="17"/>
    </row>
    <row r="35" spans="1:7" x14ac:dyDescent="0.25">
      <c r="A35" s="13" t="s">
        <v>865</v>
      </c>
      <c r="B35" s="36" t="s">
        <v>866</v>
      </c>
      <c r="C35" s="36" t="s">
        <v>475</v>
      </c>
      <c r="D35" s="15">
        <v>1044</v>
      </c>
      <c r="E35" s="16">
        <v>13.72</v>
      </c>
      <c r="F35" s="17">
        <v>1.7399999999999999E-2</v>
      </c>
      <c r="G35" s="17"/>
    </row>
    <row r="36" spans="1:7" x14ac:dyDescent="0.25">
      <c r="A36" s="13" t="s">
        <v>871</v>
      </c>
      <c r="B36" s="36" t="s">
        <v>872</v>
      </c>
      <c r="C36" s="36" t="s">
        <v>475</v>
      </c>
      <c r="D36" s="15">
        <v>1073</v>
      </c>
      <c r="E36" s="16">
        <v>13.71</v>
      </c>
      <c r="F36" s="17">
        <v>1.7399999999999999E-2</v>
      </c>
      <c r="G36" s="17"/>
    </row>
    <row r="37" spans="1:7" x14ac:dyDescent="0.25">
      <c r="A37" s="13" t="s">
        <v>869</v>
      </c>
      <c r="B37" s="36" t="s">
        <v>870</v>
      </c>
      <c r="C37" s="36" t="s">
        <v>378</v>
      </c>
      <c r="D37" s="15">
        <v>5934</v>
      </c>
      <c r="E37" s="16">
        <v>13.68</v>
      </c>
      <c r="F37" s="17">
        <v>1.7399999999999999E-2</v>
      </c>
      <c r="G37" s="17"/>
    </row>
    <row r="38" spans="1:7" x14ac:dyDescent="0.25">
      <c r="A38" s="13" t="s">
        <v>877</v>
      </c>
      <c r="B38" s="36" t="s">
        <v>878</v>
      </c>
      <c r="C38" s="36" t="s">
        <v>498</v>
      </c>
      <c r="D38" s="15">
        <v>1186</v>
      </c>
      <c r="E38" s="16">
        <v>13.46</v>
      </c>
      <c r="F38" s="17">
        <v>1.7100000000000001E-2</v>
      </c>
      <c r="G38" s="17"/>
    </row>
    <row r="39" spans="1:7" x14ac:dyDescent="0.25">
      <c r="A39" s="13" t="s">
        <v>885</v>
      </c>
      <c r="B39" s="36" t="s">
        <v>886</v>
      </c>
      <c r="C39" s="36" t="s">
        <v>422</v>
      </c>
      <c r="D39" s="15">
        <v>28</v>
      </c>
      <c r="E39" s="16">
        <v>13.19</v>
      </c>
      <c r="F39" s="17">
        <v>1.6799999999999999E-2</v>
      </c>
      <c r="G39" s="17"/>
    </row>
    <row r="40" spans="1:7" x14ac:dyDescent="0.25">
      <c r="A40" s="13" t="s">
        <v>891</v>
      </c>
      <c r="B40" s="36" t="s">
        <v>892</v>
      </c>
      <c r="C40" s="36" t="s">
        <v>378</v>
      </c>
      <c r="D40" s="15">
        <v>10747</v>
      </c>
      <c r="E40" s="16">
        <v>12.84</v>
      </c>
      <c r="F40" s="17">
        <v>1.6299999999999999E-2</v>
      </c>
      <c r="G40" s="17"/>
    </row>
    <row r="41" spans="1:7" x14ac:dyDescent="0.25">
      <c r="A41" s="13" t="s">
        <v>897</v>
      </c>
      <c r="B41" s="36" t="s">
        <v>898</v>
      </c>
      <c r="C41" s="36" t="s">
        <v>381</v>
      </c>
      <c r="D41" s="15">
        <v>41</v>
      </c>
      <c r="E41" s="16">
        <v>12.56</v>
      </c>
      <c r="F41" s="17">
        <v>1.6E-2</v>
      </c>
      <c r="G41" s="17"/>
    </row>
    <row r="42" spans="1:7" x14ac:dyDescent="0.25">
      <c r="A42" s="13" t="s">
        <v>899</v>
      </c>
      <c r="B42" s="36" t="s">
        <v>900</v>
      </c>
      <c r="C42" s="36" t="s">
        <v>378</v>
      </c>
      <c r="D42" s="15">
        <v>11017</v>
      </c>
      <c r="E42" s="16">
        <v>12.46</v>
      </c>
      <c r="F42" s="17">
        <v>1.5800000000000002E-2</v>
      </c>
      <c r="G42" s="17"/>
    </row>
    <row r="43" spans="1:7" x14ac:dyDescent="0.25">
      <c r="A43" s="13" t="s">
        <v>553</v>
      </c>
      <c r="B43" s="36" t="s">
        <v>554</v>
      </c>
      <c r="C43" s="36" t="s">
        <v>411</v>
      </c>
      <c r="D43" s="15">
        <v>297</v>
      </c>
      <c r="E43" s="16">
        <v>12.01</v>
      </c>
      <c r="F43" s="17">
        <v>1.5299999999999999E-2</v>
      </c>
      <c r="G43" s="17"/>
    </row>
    <row r="44" spans="1:7" x14ac:dyDescent="0.25">
      <c r="A44" s="13" t="s">
        <v>909</v>
      </c>
      <c r="B44" s="36" t="s">
        <v>910</v>
      </c>
      <c r="C44" s="36" t="s">
        <v>381</v>
      </c>
      <c r="D44" s="15">
        <v>168</v>
      </c>
      <c r="E44" s="16">
        <v>11.38</v>
      </c>
      <c r="F44" s="17">
        <v>1.4500000000000001E-2</v>
      </c>
      <c r="G44" s="17"/>
    </row>
    <row r="45" spans="1:7" x14ac:dyDescent="0.25">
      <c r="A45" s="13" t="s">
        <v>919</v>
      </c>
      <c r="B45" s="36" t="s">
        <v>920</v>
      </c>
      <c r="C45" s="36" t="s">
        <v>436</v>
      </c>
      <c r="D45" s="15">
        <v>87065</v>
      </c>
      <c r="E45" s="16">
        <v>11.27</v>
      </c>
      <c r="F45" s="17">
        <v>1.43E-2</v>
      </c>
      <c r="G45" s="17"/>
    </row>
    <row r="46" spans="1:7" x14ac:dyDescent="0.25">
      <c r="A46" s="13" t="s">
        <v>913</v>
      </c>
      <c r="B46" s="36" t="s">
        <v>914</v>
      </c>
      <c r="C46" s="36" t="s">
        <v>751</v>
      </c>
      <c r="D46" s="15">
        <v>1285</v>
      </c>
      <c r="E46" s="16">
        <v>10.92</v>
      </c>
      <c r="F46" s="17">
        <v>1.3899999999999999E-2</v>
      </c>
      <c r="G46" s="17"/>
    </row>
    <row r="47" spans="1:7" x14ac:dyDescent="0.25">
      <c r="A47" s="13" t="s">
        <v>915</v>
      </c>
      <c r="B47" s="36" t="s">
        <v>916</v>
      </c>
      <c r="C47" s="36" t="s">
        <v>378</v>
      </c>
      <c r="D47" s="15">
        <v>6178</v>
      </c>
      <c r="E47" s="16">
        <v>10.56</v>
      </c>
      <c r="F47" s="17">
        <v>1.34E-2</v>
      </c>
      <c r="G47" s="17"/>
    </row>
    <row r="48" spans="1:7" x14ac:dyDescent="0.25">
      <c r="A48" s="13" t="s">
        <v>917</v>
      </c>
      <c r="B48" s="36" t="s">
        <v>918</v>
      </c>
      <c r="C48" s="36" t="s">
        <v>381</v>
      </c>
      <c r="D48" s="15">
        <v>283</v>
      </c>
      <c r="E48" s="16">
        <v>10.54</v>
      </c>
      <c r="F48" s="17">
        <v>1.34E-2</v>
      </c>
      <c r="G48" s="17"/>
    </row>
    <row r="49" spans="1:7" x14ac:dyDescent="0.25">
      <c r="A49" s="13" t="s">
        <v>925</v>
      </c>
      <c r="B49" s="36" t="s">
        <v>926</v>
      </c>
      <c r="C49" s="36" t="s">
        <v>417</v>
      </c>
      <c r="D49" s="15">
        <v>343</v>
      </c>
      <c r="E49" s="16">
        <v>9.39</v>
      </c>
      <c r="F49" s="17">
        <v>1.1900000000000001E-2</v>
      </c>
      <c r="G49" s="17"/>
    </row>
    <row r="50" spans="1:7" x14ac:dyDescent="0.25">
      <c r="A50" s="13" t="s">
        <v>521</v>
      </c>
      <c r="B50" s="36" t="s">
        <v>522</v>
      </c>
      <c r="C50" s="36" t="s">
        <v>384</v>
      </c>
      <c r="D50" s="15">
        <v>455</v>
      </c>
      <c r="E50" s="16">
        <v>9.24</v>
      </c>
      <c r="F50" s="17">
        <v>1.17E-2</v>
      </c>
      <c r="G50" s="17"/>
    </row>
    <row r="51" spans="1:7" x14ac:dyDescent="0.25">
      <c r="A51" s="13" t="s">
        <v>929</v>
      </c>
      <c r="B51" s="36" t="s">
        <v>930</v>
      </c>
      <c r="C51" s="36" t="s">
        <v>431</v>
      </c>
      <c r="D51" s="15">
        <v>793</v>
      </c>
      <c r="E51" s="16">
        <v>9.2100000000000009</v>
      </c>
      <c r="F51" s="17">
        <v>1.17E-2</v>
      </c>
      <c r="G51" s="17"/>
    </row>
    <row r="52" spans="1:7" x14ac:dyDescent="0.25">
      <c r="A52" s="13" t="s">
        <v>935</v>
      </c>
      <c r="B52" s="36" t="s">
        <v>936</v>
      </c>
      <c r="C52" s="36" t="s">
        <v>381</v>
      </c>
      <c r="D52" s="15">
        <v>283</v>
      </c>
      <c r="E52" s="16">
        <v>9.06</v>
      </c>
      <c r="F52" s="17">
        <v>1.15E-2</v>
      </c>
      <c r="G52" s="17"/>
    </row>
    <row r="53" spans="1:7" x14ac:dyDescent="0.25">
      <c r="A53" s="13" t="s">
        <v>942</v>
      </c>
      <c r="B53" s="36" t="s">
        <v>943</v>
      </c>
      <c r="C53" s="36" t="s">
        <v>583</v>
      </c>
      <c r="D53" s="15">
        <v>1538</v>
      </c>
      <c r="E53" s="16">
        <v>8.7100000000000009</v>
      </c>
      <c r="F53" s="17">
        <v>1.11E-2</v>
      </c>
      <c r="G53" s="17"/>
    </row>
    <row r="54" spans="1:7" x14ac:dyDescent="0.25">
      <c r="A54" s="13" t="s">
        <v>955</v>
      </c>
      <c r="B54" s="36" t="s">
        <v>956</v>
      </c>
      <c r="C54" s="36" t="s">
        <v>467</v>
      </c>
      <c r="D54" s="15">
        <v>1994</v>
      </c>
      <c r="E54" s="16">
        <v>7.46</v>
      </c>
      <c r="F54" s="17">
        <v>9.4999999999999998E-3</v>
      </c>
      <c r="G54" s="17"/>
    </row>
    <row r="55" spans="1:7" x14ac:dyDescent="0.25">
      <c r="A55" s="13" t="s">
        <v>957</v>
      </c>
      <c r="B55" s="36" t="s">
        <v>958</v>
      </c>
      <c r="C55" s="36" t="s">
        <v>417</v>
      </c>
      <c r="D55" s="15">
        <v>1760</v>
      </c>
      <c r="E55" s="16">
        <v>5.77</v>
      </c>
      <c r="F55" s="17">
        <v>7.3000000000000001E-3</v>
      </c>
      <c r="G55" s="17"/>
    </row>
    <row r="56" spans="1:7" x14ac:dyDescent="0.25">
      <c r="A56" s="13" t="s">
        <v>959</v>
      </c>
      <c r="B56" s="36" t="s">
        <v>960</v>
      </c>
      <c r="C56" s="36" t="s">
        <v>417</v>
      </c>
      <c r="D56" s="15">
        <v>7168</v>
      </c>
      <c r="E56" s="16">
        <v>5.68</v>
      </c>
      <c r="F56" s="17">
        <v>7.1999999999999998E-3</v>
      </c>
      <c r="G56" s="17"/>
    </row>
    <row r="57" spans="1:7" x14ac:dyDescent="0.25">
      <c r="A57" s="13" t="s">
        <v>961</v>
      </c>
      <c r="B57" s="36" t="s">
        <v>962</v>
      </c>
      <c r="C57" s="36" t="s">
        <v>506</v>
      </c>
      <c r="D57" s="15">
        <v>243</v>
      </c>
      <c r="E57" s="16">
        <v>5.13</v>
      </c>
      <c r="F57" s="17">
        <v>6.4999999999999997E-3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781.2</v>
      </c>
      <c r="F58" s="20">
        <v>0.99260000000000004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781.2</v>
      </c>
      <c r="F61" s="28">
        <v>0.99260000000000004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337</v>
      </c>
      <c r="B64" s="36"/>
      <c r="C64" s="36"/>
      <c r="D64" s="15"/>
      <c r="E64" s="16"/>
      <c r="F64" s="17"/>
      <c r="G64" s="17"/>
    </row>
    <row r="65" spans="1:7" x14ac:dyDescent="0.25">
      <c r="A65" s="13" t="s">
        <v>339</v>
      </c>
      <c r="B65" s="36"/>
      <c r="C65" s="36"/>
      <c r="D65" s="15"/>
      <c r="E65" s="16">
        <v>5</v>
      </c>
      <c r="F65" s="17">
        <v>6.4000000000000003E-3</v>
      </c>
      <c r="G65" s="17">
        <v>5.1214000000000003E-2</v>
      </c>
    </row>
    <row r="66" spans="1:7" x14ac:dyDescent="0.25">
      <c r="A66" s="14" t="s">
        <v>325</v>
      </c>
      <c r="B66" s="37"/>
      <c r="C66" s="37"/>
      <c r="D66" s="18"/>
      <c r="E66" s="19">
        <v>5</v>
      </c>
      <c r="F66" s="20">
        <v>6.4000000000000003E-3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25" t="s">
        <v>336</v>
      </c>
      <c r="B68" s="38"/>
      <c r="C68" s="38"/>
      <c r="D68" s="26"/>
      <c r="E68" s="29">
        <v>5</v>
      </c>
      <c r="F68" s="30">
        <v>6.4000000000000003E-3</v>
      </c>
      <c r="G68" s="21"/>
    </row>
    <row r="69" spans="1:7" x14ac:dyDescent="0.25">
      <c r="A69" s="13" t="s">
        <v>340</v>
      </c>
      <c r="B69" s="36"/>
      <c r="C69" s="36"/>
      <c r="D69" s="15"/>
      <c r="E69" s="16">
        <v>7.0149999999999998E-4</v>
      </c>
      <c r="F69" s="67">
        <v>0</v>
      </c>
      <c r="G69" s="17"/>
    </row>
    <row r="70" spans="1:7" x14ac:dyDescent="0.25">
      <c r="A70" s="13" t="s">
        <v>341</v>
      </c>
      <c r="B70" s="36"/>
      <c r="C70" s="36"/>
      <c r="D70" s="15"/>
      <c r="E70" s="16">
        <v>0.3992985</v>
      </c>
      <c r="F70" s="17">
        <v>1E-3</v>
      </c>
      <c r="G70" s="17">
        <v>5.1214000000000003E-2</v>
      </c>
    </row>
    <row r="71" spans="1:7" x14ac:dyDescent="0.25">
      <c r="A71" s="33" t="s">
        <v>342</v>
      </c>
      <c r="B71" s="39"/>
      <c r="C71" s="39"/>
      <c r="D71" s="34"/>
      <c r="E71" s="27">
        <v>786.6</v>
      </c>
      <c r="F71" s="28">
        <v>1</v>
      </c>
      <c r="G71" s="28"/>
    </row>
    <row r="72" spans="1:7" x14ac:dyDescent="0.25">
      <c r="A72" s="70" t="s">
        <v>343</v>
      </c>
      <c r="B72" s="71"/>
      <c r="C72" s="71"/>
      <c r="D72" s="71"/>
      <c r="E72" s="71"/>
      <c r="F72" s="71"/>
      <c r="G72" s="72"/>
    </row>
    <row r="76" spans="1:7" x14ac:dyDescent="0.25">
      <c r="A76" s="1" t="s">
        <v>346</v>
      </c>
    </row>
    <row r="77" spans="1:7" x14ac:dyDescent="0.25">
      <c r="A77" s="56" t="s">
        <v>347</v>
      </c>
      <c r="B77" s="3" t="s">
        <v>163</v>
      </c>
    </row>
    <row r="78" spans="1:7" x14ac:dyDescent="0.25">
      <c r="A78" t="s">
        <v>348</v>
      </c>
    </row>
    <row r="79" spans="1:7" x14ac:dyDescent="0.25">
      <c r="A79" t="s">
        <v>1513</v>
      </c>
      <c r="B79" t="s">
        <v>350</v>
      </c>
      <c r="C79" t="s">
        <v>350</v>
      </c>
    </row>
    <row r="80" spans="1:7" x14ac:dyDescent="0.25">
      <c r="B80" s="58">
        <v>46265</v>
      </c>
      <c r="C80" s="58">
        <v>46295</v>
      </c>
    </row>
    <row r="81" spans="1:4" x14ac:dyDescent="0.25">
      <c r="A81" t="s">
        <v>974</v>
      </c>
      <c r="B81">
        <v>73.544399999999996</v>
      </c>
      <c r="C81">
        <v>69.646299999999997</v>
      </c>
    </row>
    <row r="83" spans="1:4" x14ac:dyDescent="0.25">
      <c r="A83" t="s">
        <v>352</v>
      </c>
      <c r="B83" s="3" t="s">
        <v>163</v>
      </c>
    </row>
    <row r="84" spans="1:4" x14ac:dyDescent="0.25">
      <c r="A84" t="s">
        <v>353</v>
      </c>
      <c r="B84" s="3" t="s">
        <v>163</v>
      </c>
    </row>
    <row r="85" spans="1:4" ht="29.1" customHeight="1" x14ac:dyDescent="0.25">
      <c r="A85" s="56" t="s">
        <v>354</v>
      </c>
      <c r="B85" s="3" t="s">
        <v>163</v>
      </c>
    </row>
    <row r="86" spans="1:4" ht="29.1" customHeight="1" x14ac:dyDescent="0.25">
      <c r="A86" s="56" t="s">
        <v>355</v>
      </c>
      <c r="B86" s="3" t="s">
        <v>163</v>
      </c>
    </row>
    <row r="87" spans="1:4" x14ac:dyDescent="0.25">
      <c r="A87" t="s">
        <v>595</v>
      </c>
      <c r="B87" s="57">
        <v>0.161</v>
      </c>
    </row>
    <row r="88" spans="1:4" ht="43.5" customHeight="1" x14ac:dyDescent="0.25">
      <c r="A88" s="56" t="s">
        <v>357</v>
      </c>
      <c r="B88" s="3" t="s">
        <v>163</v>
      </c>
    </row>
    <row r="89" spans="1:4" x14ac:dyDescent="0.25">
      <c r="B89" s="3"/>
    </row>
    <row r="90" spans="1:4" ht="29.1" customHeight="1" x14ac:dyDescent="0.25">
      <c r="A90" s="56" t="s">
        <v>358</v>
      </c>
      <c r="B90" s="3" t="s">
        <v>163</v>
      </c>
    </row>
    <row r="91" spans="1:4" ht="29.1" customHeight="1" x14ac:dyDescent="0.25">
      <c r="A91" s="56" t="s">
        <v>359</v>
      </c>
      <c r="B91" t="s">
        <v>163</v>
      </c>
    </row>
    <row r="92" spans="1:4" ht="29.1" customHeight="1" x14ac:dyDescent="0.25">
      <c r="A92" s="56" t="s">
        <v>360</v>
      </c>
      <c r="B92" s="3" t="s">
        <v>163</v>
      </c>
    </row>
    <row r="93" spans="1:4" ht="29.1" customHeight="1" x14ac:dyDescent="0.25">
      <c r="A93" s="56" t="s">
        <v>361</v>
      </c>
      <c r="B93" s="3" t="s">
        <v>163</v>
      </c>
    </row>
    <row r="95" spans="1:4" ht="69.95" customHeight="1" x14ac:dyDescent="0.25">
      <c r="A95" s="125" t="s">
        <v>371</v>
      </c>
      <c r="B95" s="125" t="s">
        <v>372</v>
      </c>
      <c r="C95" s="125" t="s">
        <v>5</v>
      </c>
      <c r="D95" s="125" t="s">
        <v>6</v>
      </c>
    </row>
    <row r="96" spans="1:4" ht="69.95" customHeight="1" x14ac:dyDescent="0.25">
      <c r="A96" s="125" t="s">
        <v>1514</v>
      </c>
      <c r="B96" s="125"/>
      <c r="C96" s="125" t="s">
        <v>36</v>
      </c>
      <c r="D9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7"/>
  <sheetViews>
    <sheetView showGridLines="0" workbookViewId="0">
      <pane ySplit="4" topLeftCell="A23" activePane="bottomLeft" state="frozen"/>
      <selection activeCell="A5" sqref="A5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1515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1516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1258</v>
      </c>
      <c r="B7" s="36"/>
      <c r="C7" s="36"/>
      <c r="D7" s="15"/>
      <c r="E7" s="16"/>
      <c r="F7" s="17"/>
      <c r="G7" s="17"/>
    </row>
    <row r="8" spans="1:7" x14ac:dyDescent="0.25">
      <c r="A8" s="14" t="s">
        <v>1259</v>
      </c>
      <c r="B8" s="37"/>
      <c r="C8" s="37"/>
      <c r="D8" s="18"/>
      <c r="E8" s="42"/>
      <c r="F8" s="21"/>
      <c r="G8" s="21"/>
    </row>
    <row r="9" spans="1:7" x14ac:dyDescent="0.25">
      <c r="A9" s="13" t="s">
        <v>1517</v>
      </c>
      <c r="B9" s="36" t="s">
        <v>1518</v>
      </c>
      <c r="C9" s="36"/>
      <c r="D9" s="15">
        <v>719020.99</v>
      </c>
      <c r="E9" s="16">
        <v>158186.84</v>
      </c>
      <c r="F9" s="17">
        <v>0.52800000000000002</v>
      </c>
      <c r="G9" s="17"/>
    </row>
    <row r="10" spans="1:7" x14ac:dyDescent="0.25">
      <c r="A10" s="13" t="s">
        <v>1519</v>
      </c>
      <c r="B10" s="36" t="s">
        <v>1520</v>
      </c>
      <c r="C10" s="36"/>
      <c r="D10" s="15">
        <v>413168.96100000001</v>
      </c>
      <c r="E10" s="16">
        <v>134751.47</v>
      </c>
      <c r="F10" s="17">
        <v>0.44979999999999998</v>
      </c>
      <c r="G10" s="17"/>
    </row>
    <row r="11" spans="1:7" x14ac:dyDescent="0.25">
      <c r="A11" s="14" t="s">
        <v>325</v>
      </c>
      <c r="B11" s="37"/>
      <c r="C11" s="37"/>
      <c r="D11" s="18"/>
      <c r="E11" s="29">
        <v>292938.31</v>
      </c>
      <c r="F11" s="30">
        <v>0.9778</v>
      </c>
      <c r="G11" s="21"/>
    </row>
    <row r="12" spans="1:7" x14ac:dyDescent="0.25">
      <c r="A12" s="13"/>
      <c r="B12" s="36"/>
      <c r="C12" s="36"/>
      <c r="D12" s="15"/>
      <c r="E12" s="16"/>
      <c r="F12" s="17"/>
      <c r="G12" s="17"/>
    </row>
    <row r="13" spans="1:7" x14ac:dyDescent="0.25">
      <c r="A13" s="25" t="s">
        <v>336</v>
      </c>
      <c r="B13" s="38"/>
      <c r="C13" s="38"/>
      <c r="D13" s="26"/>
      <c r="E13" s="29">
        <v>292938.31</v>
      </c>
      <c r="F13" s="30">
        <v>0.9778</v>
      </c>
      <c r="G13" s="21"/>
    </row>
    <row r="14" spans="1:7" x14ac:dyDescent="0.25">
      <c r="A14" s="13"/>
      <c r="B14" s="36"/>
      <c r="C14" s="36"/>
      <c r="D14" s="15"/>
      <c r="E14" s="16"/>
      <c r="F14" s="17"/>
      <c r="G14" s="17"/>
    </row>
    <row r="15" spans="1:7" x14ac:dyDescent="0.25">
      <c r="A15" s="14" t="s">
        <v>337</v>
      </c>
      <c r="B15" s="36"/>
      <c r="C15" s="36"/>
      <c r="D15" s="15"/>
      <c r="E15" s="16"/>
      <c r="F15" s="17"/>
      <c r="G15" s="17"/>
    </row>
    <row r="16" spans="1:7" x14ac:dyDescent="0.25">
      <c r="A16" s="13" t="s">
        <v>339</v>
      </c>
      <c r="B16" s="36"/>
      <c r="C16" s="36"/>
      <c r="D16" s="15"/>
      <c r="E16" s="16">
        <v>7333.97</v>
      </c>
      <c r="F16" s="17">
        <v>2.4500000000000001E-2</v>
      </c>
      <c r="G16" s="17">
        <v>5.1214000000000003E-2</v>
      </c>
    </row>
    <row r="17" spans="1:7" x14ac:dyDescent="0.25">
      <c r="A17" s="14" t="s">
        <v>325</v>
      </c>
      <c r="B17" s="37"/>
      <c r="C17" s="37"/>
      <c r="D17" s="18"/>
      <c r="E17" s="29">
        <v>7333.97</v>
      </c>
      <c r="F17" s="30">
        <v>2.4500000000000001E-2</v>
      </c>
      <c r="G17" s="21"/>
    </row>
    <row r="18" spans="1:7" x14ac:dyDescent="0.25">
      <c r="A18" s="13"/>
      <c r="B18" s="36"/>
      <c r="C18" s="36"/>
      <c r="D18" s="15"/>
      <c r="E18" s="16"/>
      <c r="F18" s="17"/>
      <c r="G18" s="17"/>
    </row>
    <row r="19" spans="1:7" x14ac:dyDescent="0.25">
      <c r="A19" s="25" t="s">
        <v>336</v>
      </c>
      <c r="B19" s="38"/>
      <c r="C19" s="38"/>
      <c r="D19" s="26"/>
      <c r="E19" s="29">
        <v>7333.97</v>
      </c>
      <c r="F19" s="30">
        <v>2.4500000000000001E-2</v>
      </c>
      <c r="G19" s="21"/>
    </row>
    <row r="20" spans="1:7" x14ac:dyDescent="0.25">
      <c r="A20" s="13" t="s">
        <v>340</v>
      </c>
      <c r="B20" s="36"/>
      <c r="C20" s="36"/>
      <c r="D20" s="15"/>
      <c r="E20" s="16">
        <v>1.0290465</v>
      </c>
      <c r="F20" s="67">
        <v>3.0000000000000001E-6</v>
      </c>
      <c r="G20" s="17"/>
    </row>
    <row r="21" spans="1:7" x14ac:dyDescent="0.25">
      <c r="A21" s="13" t="s">
        <v>341</v>
      </c>
      <c r="B21" s="36"/>
      <c r="C21" s="36"/>
      <c r="D21" s="15"/>
      <c r="E21" s="31">
        <v>-694.67904650000003</v>
      </c>
      <c r="F21" s="32">
        <v>-2.3029999999999999E-3</v>
      </c>
      <c r="G21" s="17">
        <v>5.1214000000000003E-2</v>
      </c>
    </row>
    <row r="22" spans="1:7" x14ac:dyDescent="0.25">
      <c r="A22" s="33" t="s">
        <v>342</v>
      </c>
      <c r="B22" s="39"/>
      <c r="C22" s="39"/>
      <c r="D22" s="34"/>
      <c r="E22" s="27">
        <v>299578.63</v>
      </c>
      <c r="F22" s="28">
        <v>1</v>
      </c>
      <c r="G22" s="28"/>
    </row>
    <row r="23" spans="1:7" x14ac:dyDescent="0.25">
      <c r="A23" s="70" t="s">
        <v>343</v>
      </c>
      <c r="B23" s="71"/>
      <c r="C23" s="71"/>
      <c r="D23" s="71"/>
      <c r="E23" s="71"/>
      <c r="F23" s="71"/>
      <c r="G23" s="72"/>
    </row>
    <row r="27" spans="1:7" x14ac:dyDescent="0.25">
      <c r="A27" s="1" t="s">
        <v>346</v>
      </c>
    </row>
    <row r="28" spans="1:7" x14ac:dyDescent="0.25">
      <c r="A28" s="56" t="s">
        <v>347</v>
      </c>
      <c r="B28" s="3" t="s">
        <v>163</v>
      </c>
    </row>
    <row r="29" spans="1:7" x14ac:dyDescent="0.25">
      <c r="A29" t="s">
        <v>348</v>
      </c>
    </row>
    <row r="30" spans="1:7" x14ac:dyDescent="0.25">
      <c r="A30" t="s">
        <v>590</v>
      </c>
      <c r="B30" t="s">
        <v>350</v>
      </c>
      <c r="C30" t="s">
        <v>350</v>
      </c>
    </row>
    <row r="31" spans="1:7" x14ac:dyDescent="0.25">
      <c r="B31" s="58">
        <v>46265</v>
      </c>
      <c r="C31" s="58">
        <v>46295</v>
      </c>
    </row>
    <row r="32" spans="1:7" x14ac:dyDescent="0.25">
      <c r="A32" t="s">
        <v>591</v>
      </c>
      <c r="B32">
        <v>73.102000000000004</v>
      </c>
      <c r="C32">
        <v>71.649000000000001</v>
      </c>
    </row>
    <row r="33" spans="1:4" x14ac:dyDescent="0.25">
      <c r="A33" t="s">
        <v>593</v>
      </c>
      <c r="B33">
        <v>64.418999999999997</v>
      </c>
      <c r="C33">
        <v>63.094000000000001</v>
      </c>
    </row>
    <row r="35" spans="1:4" x14ac:dyDescent="0.25">
      <c r="A35" t="s">
        <v>352</v>
      </c>
      <c r="B35" s="3" t="s">
        <v>163</v>
      </c>
    </row>
    <row r="36" spans="1:4" x14ac:dyDescent="0.25">
      <c r="A36" t="s">
        <v>353</v>
      </c>
      <c r="B36" s="3" t="s">
        <v>163</v>
      </c>
    </row>
    <row r="37" spans="1:4" ht="29.1" customHeight="1" x14ac:dyDescent="0.25">
      <c r="A37" s="56" t="s">
        <v>354</v>
      </c>
      <c r="B37" s="3" t="s">
        <v>163</v>
      </c>
    </row>
    <row r="38" spans="1:4" ht="29.1" customHeight="1" x14ac:dyDescent="0.25">
      <c r="A38" s="56" t="s">
        <v>355</v>
      </c>
      <c r="B38" s="57">
        <v>292938.30990769999</v>
      </c>
    </row>
    <row r="39" spans="1:4" ht="43.5" customHeight="1" x14ac:dyDescent="0.25">
      <c r="A39" s="56" t="s">
        <v>1245</v>
      </c>
      <c r="B39" s="3" t="s">
        <v>163</v>
      </c>
    </row>
    <row r="40" spans="1:4" x14ac:dyDescent="0.25">
      <c r="B40" s="3"/>
    </row>
    <row r="41" spans="1:4" ht="29.1" customHeight="1" x14ac:dyDescent="0.25">
      <c r="A41" s="56" t="s">
        <v>1246</v>
      </c>
      <c r="B41" s="3" t="s">
        <v>163</v>
      </c>
    </row>
    <row r="42" spans="1:4" ht="29.1" customHeight="1" x14ac:dyDescent="0.25">
      <c r="A42" s="56" t="s">
        <v>1247</v>
      </c>
      <c r="B42" t="s">
        <v>163</v>
      </c>
    </row>
    <row r="43" spans="1:4" ht="29.1" customHeight="1" x14ac:dyDescent="0.25">
      <c r="A43" s="56" t="s">
        <v>1248</v>
      </c>
      <c r="B43" s="3" t="s">
        <v>163</v>
      </c>
    </row>
    <row r="44" spans="1:4" ht="29.1" customHeight="1" x14ac:dyDescent="0.25">
      <c r="A44" s="56" t="s">
        <v>1249</v>
      </c>
      <c r="B44" s="3" t="s">
        <v>163</v>
      </c>
    </row>
    <row r="46" spans="1:4" ht="69.95" customHeight="1" x14ac:dyDescent="0.25">
      <c r="A46" s="125" t="s">
        <v>371</v>
      </c>
      <c r="B46" s="125" t="s">
        <v>372</v>
      </c>
      <c r="C46" s="125" t="s">
        <v>5</v>
      </c>
      <c r="D46" s="125" t="s">
        <v>6</v>
      </c>
    </row>
    <row r="47" spans="1:4" ht="69.95" customHeight="1" x14ac:dyDescent="0.25">
      <c r="A47" s="125" t="s">
        <v>1521</v>
      </c>
      <c r="B47" s="125"/>
      <c r="C47" s="125" t="s">
        <v>38</v>
      </c>
      <c r="D47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2"/>
  <sheetViews>
    <sheetView showGridLines="0" workbookViewId="0">
      <pane ySplit="4" topLeftCell="A86" activePane="bottomLeft" state="frozen"/>
      <selection activeCell="A5" sqref="A5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1522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1523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610</v>
      </c>
      <c r="B8" s="36" t="s">
        <v>611</v>
      </c>
      <c r="C8" s="36" t="s">
        <v>431</v>
      </c>
      <c r="D8" s="15">
        <v>110321</v>
      </c>
      <c r="E8" s="16">
        <v>2004.09</v>
      </c>
      <c r="F8" s="17">
        <v>0.1045</v>
      </c>
      <c r="G8" s="17"/>
    </row>
    <row r="9" spans="1:7" x14ac:dyDescent="0.25">
      <c r="A9" s="13" t="s">
        <v>548</v>
      </c>
      <c r="B9" s="36" t="s">
        <v>549</v>
      </c>
      <c r="C9" s="36" t="s">
        <v>431</v>
      </c>
      <c r="D9" s="15">
        <v>14648</v>
      </c>
      <c r="E9" s="16">
        <v>1361.02</v>
      </c>
      <c r="F9" s="17">
        <v>7.0900000000000005E-2</v>
      </c>
      <c r="G9" s="17"/>
    </row>
    <row r="10" spans="1:7" x14ac:dyDescent="0.25">
      <c r="A10" s="13" t="s">
        <v>716</v>
      </c>
      <c r="B10" s="36" t="s">
        <v>717</v>
      </c>
      <c r="C10" s="36" t="s">
        <v>483</v>
      </c>
      <c r="D10" s="15">
        <v>12342</v>
      </c>
      <c r="E10" s="16">
        <v>1007.79</v>
      </c>
      <c r="F10" s="17">
        <v>5.2499999999999998E-2</v>
      </c>
      <c r="G10" s="17"/>
    </row>
    <row r="11" spans="1:7" x14ac:dyDescent="0.25">
      <c r="A11" s="13" t="s">
        <v>584</v>
      </c>
      <c r="B11" s="36" t="s">
        <v>585</v>
      </c>
      <c r="C11" s="36" t="s">
        <v>431</v>
      </c>
      <c r="D11" s="15">
        <v>43046</v>
      </c>
      <c r="E11" s="16">
        <v>852.31</v>
      </c>
      <c r="F11" s="17">
        <v>4.4400000000000002E-2</v>
      </c>
      <c r="G11" s="17"/>
    </row>
    <row r="12" spans="1:7" x14ac:dyDescent="0.25">
      <c r="A12" s="13" t="s">
        <v>763</v>
      </c>
      <c r="B12" s="36" t="s">
        <v>764</v>
      </c>
      <c r="C12" s="36" t="s">
        <v>431</v>
      </c>
      <c r="D12" s="15">
        <v>17489</v>
      </c>
      <c r="E12" s="16">
        <v>839.47</v>
      </c>
      <c r="F12" s="17">
        <v>4.3799999999999999E-2</v>
      </c>
      <c r="G12" s="17"/>
    </row>
    <row r="13" spans="1:7" x14ac:dyDescent="0.25">
      <c r="A13" s="13" t="s">
        <v>741</v>
      </c>
      <c r="B13" s="36" t="s">
        <v>742</v>
      </c>
      <c r="C13" s="36" t="s">
        <v>431</v>
      </c>
      <c r="D13" s="15">
        <v>61907</v>
      </c>
      <c r="E13" s="16">
        <v>833.27</v>
      </c>
      <c r="F13" s="17">
        <v>4.3400000000000001E-2</v>
      </c>
      <c r="G13" s="17"/>
    </row>
    <row r="14" spans="1:7" x14ac:dyDescent="0.25">
      <c r="A14" s="13" t="s">
        <v>481</v>
      </c>
      <c r="B14" s="36" t="s">
        <v>482</v>
      </c>
      <c r="C14" s="36" t="s">
        <v>483</v>
      </c>
      <c r="D14" s="15">
        <v>86518</v>
      </c>
      <c r="E14" s="16">
        <v>804.44</v>
      </c>
      <c r="F14" s="17">
        <v>4.19E-2</v>
      </c>
      <c r="G14" s="17"/>
    </row>
    <row r="15" spans="1:7" x14ac:dyDescent="0.25">
      <c r="A15" s="13" t="s">
        <v>743</v>
      </c>
      <c r="B15" s="36" t="s">
        <v>744</v>
      </c>
      <c r="C15" s="36" t="s">
        <v>431</v>
      </c>
      <c r="D15" s="15">
        <v>61404</v>
      </c>
      <c r="E15" s="16">
        <v>757.11</v>
      </c>
      <c r="F15" s="17">
        <v>3.95E-2</v>
      </c>
      <c r="G15" s="17"/>
    </row>
    <row r="16" spans="1:7" x14ac:dyDescent="0.25">
      <c r="A16" s="13" t="s">
        <v>628</v>
      </c>
      <c r="B16" s="36" t="s">
        <v>629</v>
      </c>
      <c r="C16" s="36" t="s">
        <v>431</v>
      </c>
      <c r="D16" s="15">
        <v>28031</v>
      </c>
      <c r="E16" s="16">
        <v>569.09</v>
      </c>
      <c r="F16" s="17">
        <v>2.9700000000000001E-2</v>
      </c>
      <c r="G16" s="17"/>
    </row>
    <row r="17" spans="1:7" x14ac:dyDescent="0.25">
      <c r="A17" s="13" t="s">
        <v>636</v>
      </c>
      <c r="B17" s="36" t="s">
        <v>637</v>
      </c>
      <c r="C17" s="36" t="s">
        <v>431</v>
      </c>
      <c r="D17" s="15">
        <v>31758</v>
      </c>
      <c r="E17" s="16">
        <v>530.99</v>
      </c>
      <c r="F17" s="17">
        <v>2.7699999999999999E-2</v>
      </c>
      <c r="G17" s="17"/>
    </row>
    <row r="18" spans="1:7" x14ac:dyDescent="0.25">
      <c r="A18" s="13" t="s">
        <v>525</v>
      </c>
      <c r="B18" s="36" t="s">
        <v>526</v>
      </c>
      <c r="C18" s="36" t="s">
        <v>483</v>
      </c>
      <c r="D18" s="15">
        <v>60170</v>
      </c>
      <c r="E18" s="16">
        <v>463.31</v>
      </c>
      <c r="F18" s="17">
        <v>2.41E-2</v>
      </c>
      <c r="G18" s="17"/>
    </row>
    <row r="19" spans="1:7" x14ac:dyDescent="0.25">
      <c r="A19" s="13" t="s">
        <v>673</v>
      </c>
      <c r="B19" s="36" t="s">
        <v>674</v>
      </c>
      <c r="C19" s="36" t="s">
        <v>431</v>
      </c>
      <c r="D19" s="15">
        <v>17301</v>
      </c>
      <c r="E19" s="16">
        <v>403.93</v>
      </c>
      <c r="F19" s="17">
        <v>2.1100000000000001E-2</v>
      </c>
      <c r="G19" s="17"/>
    </row>
    <row r="20" spans="1:7" x14ac:dyDescent="0.25">
      <c r="A20" s="13" t="s">
        <v>429</v>
      </c>
      <c r="B20" s="36" t="s">
        <v>430</v>
      </c>
      <c r="C20" s="36" t="s">
        <v>431</v>
      </c>
      <c r="D20" s="15">
        <v>17107</v>
      </c>
      <c r="E20" s="16">
        <v>329.65</v>
      </c>
      <c r="F20" s="17">
        <v>1.72E-2</v>
      </c>
      <c r="G20" s="17"/>
    </row>
    <row r="21" spans="1:7" x14ac:dyDescent="0.25">
      <c r="A21" s="13" t="s">
        <v>460</v>
      </c>
      <c r="B21" s="36" t="s">
        <v>461</v>
      </c>
      <c r="C21" s="36" t="s">
        <v>431</v>
      </c>
      <c r="D21" s="15">
        <v>12659</v>
      </c>
      <c r="E21" s="16">
        <v>316.95999999999998</v>
      </c>
      <c r="F21" s="17">
        <v>1.6500000000000001E-2</v>
      </c>
      <c r="G21" s="17"/>
    </row>
    <row r="22" spans="1:7" x14ac:dyDescent="0.25">
      <c r="A22" s="13" t="s">
        <v>723</v>
      </c>
      <c r="B22" s="36" t="s">
        <v>724</v>
      </c>
      <c r="C22" s="36" t="s">
        <v>431</v>
      </c>
      <c r="D22" s="15">
        <v>76404</v>
      </c>
      <c r="E22" s="16">
        <v>282.92</v>
      </c>
      <c r="F22" s="17">
        <v>1.47E-2</v>
      </c>
      <c r="G22" s="17"/>
    </row>
    <row r="23" spans="1:7" x14ac:dyDescent="0.25">
      <c r="A23" s="13" t="s">
        <v>690</v>
      </c>
      <c r="B23" s="36" t="s">
        <v>691</v>
      </c>
      <c r="C23" s="36" t="s">
        <v>431</v>
      </c>
      <c r="D23" s="15">
        <v>5132</v>
      </c>
      <c r="E23" s="16">
        <v>264.99</v>
      </c>
      <c r="F23" s="17">
        <v>1.38E-2</v>
      </c>
      <c r="G23" s="17"/>
    </row>
    <row r="24" spans="1:7" x14ac:dyDescent="0.25">
      <c r="A24" s="13" t="s">
        <v>1524</v>
      </c>
      <c r="B24" s="36" t="s">
        <v>1525</v>
      </c>
      <c r="C24" s="36" t="s">
        <v>431</v>
      </c>
      <c r="D24" s="15">
        <v>9098</v>
      </c>
      <c r="E24" s="16">
        <v>263.79000000000002</v>
      </c>
      <c r="F24" s="17">
        <v>1.37E-2</v>
      </c>
      <c r="G24" s="17"/>
    </row>
    <row r="25" spans="1:7" x14ac:dyDescent="0.25">
      <c r="A25" s="13" t="s">
        <v>929</v>
      </c>
      <c r="B25" s="36" t="s">
        <v>930</v>
      </c>
      <c r="C25" s="36" t="s">
        <v>431</v>
      </c>
      <c r="D25" s="15">
        <v>22635</v>
      </c>
      <c r="E25" s="16">
        <v>263.02</v>
      </c>
      <c r="F25" s="17">
        <v>1.37E-2</v>
      </c>
      <c r="G25" s="17"/>
    </row>
    <row r="26" spans="1:7" x14ac:dyDescent="0.25">
      <c r="A26" s="13" t="s">
        <v>786</v>
      </c>
      <c r="B26" s="36" t="s">
        <v>787</v>
      </c>
      <c r="C26" s="36" t="s">
        <v>483</v>
      </c>
      <c r="D26" s="15">
        <v>28589</v>
      </c>
      <c r="E26" s="16">
        <v>199.31</v>
      </c>
      <c r="F26" s="17">
        <v>1.04E-2</v>
      </c>
      <c r="G26" s="17"/>
    </row>
    <row r="27" spans="1:7" x14ac:dyDescent="0.25">
      <c r="A27" s="13" t="s">
        <v>828</v>
      </c>
      <c r="B27" s="36" t="s">
        <v>829</v>
      </c>
      <c r="C27" s="36" t="s">
        <v>431</v>
      </c>
      <c r="D27" s="15">
        <v>5362</v>
      </c>
      <c r="E27" s="16">
        <v>194.15</v>
      </c>
      <c r="F27" s="17">
        <v>1.01E-2</v>
      </c>
      <c r="G27" s="17"/>
    </row>
    <row r="28" spans="1:7" x14ac:dyDescent="0.25">
      <c r="A28" s="13" t="s">
        <v>903</v>
      </c>
      <c r="B28" s="36" t="s">
        <v>904</v>
      </c>
      <c r="C28" s="36" t="s">
        <v>483</v>
      </c>
      <c r="D28" s="15">
        <v>9890</v>
      </c>
      <c r="E28" s="16">
        <v>135</v>
      </c>
      <c r="F28" s="17">
        <v>7.0000000000000001E-3</v>
      </c>
      <c r="G28" s="17"/>
    </row>
    <row r="29" spans="1:7" x14ac:dyDescent="0.25">
      <c r="A29" s="13" t="s">
        <v>895</v>
      </c>
      <c r="B29" s="36" t="s">
        <v>896</v>
      </c>
      <c r="C29" s="36" t="s">
        <v>483</v>
      </c>
      <c r="D29" s="15">
        <v>7470</v>
      </c>
      <c r="E29" s="16">
        <v>133.82</v>
      </c>
      <c r="F29" s="17">
        <v>7.0000000000000001E-3</v>
      </c>
      <c r="G29" s="17"/>
    </row>
    <row r="30" spans="1:7" x14ac:dyDescent="0.25">
      <c r="A30" s="13" t="s">
        <v>907</v>
      </c>
      <c r="B30" s="36" t="s">
        <v>908</v>
      </c>
      <c r="C30" s="36" t="s">
        <v>431</v>
      </c>
      <c r="D30" s="15">
        <v>4674</v>
      </c>
      <c r="E30" s="16">
        <v>129.44</v>
      </c>
      <c r="F30" s="17">
        <v>6.7000000000000002E-3</v>
      </c>
      <c r="G30" s="17"/>
    </row>
    <row r="31" spans="1:7" x14ac:dyDescent="0.25">
      <c r="A31" s="13" t="s">
        <v>1526</v>
      </c>
      <c r="B31" s="36" t="s">
        <v>1527</v>
      </c>
      <c r="C31" s="36" t="s">
        <v>431</v>
      </c>
      <c r="D31" s="15">
        <v>5580</v>
      </c>
      <c r="E31" s="16">
        <v>118.09</v>
      </c>
      <c r="F31" s="17">
        <v>6.1999999999999998E-3</v>
      </c>
      <c r="G31" s="17"/>
    </row>
    <row r="32" spans="1:7" x14ac:dyDescent="0.25">
      <c r="A32" s="13" t="s">
        <v>927</v>
      </c>
      <c r="B32" s="36" t="s">
        <v>928</v>
      </c>
      <c r="C32" s="36" t="s">
        <v>431</v>
      </c>
      <c r="D32" s="15">
        <v>12201</v>
      </c>
      <c r="E32" s="16">
        <v>104.76</v>
      </c>
      <c r="F32" s="17">
        <v>5.4999999999999997E-3</v>
      </c>
      <c r="G32" s="17"/>
    </row>
    <row r="33" spans="1:7" x14ac:dyDescent="0.25">
      <c r="A33" s="14" t="s">
        <v>325</v>
      </c>
      <c r="B33" s="37"/>
      <c r="C33" s="37"/>
      <c r="D33" s="18"/>
      <c r="E33" s="29">
        <v>13162.72</v>
      </c>
      <c r="F33" s="30">
        <v>0.68600000000000005</v>
      </c>
      <c r="G33" s="21"/>
    </row>
    <row r="34" spans="1:7" x14ac:dyDescent="0.25">
      <c r="A34" s="14" t="s">
        <v>586</v>
      </c>
      <c r="B34" s="36"/>
      <c r="C34" s="36"/>
      <c r="D34" s="15"/>
      <c r="E34" s="16"/>
      <c r="F34" s="17"/>
      <c r="G34" s="17"/>
    </row>
    <row r="35" spans="1:7" x14ac:dyDescent="0.25">
      <c r="A35" s="14" t="s">
        <v>325</v>
      </c>
      <c r="B35" s="36"/>
      <c r="C35" s="36"/>
      <c r="D35" s="15"/>
      <c r="E35" s="40" t="s">
        <v>163</v>
      </c>
      <c r="F35" s="41" t="s">
        <v>163</v>
      </c>
      <c r="G35" s="17"/>
    </row>
    <row r="36" spans="1:7" x14ac:dyDescent="0.25">
      <c r="A36" s="13"/>
      <c r="B36" s="36"/>
      <c r="C36" s="36"/>
      <c r="D36" s="15"/>
      <c r="E36" s="16"/>
      <c r="F36" s="17"/>
      <c r="G36" s="17"/>
    </row>
    <row r="37" spans="1:7" x14ac:dyDescent="0.25">
      <c r="A37" s="14" t="s">
        <v>1137</v>
      </c>
      <c r="B37" s="36"/>
      <c r="C37" s="36"/>
      <c r="D37" s="15"/>
      <c r="E37" s="16"/>
      <c r="F37" s="17"/>
      <c r="G37" s="17"/>
    </row>
    <row r="38" spans="1:7" x14ac:dyDescent="0.25">
      <c r="A38" s="13" t="s">
        <v>1528</v>
      </c>
      <c r="B38" s="36" t="s">
        <v>1529</v>
      </c>
      <c r="C38" s="36" t="s">
        <v>1530</v>
      </c>
      <c r="D38" s="15">
        <v>1116</v>
      </c>
      <c r="E38" s="16">
        <v>1239.43</v>
      </c>
      <c r="F38" s="17">
        <v>6.4600000000000005E-2</v>
      </c>
      <c r="G38" s="17"/>
    </row>
    <row r="39" spans="1:7" x14ac:dyDescent="0.25">
      <c r="A39" s="13" t="s">
        <v>1531</v>
      </c>
      <c r="B39" s="36" t="s">
        <v>1532</v>
      </c>
      <c r="C39" s="36" t="s">
        <v>1530</v>
      </c>
      <c r="D39" s="15">
        <v>3356</v>
      </c>
      <c r="E39" s="16">
        <v>852.78</v>
      </c>
      <c r="F39" s="17">
        <v>4.4499999999999998E-2</v>
      </c>
      <c r="G39" s="17"/>
    </row>
    <row r="40" spans="1:7" x14ac:dyDescent="0.25">
      <c r="A40" s="13" t="s">
        <v>1533</v>
      </c>
      <c r="B40" s="36" t="s">
        <v>1534</v>
      </c>
      <c r="C40" s="36" t="s">
        <v>1535</v>
      </c>
      <c r="D40" s="15">
        <v>2463</v>
      </c>
      <c r="E40" s="16">
        <v>618.41999999999996</v>
      </c>
      <c r="F40" s="17">
        <v>3.2199999999999999E-2</v>
      </c>
      <c r="G40" s="17"/>
    </row>
    <row r="41" spans="1:7" x14ac:dyDescent="0.25">
      <c r="A41" s="13" t="s">
        <v>1536</v>
      </c>
      <c r="B41" s="36" t="s">
        <v>1537</v>
      </c>
      <c r="C41" s="36" t="s">
        <v>1530</v>
      </c>
      <c r="D41" s="15">
        <v>3444</v>
      </c>
      <c r="E41" s="16">
        <v>480.35</v>
      </c>
      <c r="F41" s="17">
        <v>2.5000000000000001E-2</v>
      </c>
      <c r="G41" s="17"/>
    </row>
    <row r="42" spans="1:7" x14ac:dyDescent="0.25">
      <c r="A42" s="13" t="s">
        <v>1538</v>
      </c>
      <c r="B42" s="36" t="s">
        <v>1539</v>
      </c>
      <c r="C42" s="36" t="s">
        <v>1530</v>
      </c>
      <c r="D42" s="15">
        <v>2553</v>
      </c>
      <c r="E42" s="16">
        <v>349.36</v>
      </c>
      <c r="F42" s="17">
        <v>1.8200000000000001E-2</v>
      </c>
      <c r="G42" s="17"/>
    </row>
    <row r="43" spans="1:7" x14ac:dyDescent="0.25">
      <c r="A43" s="13" t="s">
        <v>1540</v>
      </c>
      <c r="B43" s="36" t="s">
        <v>1541</v>
      </c>
      <c r="C43" s="36" t="s">
        <v>1542</v>
      </c>
      <c r="D43" s="15">
        <v>518</v>
      </c>
      <c r="E43" s="16">
        <v>335.63</v>
      </c>
      <c r="F43" s="17">
        <v>1.7500000000000002E-2</v>
      </c>
      <c r="G43" s="17"/>
    </row>
    <row r="44" spans="1:7" x14ac:dyDescent="0.25">
      <c r="A44" s="13" t="s">
        <v>1543</v>
      </c>
      <c r="B44" s="36" t="s">
        <v>1544</v>
      </c>
      <c r="C44" s="36" t="s">
        <v>1535</v>
      </c>
      <c r="D44" s="15">
        <v>752</v>
      </c>
      <c r="E44" s="16">
        <v>304.24</v>
      </c>
      <c r="F44" s="17">
        <v>1.5900000000000001E-2</v>
      </c>
      <c r="G44" s="17"/>
    </row>
    <row r="45" spans="1:7" x14ac:dyDescent="0.25">
      <c r="A45" s="13" t="s">
        <v>1545</v>
      </c>
      <c r="B45" s="36" t="s">
        <v>1546</v>
      </c>
      <c r="C45" s="36" t="s">
        <v>1535</v>
      </c>
      <c r="D45" s="15">
        <v>1731</v>
      </c>
      <c r="E45" s="16">
        <v>247.64</v>
      </c>
      <c r="F45" s="17">
        <v>1.29E-2</v>
      </c>
      <c r="G45" s="17"/>
    </row>
    <row r="46" spans="1:7" x14ac:dyDescent="0.25">
      <c r="A46" s="13" t="s">
        <v>1547</v>
      </c>
      <c r="B46" s="36" t="s">
        <v>1548</v>
      </c>
      <c r="C46" s="36" t="s">
        <v>1549</v>
      </c>
      <c r="D46" s="15">
        <v>2429</v>
      </c>
      <c r="E46" s="16">
        <v>230.42</v>
      </c>
      <c r="F46" s="17">
        <v>1.2E-2</v>
      </c>
      <c r="G46" s="17"/>
    </row>
    <row r="47" spans="1:7" x14ac:dyDescent="0.25">
      <c r="A47" s="13" t="s">
        <v>1550</v>
      </c>
      <c r="B47" s="36" t="s">
        <v>1551</v>
      </c>
      <c r="C47" s="36" t="s">
        <v>1549</v>
      </c>
      <c r="D47" s="15">
        <v>494</v>
      </c>
      <c r="E47" s="16">
        <v>192.81</v>
      </c>
      <c r="F47" s="17">
        <v>0.01</v>
      </c>
      <c r="G47" s="17"/>
    </row>
    <row r="48" spans="1:7" x14ac:dyDescent="0.25">
      <c r="A48" s="13" t="s">
        <v>1552</v>
      </c>
      <c r="B48" s="36" t="s">
        <v>1553</v>
      </c>
      <c r="C48" s="36" t="s">
        <v>1549</v>
      </c>
      <c r="D48" s="15">
        <v>888</v>
      </c>
      <c r="E48" s="16">
        <v>188.83</v>
      </c>
      <c r="F48" s="17">
        <v>9.7999999999999997E-3</v>
      </c>
      <c r="G48" s="17"/>
    </row>
    <row r="49" spans="1:7" x14ac:dyDescent="0.25">
      <c r="A49" s="13" t="s">
        <v>1554</v>
      </c>
      <c r="B49" s="36" t="s">
        <v>1555</v>
      </c>
      <c r="C49" s="36" t="s">
        <v>1535</v>
      </c>
      <c r="D49" s="15">
        <v>354</v>
      </c>
      <c r="E49" s="16">
        <v>177.64</v>
      </c>
      <c r="F49" s="17">
        <v>9.2999999999999992E-3</v>
      </c>
      <c r="G49" s="17"/>
    </row>
    <row r="50" spans="1:7" x14ac:dyDescent="0.25">
      <c r="A50" s="13" t="s">
        <v>1556</v>
      </c>
      <c r="B50" s="36" t="s">
        <v>1557</v>
      </c>
      <c r="C50" s="36" t="s">
        <v>431</v>
      </c>
      <c r="D50" s="15">
        <v>4490</v>
      </c>
      <c r="E50" s="16">
        <v>163.38</v>
      </c>
      <c r="F50" s="17">
        <v>8.5000000000000006E-3</v>
      </c>
      <c r="G50" s="17"/>
    </row>
    <row r="51" spans="1:7" x14ac:dyDescent="0.25">
      <c r="A51" s="13" t="s">
        <v>1558</v>
      </c>
      <c r="B51" s="36" t="s">
        <v>1559</v>
      </c>
      <c r="C51" s="36" t="s">
        <v>1549</v>
      </c>
      <c r="D51" s="15">
        <v>1785</v>
      </c>
      <c r="E51" s="16">
        <v>147.84</v>
      </c>
      <c r="F51" s="17">
        <v>7.7000000000000002E-3</v>
      </c>
      <c r="G51" s="17"/>
    </row>
    <row r="52" spans="1:7" x14ac:dyDescent="0.25">
      <c r="A52" s="13" t="s">
        <v>1560</v>
      </c>
      <c r="B52" s="36" t="s">
        <v>1561</v>
      </c>
      <c r="C52" s="36" t="s">
        <v>1549</v>
      </c>
      <c r="D52" s="15">
        <v>481</v>
      </c>
      <c r="E52" s="16">
        <v>127.14</v>
      </c>
      <c r="F52" s="17">
        <v>6.6E-3</v>
      </c>
      <c r="G52" s="17"/>
    </row>
    <row r="53" spans="1:7" x14ac:dyDescent="0.25">
      <c r="A53" s="13" t="s">
        <v>1562</v>
      </c>
      <c r="B53" s="36" t="s">
        <v>1563</v>
      </c>
      <c r="C53" s="36" t="s">
        <v>1530</v>
      </c>
      <c r="D53" s="15">
        <v>144</v>
      </c>
      <c r="E53" s="16">
        <v>104.8</v>
      </c>
      <c r="F53" s="17">
        <v>5.4999999999999997E-3</v>
      </c>
      <c r="G53" s="17"/>
    </row>
    <row r="54" spans="1:7" x14ac:dyDescent="0.25">
      <c r="A54" s="13" t="s">
        <v>1564</v>
      </c>
      <c r="B54" s="36" t="s">
        <v>1565</v>
      </c>
      <c r="C54" s="36" t="s">
        <v>1549</v>
      </c>
      <c r="D54" s="15">
        <v>384</v>
      </c>
      <c r="E54" s="16">
        <v>65.98</v>
      </c>
      <c r="F54" s="17">
        <v>3.3999999999999998E-3</v>
      </c>
      <c r="G54" s="17"/>
    </row>
    <row r="55" spans="1:7" x14ac:dyDescent="0.25">
      <c r="A55" s="13" t="s">
        <v>1566</v>
      </c>
      <c r="B55" s="36" t="s">
        <v>1567</v>
      </c>
      <c r="C55" s="36" t="s">
        <v>1542</v>
      </c>
      <c r="D55" s="15">
        <v>394</v>
      </c>
      <c r="E55" s="16">
        <v>65.16</v>
      </c>
      <c r="F55" s="17">
        <v>3.3999999999999998E-3</v>
      </c>
      <c r="G55" s="17"/>
    </row>
    <row r="56" spans="1:7" x14ac:dyDescent="0.25">
      <c r="A56" s="13" t="s">
        <v>1568</v>
      </c>
      <c r="B56" s="36" t="s">
        <v>1569</v>
      </c>
      <c r="C56" s="36" t="s">
        <v>1542</v>
      </c>
      <c r="D56" s="15">
        <v>232</v>
      </c>
      <c r="E56" s="16">
        <v>59.87</v>
      </c>
      <c r="F56" s="17">
        <v>3.0999999999999999E-3</v>
      </c>
      <c r="G56" s="17"/>
    </row>
    <row r="57" spans="1:7" x14ac:dyDescent="0.25">
      <c r="A57" s="13" t="s">
        <v>1570</v>
      </c>
      <c r="B57" s="36" t="s">
        <v>1571</v>
      </c>
      <c r="C57" s="36" t="s">
        <v>1530</v>
      </c>
      <c r="D57" s="15">
        <v>137</v>
      </c>
      <c r="E57" s="16">
        <v>57.78</v>
      </c>
      <c r="F57" s="17">
        <v>3.0000000000000001E-3</v>
      </c>
      <c r="G57" s="17"/>
    </row>
    <row r="58" spans="1:7" x14ac:dyDescent="0.25">
      <c r="A58" s="14" t="s">
        <v>325</v>
      </c>
      <c r="B58" s="37"/>
      <c r="C58" s="37"/>
      <c r="D58" s="18"/>
      <c r="E58" s="29">
        <v>6009.5</v>
      </c>
      <c r="F58" s="30">
        <v>0.31309999999999999</v>
      </c>
      <c r="G58" s="21"/>
    </row>
    <row r="59" spans="1:7" x14ac:dyDescent="0.25">
      <c r="A59" s="13"/>
      <c r="B59" s="36"/>
      <c r="C59" s="36"/>
      <c r="D59" s="15"/>
      <c r="E59" s="16"/>
      <c r="F59" s="17"/>
      <c r="G59" s="17"/>
    </row>
    <row r="60" spans="1:7" x14ac:dyDescent="0.25">
      <c r="A60" s="25" t="s">
        <v>336</v>
      </c>
      <c r="B60" s="38"/>
      <c r="C60" s="38"/>
      <c r="D60" s="26"/>
      <c r="E60" s="29">
        <v>19172.22</v>
      </c>
      <c r="F60" s="30">
        <v>0.99909999999999999</v>
      </c>
      <c r="G60" s="21"/>
    </row>
    <row r="61" spans="1:7" x14ac:dyDescent="0.25">
      <c r="A61" s="13"/>
      <c r="B61" s="36"/>
      <c r="C61" s="36"/>
      <c r="D61" s="15"/>
      <c r="E61" s="16"/>
      <c r="F61" s="17"/>
      <c r="G61" s="17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4" t="s">
        <v>337</v>
      </c>
      <c r="B63" s="36"/>
      <c r="C63" s="36"/>
      <c r="D63" s="15"/>
      <c r="E63" s="16"/>
      <c r="F63" s="17"/>
      <c r="G63" s="17"/>
    </row>
    <row r="64" spans="1:7" x14ac:dyDescent="0.25">
      <c r="A64" s="13" t="s">
        <v>339</v>
      </c>
      <c r="B64" s="36"/>
      <c r="C64" s="36"/>
      <c r="D64" s="15"/>
      <c r="E64" s="16">
        <v>20</v>
      </c>
      <c r="F64" s="17">
        <v>1E-3</v>
      </c>
      <c r="G64" s="17">
        <v>5.1214000000000003E-2</v>
      </c>
    </row>
    <row r="65" spans="1:7" x14ac:dyDescent="0.25">
      <c r="A65" s="14" t="s">
        <v>325</v>
      </c>
      <c r="B65" s="37"/>
      <c r="C65" s="37"/>
      <c r="D65" s="18"/>
      <c r="E65" s="29">
        <v>20</v>
      </c>
      <c r="F65" s="30">
        <v>1E-3</v>
      </c>
      <c r="G65" s="21"/>
    </row>
    <row r="66" spans="1:7" x14ac:dyDescent="0.25">
      <c r="A66" s="13"/>
      <c r="B66" s="36"/>
      <c r="C66" s="36"/>
      <c r="D66" s="15"/>
      <c r="E66" s="16"/>
      <c r="F66" s="17"/>
      <c r="G66" s="17"/>
    </row>
    <row r="67" spans="1:7" x14ac:dyDescent="0.25">
      <c r="A67" s="25" t="s">
        <v>336</v>
      </c>
      <c r="B67" s="38"/>
      <c r="C67" s="38"/>
      <c r="D67" s="26"/>
      <c r="E67" s="29">
        <v>20</v>
      </c>
      <c r="F67" s="30">
        <v>1E-3</v>
      </c>
      <c r="G67" s="21"/>
    </row>
    <row r="68" spans="1:7" x14ac:dyDescent="0.25">
      <c r="A68" s="13" t="s">
        <v>340</v>
      </c>
      <c r="B68" s="36"/>
      <c r="C68" s="36"/>
      <c r="D68" s="15"/>
      <c r="E68" s="16">
        <v>2.8059000000000001E-3</v>
      </c>
      <c r="F68" s="67">
        <v>0</v>
      </c>
      <c r="G68" s="17"/>
    </row>
    <row r="69" spans="1:7" x14ac:dyDescent="0.25">
      <c r="A69" s="13" t="s">
        <v>341</v>
      </c>
      <c r="B69" s="36"/>
      <c r="C69" s="36"/>
      <c r="D69" s="15"/>
      <c r="E69" s="31">
        <v>-7.3528058999999999</v>
      </c>
      <c r="F69" s="32">
        <v>-1E-4</v>
      </c>
      <c r="G69" s="17">
        <v>5.1214000000000003E-2</v>
      </c>
    </row>
    <row r="70" spans="1:7" x14ac:dyDescent="0.25">
      <c r="A70" s="33" t="s">
        <v>342</v>
      </c>
      <c r="B70" s="39"/>
      <c r="C70" s="39"/>
      <c r="D70" s="34"/>
      <c r="E70" s="27">
        <v>19184.87</v>
      </c>
      <c r="F70" s="28">
        <v>1</v>
      </c>
      <c r="G70" s="28"/>
    </row>
    <row r="71" spans="1:7" x14ac:dyDescent="0.25">
      <c r="A71" s="70" t="s">
        <v>343</v>
      </c>
      <c r="B71" s="71"/>
      <c r="C71" s="71"/>
      <c r="D71" s="71"/>
      <c r="E71" s="71"/>
      <c r="F71" s="71"/>
      <c r="G71" s="72"/>
    </row>
    <row r="75" spans="1:7" x14ac:dyDescent="0.25">
      <c r="A75" s="1" t="s">
        <v>346</v>
      </c>
    </row>
    <row r="76" spans="1:7" x14ac:dyDescent="0.25">
      <c r="A76" s="56" t="s">
        <v>347</v>
      </c>
      <c r="B76" s="3" t="s">
        <v>163</v>
      </c>
    </row>
    <row r="77" spans="1:7" x14ac:dyDescent="0.25">
      <c r="A77" t="s">
        <v>348</v>
      </c>
    </row>
    <row r="78" spans="1:7" x14ac:dyDescent="0.25">
      <c r="A78" t="s">
        <v>590</v>
      </c>
      <c r="B78" t="s">
        <v>350</v>
      </c>
      <c r="C78" t="s">
        <v>350</v>
      </c>
    </row>
    <row r="79" spans="1:7" x14ac:dyDescent="0.25">
      <c r="B79" s="58">
        <v>46265</v>
      </c>
      <c r="C79" s="58">
        <v>46295</v>
      </c>
    </row>
    <row r="80" spans="1:7" x14ac:dyDescent="0.25">
      <c r="A80" t="s">
        <v>591</v>
      </c>
      <c r="B80">
        <v>25.203499999999998</v>
      </c>
      <c r="C80">
        <v>24.309100000000001</v>
      </c>
    </row>
    <row r="81" spans="1:4" x14ac:dyDescent="0.25">
      <c r="A81" t="s">
        <v>592</v>
      </c>
      <c r="B81">
        <v>23.142099999999999</v>
      </c>
      <c r="C81">
        <v>21.441500000000001</v>
      </c>
    </row>
    <row r="82" spans="1:4" x14ac:dyDescent="0.25">
      <c r="A82" t="s">
        <v>593</v>
      </c>
      <c r="B82">
        <v>24.3827</v>
      </c>
      <c r="C82">
        <v>23.506699999999999</v>
      </c>
    </row>
    <row r="83" spans="1:4" x14ac:dyDescent="0.25">
      <c r="A83" t="s">
        <v>594</v>
      </c>
      <c r="B83">
        <v>22.322299999999998</v>
      </c>
      <c r="C83">
        <v>20.641100000000002</v>
      </c>
    </row>
    <row r="85" spans="1:4" x14ac:dyDescent="0.25">
      <c r="A85" t="s">
        <v>1066</v>
      </c>
    </row>
    <row r="87" spans="1:4" x14ac:dyDescent="0.25">
      <c r="A87" s="59" t="s">
        <v>1067</v>
      </c>
      <c r="B87" s="59" t="s">
        <v>1068</v>
      </c>
      <c r="C87" s="59" t="s">
        <v>1069</v>
      </c>
      <c r="D87" s="59" t="s">
        <v>1070</v>
      </c>
    </row>
    <row r="88" spans="1:4" x14ac:dyDescent="0.25">
      <c r="A88" s="59" t="s">
        <v>1572</v>
      </c>
      <c r="B88" s="59"/>
      <c r="C88" s="59">
        <v>0.9</v>
      </c>
      <c r="D88" s="59">
        <v>0.9</v>
      </c>
    </row>
    <row r="89" spans="1:4" x14ac:dyDescent="0.25">
      <c r="A89" s="59" t="s">
        <v>1073</v>
      </c>
      <c r="B89" s="59"/>
      <c r="C89" s="59">
        <v>0.9</v>
      </c>
      <c r="D89" s="59">
        <v>0.9</v>
      </c>
    </row>
    <row r="91" spans="1:4" x14ac:dyDescent="0.25">
      <c r="A91" t="s">
        <v>353</v>
      </c>
      <c r="B91" s="3" t="s">
        <v>163</v>
      </c>
    </row>
    <row r="92" spans="1:4" ht="29.1" customHeight="1" x14ac:dyDescent="0.25">
      <c r="A92" s="56" t="s">
        <v>354</v>
      </c>
      <c r="B92" s="3" t="s">
        <v>163</v>
      </c>
    </row>
    <row r="93" spans="1:4" ht="29.1" customHeight="1" x14ac:dyDescent="0.25">
      <c r="A93" s="56" t="s">
        <v>355</v>
      </c>
      <c r="B93" s="57">
        <v>6009.4965668999994</v>
      </c>
    </row>
    <row r="94" spans="1:4" ht="43.5" customHeight="1" x14ac:dyDescent="0.25">
      <c r="A94" s="56" t="s">
        <v>1245</v>
      </c>
      <c r="B94" s="3" t="s">
        <v>163</v>
      </c>
    </row>
    <row r="95" spans="1:4" x14ac:dyDescent="0.25">
      <c r="B95" s="3"/>
    </row>
    <row r="96" spans="1:4" ht="29.1" customHeight="1" x14ac:dyDescent="0.25">
      <c r="A96" s="56" t="s">
        <v>1246</v>
      </c>
      <c r="B96" s="3" t="s">
        <v>163</v>
      </c>
    </row>
    <row r="97" spans="1:4" ht="29.1" customHeight="1" x14ac:dyDescent="0.25">
      <c r="A97" s="56" t="s">
        <v>1247</v>
      </c>
      <c r="B97" t="s">
        <v>163</v>
      </c>
    </row>
    <row r="98" spans="1:4" ht="29.1" customHeight="1" x14ac:dyDescent="0.25">
      <c r="A98" s="56" t="s">
        <v>1248</v>
      </c>
      <c r="B98" s="3" t="s">
        <v>163</v>
      </c>
    </row>
    <row r="99" spans="1:4" ht="29.1" customHeight="1" x14ac:dyDescent="0.25">
      <c r="A99" s="56" t="s">
        <v>1249</v>
      </c>
      <c r="B99" s="3" t="s">
        <v>163</v>
      </c>
    </row>
    <row r="101" spans="1:4" ht="69.95" customHeight="1" x14ac:dyDescent="0.25">
      <c r="A101" s="125" t="s">
        <v>371</v>
      </c>
      <c r="B101" s="125" t="s">
        <v>372</v>
      </c>
      <c r="C101" s="125" t="s">
        <v>5</v>
      </c>
      <c r="D101" s="125" t="s">
        <v>6</v>
      </c>
    </row>
    <row r="102" spans="1:4" ht="69.95" customHeight="1" x14ac:dyDescent="0.25">
      <c r="A102" s="125" t="s">
        <v>1573</v>
      </c>
      <c r="B102" s="125"/>
      <c r="C102" s="125" t="s">
        <v>40</v>
      </c>
      <c r="D10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2"/>
  <sheetViews>
    <sheetView showGridLines="0" workbookViewId="0">
      <pane ySplit="4" topLeftCell="A62" activePane="bottomLeft" state="frozen"/>
      <selection activeCell="A5" sqref="A5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1574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1575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1576</v>
      </c>
      <c r="B11" s="36" t="s">
        <v>1577</v>
      </c>
      <c r="C11" s="36" t="s">
        <v>175</v>
      </c>
      <c r="D11" s="15">
        <v>1000000</v>
      </c>
      <c r="E11" s="16">
        <v>1002.51</v>
      </c>
      <c r="F11" s="17">
        <v>0.12239999999999999</v>
      </c>
      <c r="G11" s="17">
        <v>7.8450000000000006E-2</v>
      </c>
    </row>
    <row r="12" spans="1:7" x14ac:dyDescent="0.25">
      <c r="A12" s="13" t="s">
        <v>1578</v>
      </c>
      <c r="B12" s="36" t="s">
        <v>1579</v>
      </c>
      <c r="C12" s="36" t="s">
        <v>168</v>
      </c>
      <c r="D12" s="15">
        <v>800000</v>
      </c>
      <c r="E12" s="16">
        <v>800.04</v>
      </c>
      <c r="F12" s="17">
        <v>9.7699999999999995E-2</v>
      </c>
      <c r="G12" s="17">
        <v>7.6997999999999997E-2</v>
      </c>
    </row>
    <row r="13" spans="1:7" x14ac:dyDescent="0.25">
      <c r="A13" s="13" t="s">
        <v>1580</v>
      </c>
      <c r="B13" s="36" t="s">
        <v>1581</v>
      </c>
      <c r="C13" s="36" t="s">
        <v>168</v>
      </c>
      <c r="D13" s="15">
        <v>500000</v>
      </c>
      <c r="E13" s="16">
        <v>501.25</v>
      </c>
      <c r="F13" s="17">
        <v>6.1199999999999997E-2</v>
      </c>
      <c r="G13" s="17">
        <v>7.6323000000000002E-2</v>
      </c>
    </row>
    <row r="14" spans="1:7" x14ac:dyDescent="0.25">
      <c r="A14" s="13" t="s">
        <v>1582</v>
      </c>
      <c r="B14" s="36" t="s">
        <v>1583</v>
      </c>
      <c r="C14" s="36" t="s">
        <v>175</v>
      </c>
      <c r="D14" s="15">
        <v>500000</v>
      </c>
      <c r="E14" s="16">
        <v>500.99</v>
      </c>
      <c r="F14" s="17">
        <v>6.1199999999999997E-2</v>
      </c>
      <c r="G14" s="17">
        <v>7.9148999999999997E-2</v>
      </c>
    </row>
    <row r="15" spans="1:7" x14ac:dyDescent="0.25">
      <c r="A15" s="13" t="s">
        <v>1584</v>
      </c>
      <c r="B15" s="36" t="s">
        <v>1585</v>
      </c>
      <c r="C15" s="36" t="s">
        <v>175</v>
      </c>
      <c r="D15" s="15">
        <v>500000</v>
      </c>
      <c r="E15" s="16">
        <v>500.97</v>
      </c>
      <c r="F15" s="17">
        <v>6.1199999999999997E-2</v>
      </c>
      <c r="G15" s="17">
        <v>7.9141000000000003E-2</v>
      </c>
    </row>
    <row r="16" spans="1:7" x14ac:dyDescent="0.25">
      <c r="A16" s="13" t="s">
        <v>1586</v>
      </c>
      <c r="B16" s="36" t="s">
        <v>1587</v>
      </c>
      <c r="C16" s="36" t="s">
        <v>223</v>
      </c>
      <c r="D16" s="15">
        <v>500000</v>
      </c>
      <c r="E16" s="16">
        <v>500.95</v>
      </c>
      <c r="F16" s="17">
        <v>6.1199999999999997E-2</v>
      </c>
      <c r="G16" s="17">
        <v>7.9482999999999998E-2</v>
      </c>
    </row>
    <row r="17" spans="1:7" x14ac:dyDescent="0.25">
      <c r="A17" s="13" t="s">
        <v>1588</v>
      </c>
      <c r="B17" s="36" t="s">
        <v>1589</v>
      </c>
      <c r="C17" s="36" t="s">
        <v>168</v>
      </c>
      <c r="D17" s="15">
        <v>500000</v>
      </c>
      <c r="E17" s="16">
        <v>500.77</v>
      </c>
      <c r="F17" s="17">
        <v>6.1199999999999997E-2</v>
      </c>
      <c r="G17" s="17">
        <v>7.7649999999999997E-2</v>
      </c>
    </row>
    <row r="18" spans="1:7" x14ac:dyDescent="0.25">
      <c r="A18" s="13" t="s">
        <v>1590</v>
      </c>
      <c r="B18" s="36" t="s">
        <v>1591</v>
      </c>
      <c r="C18" s="36" t="s">
        <v>168</v>
      </c>
      <c r="D18" s="15">
        <v>500000</v>
      </c>
      <c r="E18" s="16">
        <v>500.72</v>
      </c>
      <c r="F18" s="17">
        <v>6.1100000000000002E-2</v>
      </c>
      <c r="G18" s="17">
        <v>7.9799999999999996E-2</v>
      </c>
    </row>
    <row r="19" spans="1:7" x14ac:dyDescent="0.25">
      <c r="A19" s="13" t="s">
        <v>1592</v>
      </c>
      <c r="B19" s="36" t="s">
        <v>1593</v>
      </c>
      <c r="C19" s="36" t="s">
        <v>168</v>
      </c>
      <c r="D19" s="15">
        <v>500000</v>
      </c>
      <c r="E19" s="16">
        <v>500.49</v>
      </c>
      <c r="F19" s="17">
        <v>6.1100000000000002E-2</v>
      </c>
      <c r="G19" s="17">
        <v>7.7998999999999999E-2</v>
      </c>
    </row>
    <row r="20" spans="1:7" x14ac:dyDescent="0.25">
      <c r="A20" s="13" t="s">
        <v>1594</v>
      </c>
      <c r="B20" s="36" t="s">
        <v>1595</v>
      </c>
      <c r="C20" s="36" t="s">
        <v>168</v>
      </c>
      <c r="D20" s="15">
        <v>500000</v>
      </c>
      <c r="E20" s="16">
        <v>500.27</v>
      </c>
      <c r="F20" s="17">
        <v>6.1100000000000002E-2</v>
      </c>
      <c r="G20" s="17">
        <v>7.6550000000000007E-2</v>
      </c>
    </row>
    <row r="21" spans="1:7" x14ac:dyDescent="0.25">
      <c r="A21" s="13" t="s">
        <v>1596</v>
      </c>
      <c r="B21" s="36" t="s">
        <v>1597</v>
      </c>
      <c r="C21" s="36" t="s">
        <v>168</v>
      </c>
      <c r="D21" s="15">
        <v>500000</v>
      </c>
      <c r="E21" s="16">
        <v>500.14</v>
      </c>
      <c r="F21" s="17">
        <v>6.1100000000000002E-2</v>
      </c>
      <c r="G21" s="17">
        <v>7.8649999999999998E-2</v>
      </c>
    </row>
    <row r="22" spans="1:7" x14ac:dyDescent="0.25">
      <c r="A22" s="13" t="s">
        <v>1598</v>
      </c>
      <c r="B22" s="36" t="s">
        <v>1599</v>
      </c>
      <c r="C22" s="36" t="s">
        <v>168</v>
      </c>
      <c r="D22" s="15">
        <v>500000</v>
      </c>
      <c r="E22" s="16">
        <v>499.76</v>
      </c>
      <c r="F22" s="17">
        <v>6.0999999999999999E-2</v>
      </c>
      <c r="G22" s="17">
        <v>7.6100000000000001E-2</v>
      </c>
    </row>
    <row r="23" spans="1:7" x14ac:dyDescent="0.25">
      <c r="A23" s="13" t="s">
        <v>1600</v>
      </c>
      <c r="B23" s="36" t="s">
        <v>1601</v>
      </c>
      <c r="C23" s="36" t="s">
        <v>168</v>
      </c>
      <c r="D23" s="15">
        <v>500000</v>
      </c>
      <c r="E23" s="16">
        <v>498.98</v>
      </c>
      <c r="F23" s="17">
        <v>6.0900000000000003E-2</v>
      </c>
      <c r="G23" s="17">
        <v>7.8200000000000006E-2</v>
      </c>
    </row>
    <row r="24" spans="1:7" x14ac:dyDescent="0.25">
      <c r="A24" s="13" t="s">
        <v>1602</v>
      </c>
      <c r="B24" s="36" t="s">
        <v>1603</v>
      </c>
      <c r="C24" s="36" t="s">
        <v>168</v>
      </c>
      <c r="D24" s="15">
        <v>500000</v>
      </c>
      <c r="E24" s="16">
        <v>498.67</v>
      </c>
      <c r="F24" s="17">
        <v>6.0900000000000003E-2</v>
      </c>
      <c r="G24" s="17">
        <v>7.9177999999999998E-2</v>
      </c>
    </row>
    <row r="25" spans="1:7" x14ac:dyDescent="0.25">
      <c r="A25" s="14" t="s">
        <v>325</v>
      </c>
      <c r="B25" s="37"/>
      <c r="C25" s="37"/>
      <c r="D25" s="18"/>
      <c r="E25" s="29">
        <v>7806.51</v>
      </c>
      <c r="F25" s="30">
        <v>0.95330000000000004</v>
      </c>
      <c r="G25" s="21"/>
    </row>
    <row r="26" spans="1:7" x14ac:dyDescent="0.25">
      <c r="A26" s="13"/>
      <c r="B26" s="36"/>
      <c r="C26" s="36"/>
      <c r="D26" s="15"/>
      <c r="E26" s="16"/>
      <c r="F26" s="17"/>
      <c r="G26" s="17"/>
    </row>
    <row r="27" spans="1:7" x14ac:dyDescent="0.25">
      <c r="A27" s="14" t="s">
        <v>334</v>
      </c>
      <c r="B27" s="36"/>
      <c r="C27" s="36"/>
      <c r="D27" s="15"/>
      <c r="E27" s="16"/>
      <c r="F27" s="17"/>
      <c r="G27" s="17"/>
    </row>
    <row r="28" spans="1:7" x14ac:dyDescent="0.25">
      <c r="A28" s="14" t="s">
        <v>325</v>
      </c>
      <c r="B28" s="36"/>
      <c r="C28" s="36"/>
      <c r="D28" s="15"/>
      <c r="E28" s="40" t="s">
        <v>163</v>
      </c>
      <c r="F28" s="41" t="s">
        <v>163</v>
      </c>
      <c r="G28" s="17"/>
    </row>
    <row r="29" spans="1:7" x14ac:dyDescent="0.25">
      <c r="A29" s="13"/>
      <c r="B29" s="36"/>
      <c r="C29" s="36"/>
      <c r="D29" s="15"/>
      <c r="E29" s="16"/>
      <c r="F29" s="17"/>
      <c r="G29" s="17"/>
    </row>
    <row r="30" spans="1:7" x14ac:dyDescent="0.25">
      <c r="A30" s="14" t="s">
        <v>335</v>
      </c>
      <c r="B30" s="36"/>
      <c r="C30" s="36"/>
      <c r="D30" s="15"/>
      <c r="E30" s="16"/>
      <c r="F30" s="17"/>
      <c r="G30" s="17"/>
    </row>
    <row r="31" spans="1:7" x14ac:dyDescent="0.25">
      <c r="A31" s="14" t="s">
        <v>325</v>
      </c>
      <c r="B31" s="36"/>
      <c r="C31" s="36"/>
      <c r="D31" s="15"/>
      <c r="E31" s="40" t="s">
        <v>163</v>
      </c>
      <c r="F31" s="41" t="s">
        <v>163</v>
      </c>
      <c r="G31" s="17"/>
    </row>
    <row r="32" spans="1:7" x14ac:dyDescent="0.25">
      <c r="A32" s="13"/>
      <c r="B32" s="36"/>
      <c r="C32" s="36"/>
      <c r="D32" s="15"/>
      <c r="E32" s="16"/>
      <c r="F32" s="17"/>
      <c r="G32" s="17"/>
    </row>
    <row r="33" spans="1:7" x14ac:dyDescent="0.25">
      <c r="A33" s="25" t="s">
        <v>336</v>
      </c>
      <c r="B33" s="38"/>
      <c r="C33" s="38"/>
      <c r="D33" s="26"/>
      <c r="E33" s="29">
        <v>7806.51</v>
      </c>
      <c r="F33" s="30">
        <v>0.95330000000000004</v>
      </c>
      <c r="G33" s="21"/>
    </row>
    <row r="34" spans="1:7" x14ac:dyDescent="0.25">
      <c r="A34" s="13"/>
      <c r="B34" s="36"/>
      <c r="C34" s="36"/>
      <c r="D34" s="15"/>
      <c r="E34" s="16"/>
      <c r="F34" s="17"/>
      <c r="G34" s="17"/>
    </row>
    <row r="35" spans="1:7" x14ac:dyDescent="0.25">
      <c r="A35" s="13"/>
      <c r="B35" s="36"/>
      <c r="C35" s="36"/>
      <c r="D35" s="15"/>
      <c r="E35" s="16"/>
      <c r="F35" s="17"/>
      <c r="G35" s="17"/>
    </row>
    <row r="36" spans="1:7" x14ac:dyDescent="0.25">
      <c r="A36" s="14" t="s">
        <v>337</v>
      </c>
      <c r="B36" s="36"/>
      <c r="C36" s="36"/>
      <c r="D36" s="15"/>
      <c r="E36" s="16"/>
      <c r="F36" s="17"/>
      <c r="G36" s="17"/>
    </row>
    <row r="37" spans="1:7" x14ac:dyDescent="0.25">
      <c r="A37" s="13" t="s">
        <v>339</v>
      </c>
      <c r="B37" s="36"/>
      <c r="C37" s="36"/>
      <c r="D37" s="15"/>
      <c r="E37" s="16">
        <v>122.98</v>
      </c>
      <c r="F37" s="17">
        <v>1.4999999999999999E-2</v>
      </c>
      <c r="G37" s="17">
        <v>5.1214000000000003E-2</v>
      </c>
    </row>
    <row r="38" spans="1:7" x14ac:dyDescent="0.25">
      <c r="A38" s="14" t="s">
        <v>325</v>
      </c>
      <c r="B38" s="37"/>
      <c r="C38" s="37"/>
      <c r="D38" s="18"/>
      <c r="E38" s="29">
        <v>122.98</v>
      </c>
      <c r="F38" s="30">
        <v>1.4999999999999999E-2</v>
      </c>
      <c r="G38" s="21"/>
    </row>
    <row r="39" spans="1:7" x14ac:dyDescent="0.25">
      <c r="A39" s="13"/>
      <c r="B39" s="36"/>
      <c r="C39" s="36"/>
      <c r="D39" s="15"/>
      <c r="E39" s="16"/>
      <c r="F39" s="17"/>
      <c r="G39" s="17"/>
    </row>
    <row r="40" spans="1:7" x14ac:dyDescent="0.25">
      <c r="A40" s="25" t="s">
        <v>336</v>
      </c>
      <c r="B40" s="38"/>
      <c r="C40" s="38"/>
      <c r="D40" s="26"/>
      <c r="E40" s="29">
        <v>122.98</v>
      </c>
      <c r="F40" s="30">
        <v>1.4999999999999999E-2</v>
      </c>
      <c r="G40" s="21"/>
    </row>
    <row r="41" spans="1:7" x14ac:dyDescent="0.25">
      <c r="A41" s="13" t="s">
        <v>340</v>
      </c>
      <c r="B41" s="36"/>
      <c r="C41" s="36"/>
      <c r="D41" s="15"/>
      <c r="E41" s="16">
        <v>256.21685600000001</v>
      </c>
      <c r="F41" s="17">
        <v>3.1288999999999997E-2</v>
      </c>
      <c r="G41" s="17"/>
    </row>
    <row r="42" spans="1:7" x14ac:dyDescent="0.25">
      <c r="A42" s="13" t="s">
        <v>341</v>
      </c>
      <c r="B42" s="36"/>
      <c r="C42" s="36"/>
      <c r="D42" s="15"/>
      <c r="E42" s="16">
        <v>2.8331439999999999</v>
      </c>
      <c r="F42" s="17">
        <v>4.1100000000000002E-4</v>
      </c>
      <c r="G42" s="17">
        <v>5.1214000000000003E-2</v>
      </c>
    </row>
    <row r="43" spans="1:7" x14ac:dyDescent="0.25">
      <c r="A43" s="33" t="s">
        <v>342</v>
      </c>
      <c r="B43" s="39"/>
      <c r="C43" s="39"/>
      <c r="D43" s="34"/>
      <c r="E43" s="27">
        <v>8188.54</v>
      </c>
      <c r="F43" s="28">
        <v>1</v>
      </c>
      <c r="G43" s="28"/>
    </row>
    <row r="44" spans="1:7" x14ac:dyDescent="0.25">
      <c r="A44" s="70" t="s">
        <v>343</v>
      </c>
      <c r="B44" s="71"/>
      <c r="C44" s="71"/>
      <c r="D44" s="71"/>
      <c r="E44" s="71"/>
      <c r="F44" s="71"/>
      <c r="G44" s="72"/>
    </row>
    <row r="45" spans="1:7" x14ac:dyDescent="0.25">
      <c r="A45" s="1" t="s">
        <v>344</v>
      </c>
    </row>
    <row r="46" spans="1:7" x14ac:dyDescent="0.25">
      <c r="A46" s="73" t="s">
        <v>1604</v>
      </c>
    </row>
    <row r="48" spans="1:7" x14ac:dyDescent="0.25">
      <c r="A48" s="1" t="s">
        <v>346</v>
      </c>
    </row>
    <row r="49" spans="1:3" x14ac:dyDescent="0.25">
      <c r="A49" s="56" t="s">
        <v>347</v>
      </c>
      <c r="B49" s="3" t="s">
        <v>163</v>
      </c>
    </row>
    <row r="50" spans="1:3" x14ac:dyDescent="0.25">
      <c r="A50" t="s">
        <v>348</v>
      </c>
    </row>
    <row r="51" spans="1:3" x14ac:dyDescent="0.25">
      <c r="A51" t="s">
        <v>590</v>
      </c>
      <c r="B51" t="s">
        <v>350</v>
      </c>
      <c r="C51" t="s">
        <v>350</v>
      </c>
    </row>
    <row r="52" spans="1:3" x14ac:dyDescent="0.25">
      <c r="B52" s="58">
        <v>46265</v>
      </c>
      <c r="C52" s="58">
        <v>46295</v>
      </c>
    </row>
    <row r="53" spans="1:3" x14ac:dyDescent="0.25">
      <c r="A53" t="s">
        <v>973</v>
      </c>
      <c r="B53">
        <v>11.208</v>
      </c>
      <c r="C53">
        <v>11.2636</v>
      </c>
    </row>
    <row r="54" spans="1:3" x14ac:dyDescent="0.25">
      <c r="A54" t="s">
        <v>592</v>
      </c>
      <c r="B54">
        <v>10.5037</v>
      </c>
      <c r="C54">
        <v>10.5558</v>
      </c>
    </row>
    <row r="55" spans="1:3" x14ac:dyDescent="0.25">
      <c r="A55" t="s">
        <v>974</v>
      </c>
      <c r="B55">
        <v>11.1745</v>
      </c>
      <c r="C55">
        <v>11.228300000000001</v>
      </c>
    </row>
    <row r="56" spans="1:3" x14ac:dyDescent="0.25">
      <c r="A56" t="s">
        <v>594</v>
      </c>
      <c r="B56">
        <v>10.4702</v>
      </c>
      <c r="C56">
        <v>10.5205</v>
      </c>
    </row>
    <row r="58" spans="1:3" x14ac:dyDescent="0.25">
      <c r="A58" t="s">
        <v>352</v>
      </c>
      <c r="B58" s="3" t="s">
        <v>163</v>
      </c>
    </row>
    <row r="59" spans="1:3" x14ac:dyDescent="0.25">
      <c r="A59" t="s">
        <v>353</v>
      </c>
      <c r="B59" s="3" t="s">
        <v>163</v>
      </c>
    </row>
    <row r="60" spans="1:3" ht="29.1" customHeight="1" x14ac:dyDescent="0.25">
      <c r="A60" s="56" t="s">
        <v>354</v>
      </c>
      <c r="B60" s="3" t="s">
        <v>163</v>
      </c>
    </row>
    <row r="61" spans="1:3" ht="29.1" customHeight="1" x14ac:dyDescent="0.25">
      <c r="A61" s="56" t="s">
        <v>355</v>
      </c>
      <c r="B61" s="3" t="s">
        <v>163</v>
      </c>
    </row>
    <row r="62" spans="1:3" x14ac:dyDescent="0.25">
      <c r="A62" t="s">
        <v>356</v>
      </c>
      <c r="B62" s="66">
        <f>B77</f>
        <v>0.63780878921566897</v>
      </c>
    </row>
    <row r="63" spans="1:3" ht="43.5" customHeight="1" x14ac:dyDescent="0.25">
      <c r="A63" s="56" t="s">
        <v>357</v>
      </c>
      <c r="B63" s="3" t="s">
        <v>163</v>
      </c>
    </row>
    <row r="64" spans="1:3" x14ac:dyDescent="0.25">
      <c r="B64" s="3"/>
    </row>
    <row r="65" spans="1:2" ht="29.1" customHeight="1" x14ac:dyDescent="0.25">
      <c r="A65" s="56" t="s">
        <v>358</v>
      </c>
      <c r="B65" s="3" t="s">
        <v>163</v>
      </c>
    </row>
    <row r="66" spans="1:2" ht="29.1" customHeight="1" x14ac:dyDescent="0.25">
      <c r="A66" s="56" t="s">
        <v>359</v>
      </c>
      <c r="B66">
        <v>4980.6000000000004</v>
      </c>
    </row>
    <row r="67" spans="1:2" ht="29.1" customHeight="1" x14ac:dyDescent="0.25">
      <c r="A67" s="56" t="s">
        <v>360</v>
      </c>
      <c r="B67" s="3" t="s">
        <v>163</v>
      </c>
    </row>
    <row r="68" spans="1:2" ht="29.1" customHeight="1" x14ac:dyDescent="0.25">
      <c r="A68" s="56" t="s">
        <v>361</v>
      </c>
      <c r="B68" s="3" t="s">
        <v>163</v>
      </c>
    </row>
    <row r="69" spans="1:2" x14ac:dyDescent="0.25">
      <c r="A69" s="56"/>
      <c r="B69" s="3"/>
    </row>
    <row r="70" spans="1:2" x14ac:dyDescent="0.25">
      <c r="A70" t="s">
        <v>362</v>
      </c>
    </row>
    <row r="71" spans="1:2" ht="57.95" customHeight="1" x14ac:dyDescent="0.25">
      <c r="A71" s="24" t="s">
        <v>363</v>
      </c>
      <c r="B71" s="62" t="s">
        <v>1605</v>
      </c>
    </row>
    <row r="72" spans="1:2" ht="43.5" customHeight="1" x14ac:dyDescent="0.25">
      <c r="A72" s="24" t="s">
        <v>365</v>
      </c>
      <c r="B72" s="62" t="s">
        <v>1606</v>
      </c>
    </row>
    <row r="73" spans="1:2" x14ac:dyDescent="0.25">
      <c r="A73" s="24"/>
      <c r="B73" s="24"/>
    </row>
    <row r="74" spans="1:2" x14ac:dyDescent="0.25">
      <c r="A74" s="24" t="s">
        <v>367</v>
      </c>
      <c r="B74" s="60">
        <v>7.7684484680958201</v>
      </c>
    </row>
    <row r="75" spans="1:2" x14ac:dyDescent="0.25">
      <c r="A75" s="24"/>
      <c r="B75" s="24"/>
    </row>
    <row r="76" spans="1:2" x14ac:dyDescent="0.25">
      <c r="A76" s="24" t="s">
        <v>368</v>
      </c>
      <c r="B76" s="49">
        <v>0.63339999999999996</v>
      </c>
    </row>
    <row r="77" spans="1:2" x14ac:dyDescent="0.25">
      <c r="A77" s="24" t="s">
        <v>369</v>
      </c>
      <c r="B77" s="49">
        <v>0.63780878921566897</v>
      </c>
    </row>
    <row r="78" spans="1:2" x14ac:dyDescent="0.25">
      <c r="A78" s="24"/>
      <c r="B78" s="24"/>
    </row>
    <row r="79" spans="1:2" x14ac:dyDescent="0.25">
      <c r="A79" s="24" t="s">
        <v>370</v>
      </c>
      <c r="B79" s="65">
        <v>46295</v>
      </c>
    </row>
    <row r="81" spans="1:4" ht="69.95" customHeight="1" x14ac:dyDescent="0.25">
      <c r="A81" s="125" t="s">
        <v>371</v>
      </c>
      <c r="B81" s="125" t="s">
        <v>372</v>
      </c>
      <c r="C81" s="125" t="s">
        <v>5</v>
      </c>
      <c r="D81" s="125" t="s">
        <v>6</v>
      </c>
    </row>
    <row r="82" spans="1:4" ht="69.95" customHeight="1" x14ac:dyDescent="0.25">
      <c r="A82" s="125" t="s">
        <v>1605</v>
      </c>
      <c r="B82" s="125"/>
      <c r="C82" s="125" t="s">
        <v>42</v>
      </c>
      <c r="D8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79"/>
  <sheetViews>
    <sheetView showGridLines="0" workbookViewId="0">
      <pane ySplit="4" topLeftCell="A74" activePane="bottomLeft" state="frozen"/>
      <selection activeCell="A5" sqref="A5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1607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1608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4" t="s">
        <v>164</v>
      </c>
      <c r="B8" s="36"/>
      <c r="C8" s="36"/>
      <c r="D8" s="15"/>
      <c r="E8" s="16"/>
      <c r="F8" s="17"/>
      <c r="G8" s="17"/>
    </row>
    <row r="9" spans="1:7" x14ac:dyDescent="0.25">
      <c r="A9" s="14" t="s">
        <v>970</v>
      </c>
      <c r="B9" s="36"/>
      <c r="C9" s="36"/>
      <c r="D9" s="15"/>
      <c r="E9" s="16"/>
      <c r="F9" s="17"/>
      <c r="G9" s="17"/>
    </row>
    <row r="10" spans="1:7" x14ac:dyDescent="0.25">
      <c r="A10" s="14" t="s">
        <v>325</v>
      </c>
      <c r="B10" s="36"/>
      <c r="C10" s="36"/>
      <c r="D10" s="15"/>
      <c r="E10" s="40" t="s">
        <v>163</v>
      </c>
      <c r="F10" s="41" t="s">
        <v>163</v>
      </c>
      <c r="G10" s="17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14" t="s">
        <v>326</v>
      </c>
      <c r="B12" s="36"/>
      <c r="C12" s="36"/>
      <c r="D12" s="15"/>
      <c r="E12" s="16"/>
      <c r="F12" s="17"/>
      <c r="G12" s="17"/>
    </row>
    <row r="13" spans="1:7" x14ac:dyDescent="0.25">
      <c r="A13" s="13" t="s">
        <v>1396</v>
      </c>
      <c r="B13" s="36" t="s">
        <v>1397</v>
      </c>
      <c r="C13" s="36" t="s">
        <v>329</v>
      </c>
      <c r="D13" s="15">
        <v>2750000</v>
      </c>
      <c r="E13" s="16">
        <v>2773.38</v>
      </c>
      <c r="F13" s="17">
        <v>0.2656</v>
      </c>
      <c r="G13" s="17">
        <v>6.2283999999999999E-2</v>
      </c>
    </row>
    <row r="14" spans="1:7" x14ac:dyDescent="0.25">
      <c r="A14" s="13" t="s">
        <v>1392</v>
      </c>
      <c r="B14" s="36" t="s">
        <v>1393</v>
      </c>
      <c r="C14" s="36" t="s">
        <v>329</v>
      </c>
      <c r="D14" s="15">
        <v>2100000</v>
      </c>
      <c r="E14" s="16">
        <v>2118.69</v>
      </c>
      <c r="F14" s="17">
        <v>0.2029</v>
      </c>
      <c r="G14" s="17">
        <v>6.5396999999999997E-2</v>
      </c>
    </row>
    <row r="15" spans="1:7" x14ac:dyDescent="0.25">
      <c r="A15" s="13" t="s">
        <v>1394</v>
      </c>
      <c r="B15" s="36" t="s">
        <v>1395</v>
      </c>
      <c r="C15" s="36" t="s">
        <v>329</v>
      </c>
      <c r="D15" s="15">
        <v>100000</v>
      </c>
      <c r="E15" s="16">
        <v>99.52</v>
      </c>
      <c r="F15" s="17">
        <v>9.4999999999999998E-3</v>
      </c>
      <c r="G15" s="17">
        <v>6.5335000000000004E-2</v>
      </c>
    </row>
    <row r="16" spans="1:7" x14ac:dyDescent="0.25">
      <c r="A16" s="14" t="s">
        <v>325</v>
      </c>
      <c r="B16" s="37"/>
      <c r="C16" s="37"/>
      <c r="D16" s="18"/>
      <c r="E16" s="29">
        <v>4991.59</v>
      </c>
      <c r="F16" s="30">
        <v>0.47799999999999998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14" t="s">
        <v>1323</v>
      </c>
      <c r="B18" s="36"/>
      <c r="C18" s="36"/>
      <c r="D18" s="15"/>
      <c r="E18" s="16"/>
      <c r="F18" s="17"/>
      <c r="G18" s="17"/>
    </row>
    <row r="19" spans="1:7" x14ac:dyDescent="0.25">
      <c r="A19" s="13" t="s">
        <v>1609</v>
      </c>
      <c r="B19" s="36" t="s">
        <v>1610</v>
      </c>
      <c r="C19" s="36" t="s">
        <v>329</v>
      </c>
      <c r="D19" s="15">
        <v>4000000</v>
      </c>
      <c r="E19" s="16">
        <v>4091.26</v>
      </c>
      <c r="F19" s="17">
        <v>0.39190000000000003</v>
      </c>
      <c r="G19" s="17">
        <v>7.2777999999999995E-2</v>
      </c>
    </row>
    <row r="20" spans="1:7" x14ac:dyDescent="0.25">
      <c r="A20" s="13" t="s">
        <v>1611</v>
      </c>
      <c r="B20" s="36" t="s">
        <v>1612</v>
      </c>
      <c r="C20" s="36" t="s">
        <v>329</v>
      </c>
      <c r="D20" s="15">
        <v>1000000</v>
      </c>
      <c r="E20" s="16">
        <v>1017.91</v>
      </c>
      <c r="F20" s="17">
        <v>9.7500000000000003E-2</v>
      </c>
      <c r="G20" s="17">
        <v>7.0644999999999999E-2</v>
      </c>
    </row>
    <row r="21" spans="1:7" x14ac:dyDescent="0.25">
      <c r="A21" s="14" t="s">
        <v>325</v>
      </c>
      <c r="B21" s="37"/>
      <c r="C21" s="37"/>
      <c r="D21" s="18"/>
      <c r="E21" s="29">
        <v>5109.17</v>
      </c>
      <c r="F21" s="30">
        <v>0.4894</v>
      </c>
      <c r="G21" s="21"/>
    </row>
    <row r="22" spans="1:7" x14ac:dyDescent="0.25">
      <c r="A22" s="13"/>
      <c r="B22" s="36"/>
      <c r="C22" s="36"/>
      <c r="D22" s="15"/>
      <c r="E22" s="16"/>
      <c r="F22" s="17"/>
      <c r="G22" s="17"/>
    </row>
    <row r="23" spans="1:7" x14ac:dyDescent="0.25">
      <c r="A23" s="13"/>
      <c r="B23" s="36"/>
      <c r="C23" s="36"/>
      <c r="D23" s="15"/>
      <c r="E23" s="16"/>
      <c r="F23" s="17"/>
      <c r="G23" s="17"/>
    </row>
    <row r="24" spans="1:7" x14ac:dyDescent="0.25">
      <c r="A24" s="14" t="s">
        <v>334</v>
      </c>
      <c r="B24" s="36"/>
      <c r="C24" s="36"/>
      <c r="D24" s="15"/>
      <c r="E24" s="16"/>
      <c r="F24" s="17"/>
      <c r="G24" s="17"/>
    </row>
    <row r="25" spans="1:7" x14ac:dyDescent="0.25">
      <c r="A25" s="14" t="s">
        <v>325</v>
      </c>
      <c r="B25" s="36"/>
      <c r="C25" s="36"/>
      <c r="D25" s="15"/>
      <c r="E25" s="40" t="s">
        <v>163</v>
      </c>
      <c r="F25" s="41" t="s">
        <v>163</v>
      </c>
      <c r="G25" s="17"/>
    </row>
    <row r="26" spans="1:7" x14ac:dyDescent="0.25">
      <c r="A26" s="13"/>
      <c r="B26" s="36"/>
      <c r="C26" s="36"/>
      <c r="D26" s="15"/>
      <c r="E26" s="16"/>
      <c r="F26" s="17"/>
      <c r="G26" s="17"/>
    </row>
    <row r="27" spans="1:7" x14ac:dyDescent="0.25">
      <c r="A27" s="14" t="s">
        <v>335</v>
      </c>
      <c r="B27" s="36"/>
      <c r="C27" s="36"/>
      <c r="D27" s="15"/>
      <c r="E27" s="16"/>
      <c r="F27" s="17"/>
      <c r="G27" s="17"/>
    </row>
    <row r="28" spans="1:7" x14ac:dyDescent="0.25">
      <c r="A28" s="14" t="s">
        <v>325</v>
      </c>
      <c r="B28" s="36"/>
      <c r="C28" s="36"/>
      <c r="D28" s="15"/>
      <c r="E28" s="40" t="s">
        <v>163</v>
      </c>
      <c r="F28" s="41" t="s">
        <v>163</v>
      </c>
      <c r="G28" s="17"/>
    </row>
    <row r="29" spans="1:7" x14ac:dyDescent="0.25">
      <c r="A29" s="13"/>
      <c r="B29" s="36"/>
      <c r="C29" s="36"/>
      <c r="D29" s="15"/>
      <c r="E29" s="16"/>
      <c r="F29" s="17"/>
      <c r="G29" s="17"/>
    </row>
    <row r="30" spans="1:7" x14ac:dyDescent="0.25">
      <c r="A30" s="25" t="s">
        <v>336</v>
      </c>
      <c r="B30" s="38"/>
      <c r="C30" s="38"/>
      <c r="D30" s="26"/>
      <c r="E30" s="29">
        <v>10100.76</v>
      </c>
      <c r="F30" s="30">
        <v>0.96740000000000004</v>
      </c>
      <c r="G30" s="21"/>
    </row>
    <row r="31" spans="1:7" x14ac:dyDescent="0.25">
      <c r="A31" s="13"/>
      <c r="B31" s="36"/>
      <c r="C31" s="36"/>
      <c r="D31" s="15"/>
      <c r="E31" s="16"/>
      <c r="F31" s="17"/>
      <c r="G31" s="17"/>
    </row>
    <row r="32" spans="1:7" x14ac:dyDescent="0.25">
      <c r="A32" s="13"/>
      <c r="B32" s="36"/>
      <c r="C32" s="36"/>
      <c r="D32" s="15"/>
      <c r="E32" s="16"/>
      <c r="F32" s="17"/>
      <c r="G32" s="17"/>
    </row>
    <row r="33" spans="1:7" x14ac:dyDescent="0.25">
      <c r="A33" s="14" t="s">
        <v>337</v>
      </c>
      <c r="B33" s="36"/>
      <c r="C33" s="36"/>
      <c r="D33" s="15"/>
      <c r="E33" s="16"/>
      <c r="F33" s="17"/>
      <c r="G33" s="17"/>
    </row>
    <row r="34" spans="1:7" x14ac:dyDescent="0.25">
      <c r="A34" s="13" t="s">
        <v>339</v>
      </c>
      <c r="B34" s="36"/>
      <c r="C34" s="36"/>
      <c r="D34" s="15"/>
      <c r="E34" s="16">
        <v>142.97999999999999</v>
      </c>
      <c r="F34" s="17">
        <v>1.37E-2</v>
      </c>
      <c r="G34" s="17">
        <v>5.1214000000000003E-2</v>
      </c>
    </row>
    <row r="35" spans="1:7" x14ac:dyDescent="0.25">
      <c r="A35" s="14" t="s">
        <v>325</v>
      </c>
      <c r="B35" s="37"/>
      <c r="C35" s="37"/>
      <c r="D35" s="18"/>
      <c r="E35" s="29">
        <v>142.97999999999999</v>
      </c>
      <c r="F35" s="30">
        <v>1.37E-2</v>
      </c>
      <c r="G35" s="21"/>
    </row>
    <row r="36" spans="1:7" x14ac:dyDescent="0.25">
      <c r="A36" s="13"/>
      <c r="B36" s="36"/>
      <c r="C36" s="36"/>
      <c r="D36" s="15"/>
      <c r="E36" s="16"/>
      <c r="F36" s="17"/>
      <c r="G36" s="17"/>
    </row>
    <row r="37" spans="1:7" x14ac:dyDescent="0.25">
      <c r="A37" s="25" t="s">
        <v>336</v>
      </c>
      <c r="B37" s="38"/>
      <c r="C37" s="38"/>
      <c r="D37" s="26"/>
      <c r="E37" s="29">
        <v>142.97999999999999</v>
      </c>
      <c r="F37" s="30">
        <v>1.37E-2</v>
      </c>
      <c r="G37" s="21"/>
    </row>
    <row r="38" spans="1:7" x14ac:dyDescent="0.25">
      <c r="A38" s="13" t="s">
        <v>340</v>
      </c>
      <c r="B38" s="36"/>
      <c r="C38" s="36"/>
      <c r="D38" s="15"/>
      <c r="E38" s="16">
        <v>199.16622839999999</v>
      </c>
      <c r="F38" s="17">
        <v>1.9075999999999999E-2</v>
      </c>
      <c r="G38" s="17"/>
    </row>
    <row r="39" spans="1:7" x14ac:dyDescent="0.25">
      <c r="A39" s="13" t="s">
        <v>341</v>
      </c>
      <c r="B39" s="36"/>
      <c r="C39" s="36"/>
      <c r="D39" s="15"/>
      <c r="E39" s="31">
        <v>-2.2462284000000001</v>
      </c>
      <c r="F39" s="32">
        <v>-1.76E-4</v>
      </c>
      <c r="G39" s="17">
        <v>5.1214000000000003E-2</v>
      </c>
    </row>
    <row r="40" spans="1:7" x14ac:dyDescent="0.25">
      <c r="A40" s="33" t="s">
        <v>342</v>
      </c>
      <c r="B40" s="39"/>
      <c r="C40" s="39"/>
      <c r="D40" s="34"/>
      <c r="E40" s="27">
        <v>10440.66</v>
      </c>
      <c r="F40" s="28">
        <v>1</v>
      </c>
      <c r="G40" s="28"/>
    </row>
    <row r="41" spans="1:7" x14ac:dyDescent="0.25">
      <c r="A41" s="70" t="s">
        <v>343</v>
      </c>
      <c r="B41" s="71"/>
      <c r="C41" s="71"/>
      <c r="D41" s="71"/>
      <c r="E41" s="71"/>
      <c r="F41" s="71"/>
      <c r="G41" s="72"/>
    </row>
    <row r="42" spans="1:7" x14ac:dyDescent="0.25">
      <c r="A42" s="1" t="s">
        <v>344</v>
      </c>
    </row>
    <row r="43" spans="1:7" x14ac:dyDescent="0.25">
      <c r="A43" s="73" t="s">
        <v>1613</v>
      </c>
    </row>
    <row r="45" spans="1:7" x14ac:dyDescent="0.25">
      <c r="A45" s="1" t="s">
        <v>346</v>
      </c>
    </row>
    <row r="46" spans="1:7" x14ac:dyDescent="0.25">
      <c r="A46" s="56" t="s">
        <v>347</v>
      </c>
      <c r="B46" s="3" t="s">
        <v>163</v>
      </c>
    </row>
    <row r="47" spans="1:7" x14ac:dyDescent="0.25">
      <c r="A47" t="s">
        <v>348</v>
      </c>
    </row>
    <row r="48" spans="1:7" x14ac:dyDescent="0.25">
      <c r="A48" t="s">
        <v>590</v>
      </c>
      <c r="B48" t="s">
        <v>350</v>
      </c>
      <c r="C48" t="s">
        <v>350</v>
      </c>
    </row>
    <row r="49" spans="1:3" x14ac:dyDescent="0.25">
      <c r="B49" s="58">
        <v>46265</v>
      </c>
      <c r="C49" s="58">
        <v>46295</v>
      </c>
    </row>
    <row r="50" spans="1:3" x14ac:dyDescent="0.25">
      <c r="A50" t="s">
        <v>973</v>
      </c>
      <c r="B50">
        <v>13.2828</v>
      </c>
      <c r="C50">
        <v>13.299099999999999</v>
      </c>
    </row>
    <row r="51" spans="1:3" x14ac:dyDescent="0.25">
      <c r="A51" t="s">
        <v>592</v>
      </c>
      <c r="B51">
        <v>12.480499999999999</v>
      </c>
      <c r="C51">
        <v>12.495799999999999</v>
      </c>
    </row>
    <row r="52" spans="1:3" x14ac:dyDescent="0.25">
      <c r="A52" t="s">
        <v>974</v>
      </c>
      <c r="B52">
        <v>13.152100000000001</v>
      </c>
      <c r="C52">
        <v>13.1656</v>
      </c>
    </row>
    <row r="53" spans="1:3" x14ac:dyDescent="0.25">
      <c r="A53" t="s">
        <v>594</v>
      </c>
      <c r="B53">
        <v>12.3497</v>
      </c>
      <c r="C53">
        <v>12.362299999999999</v>
      </c>
    </row>
    <row r="55" spans="1:3" x14ac:dyDescent="0.25">
      <c r="A55" t="s">
        <v>352</v>
      </c>
      <c r="B55" s="3" t="s">
        <v>163</v>
      </c>
    </row>
    <row r="56" spans="1:3" x14ac:dyDescent="0.25">
      <c r="A56" t="s">
        <v>353</v>
      </c>
      <c r="B56" s="3" t="s">
        <v>163</v>
      </c>
    </row>
    <row r="57" spans="1:3" ht="29.1" customHeight="1" x14ac:dyDescent="0.25">
      <c r="A57" s="56" t="s">
        <v>354</v>
      </c>
      <c r="B57" s="3" t="s">
        <v>163</v>
      </c>
    </row>
    <row r="58" spans="1:3" ht="29.1" customHeight="1" x14ac:dyDescent="0.25">
      <c r="A58" s="56" t="s">
        <v>355</v>
      </c>
      <c r="B58" s="3" t="s">
        <v>163</v>
      </c>
    </row>
    <row r="59" spans="1:3" x14ac:dyDescent="0.25">
      <c r="A59" t="s">
        <v>356</v>
      </c>
      <c r="B59" s="66">
        <f>B74</f>
        <v>1.4399127576456601</v>
      </c>
    </row>
    <row r="60" spans="1:3" ht="43.5" customHeight="1" x14ac:dyDescent="0.25">
      <c r="A60" s="56" t="s">
        <v>357</v>
      </c>
      <c r="B60" s="3" t="s">
        <v>163</v>
      </c>
    </row>
    <row r="61" spans="1:3" x14ac:dyDescent="0.25">
      <c r="B61" s="3"/>
    </row>
    <row r="62" spans="1:3" ht="29.1" customHeight="1" x14ac:dyDescent="0.25">
      <c r="A62" s="56" t="s">
        <v>358</v>
      </c>
      <c r="B62" s="3" t="s">
        <v>163</v>
      </c>
    </row>
    <row r="63" spans="1:3" ht="29.1" customHeight="1" x14ac:dyDescent="0.25">
      <c r="A63" s="56" t="s">
        <v>359</v>
      </c>
      <c r="B63" t="s">
        <v>163</v>
      </c>
    </row>
    <row r="64" spans="1:3" ht="29.1" customHeight="1" x14ac:dyDescent="0.25">
      <c r="A64" s="56" t="s">
        <v>360</v>
      </c>
      <c r="B64" s="3" t="s">
        <v>163</v>
      </c>
    </row>
    <row r="65" spans="1:4" ht="29.1" customHeight="1" x14ac:dyDescent="0.25">
      <c r="A65" s="56" t="s">
        <v>361</v>
      </c>
      <c r="B65" s="3" t="s">
        <v>163</v>
      </c>
    </row>
    <row r="66" spans="1:4" x14ac:dyDescent="0.25">
      <c r="A66" s="56"/>
      <c r="B66" s="3"/>
    </row>
    <row r="67" spans="1:4" x14ac:dyDescent="0.25">
      <c r="A67" t="s">
        <v>362</v>
      </c>
    </row>
    <row r="68" spans="1:4" ht="57.95" customHeight="1" x14ac:dyDescent="0.25">
      <c r="A68" s="24" t="s">
        <v>363</v>
      </c>
      <c r="B68" s="62" t="s">
        <v>1614</v>
      </c>
    </row>
    <row r="69" spans="1:4" ht="43.5" customHeight="1" x14ac:dyDescent="0.25">
      <c r="A69" s="24" t="s">
        <v>365</v>
      </c>
      <c r="B69" s="62" t="s">
        <v>1615</v>
      </c>
    </row>
    <row r="70" spans="1:4" x14ac:dyDescent="0.25">
      <c r="A70" s="24"/>
      <c r="B70" s="24"/>
    </row>
    <row r="71" spans="1:4" x14ac:dyDescent="0.25">
      <c r="A71" s="24" t="s">
        <v>367</v>
      </c>
      <c r="B71" s="60">
        <v>6.7807204014910996</v>
      </c>
    </row>
    <row r="72" spans="1:4" x14ac:dyDescent="0.25">
      <c r="A72" s="24"/>
      <c r="B72" s="24"/>
    </row>
    <row r="73" spans="1:4" x14ac:dyDescent="0.25">
      <c r="A73" s="24" t="s">
        <v>368</v>
      </c>
      <c r="B73" s="49">
        <v>1.3554999999999999</v>
      </c>
    </row>
    <row r="74" spans="1:4" x14ac:dyDescent="0.25">
      <c r="A74" s="24" t="s">
        <v>369</v>
      </c>
      <c r="B74" s="49">
        <v>1.4399127576456601</v>
      </c>
    </row>
    <row r="75" spans="1:4" x14ac:dyDescent="0.25">
      <c r="A75" s="24"/>
      <c r="B75" s="24"/>
    </row>
    <row r="76" spans="1:4" x14ac:dyDescent="0.25">
      <c r="A76" s="24" t="s">
        <v>370</v>
      </c>
      <c r="B76" s="65">
        <v>46295</v>
      </c>
    </row>
    <row r="78" spans="1:4" ht="69.95" customHeight="1" x14ac:dyDescent="0.25">
      <c r="A78" s="125" t="s">
        <v>371</v>
      </c>
      <c r="B78" s="125" t="s">
        <v>372</v>
      </c>
      <c r="C78" s="125" t="s">
        <v>5</v>
      </c>
      <c r="D78" s="125" t="s">
        <v>6</v>
      </c>
    </row>
    <row r="79" spans="1:4" ht="69.95" customHeight="1" x14ac:dyDescent="0.25">
      <c r="A79" s="125" t="s">
        <v>1616</v>
      </c>
      <c r="B79" s="125"/>
      <c r="C79" s="125" t="s">
        <v>44</v>
      </c>
      <c r="D7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42"/>
  <sheetViews>
    <sheetView showGridLines="0" workbookViewId="0">
      <pane ySplit="4" topLeftCell="A137" activePane="bottomLeft" state="frozen"/>
      <selection activeCell="A5" sqref="A5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1617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1618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156659</v>
      </c>
      <c r="E8" s="16">
        <v>2070.56</v>
      </c>
      <c r="F8" s="17">
        <v>4.8399999999999999E-2</v>
      </c>
      <c r="G8" s="17"/>
    </row>
    <row r="9" spans="1:7" x14ac:dyDescent="0.25">
      <c r="A9" s="13" t="s">
        <v>376</v>
      </c>
      <c r="B9" s="36" t="s">
        <v>377</v>
      </c>
      <c r="C9" s="36" t="s">
        <v>378</v>
      </c>
      <c r="D9" s="15">
        <v>249864</v>
      </c>
      <c r="E9" s="16">
        <v>1770.79</v>
      </c>
      <c r="F9" s="17">
        <v>4.1399999999999999E-2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137426</v>
      </c>
      <c r="E10" s="16">
        <v>1631.25</v>
      </c>
      <c r="F10" s="17">
        <v>3.8100000000000002E-2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84003</v>
      </c>
      <c r="E11" s="16">
        <v>1475.93</v>
      </c>
      <c r="F11" s="17">
        <v>3.4500000000000003E-2</v>
      </c>
      <c r="G11" s="17"/>
    </row>
    <row r="12" spans="1:7" x14ac:dyDescent="0.25">
      <c r="A12" s="13" t="s">
        <v>398</v>
      </c>
      <c r="B12" s="36" t="s">
        <v>399</v>
      </c>
      <c r="C12" s="36" t="s">
        <v>400</v>
      </c>
      <c r="D12" s="15">
        <v>33431</v>
      </c>
      <c r="E12" s="16">
        <v>1257.01</v>
      </c>
      <c r="F12" s="17">
        <v>2.9399999999999999E-2</v>
      </c>
      <c r="G12" s="17"/>
    </row>
    <row r="13" spans="1:7" x14ac:dyDescent="0.25">
      <c r="A13" s="13" t="s">
        <v>393</v>
      </c>
      <c r="B13" s="36" t="s">
        <v>394</v>
      </c>
      <c r="C13" s="36" t="s">
        <v>378</v>
      </c>
      <c r="D13" s="15">
        <v>111376</v>
      </c>
      <c r="E13" s="16">
        <v>1068.6500000000001</v>
      </c>
      <c r="F13" s="17">
        <v>2.5000000000000001E-2</v>
      </c>
      <c r="G13" s="17"/>
    </row>
    <row r="14" spans="1:7" x14ac:dyDescent="0.25">
      <c r="A14" s="13" t="s">
        <v>385</v>
      </c>
      <c r="B14" s="36" t="s">
        <v>386</v>
      </c>
      <c r="C14" s="36" t="s">
        <v>387</v>
      </c>
      <c r="D14" s="15">
        <v>31308</v>
      </c>
      <c r="E14" s="16">
        <v>1033.29</v>
      </c>
      <c r="F14" s="17">
        <v>2.41E-2</v>
      </c>
      <c r="G14" s="17"/>
    </row>
    <row r="15" spans="1:7" x14ac:dyDescent="0.25">
      <c r="A15" s="13" t="s">
        <v>439</v>
      </c>
      <c r="B15" s="36" t="s">
        <v>440</v>
      </c>
      <c r="C15" s="36" t="s">
        <v>441</v>
      </c>
      <c r="D15" s="15">
        <v>219943</v>
      </c>
      <c r="E15" s="16">
        <v>854.04</v>
      </c>
      <c r="F15" s="17">
        <v>0.02</v>
      </c>
      <c r="G15" s="17"/>
    </row>
    <row r="16" spans="1:7" x14ac:dyDescent="0.25">
      <c r="A16" s="13" t="s">
        <v>660</v>
      </c>
      <c r="B16" s="36" t="s">
        <v>661</v>
      </c>
      <c r="C16" s="36" t="s">
        <v>387</v>
      </c>
      <c r="D16" s="15">
        <v>26792</v>
      </c>
      <c r="E16" s="16">
        <v>828.41</v>
      </c>
      <c r="F16" s="17">
        <v>1.9400000000000001E-2</v>
      </c>
      <c r="G16" s="17"/>
    </row>
    <row r="17" spans="1:7" x14ac:dyDescent="0.25">
      <c r="A17" s="13" t="s">
        <v>559</v>
      </c>
      <c r="B17" s="36" t="s">
        <v>560</v>
      </c>
      <c r="C17" s="36" t="s">
        <v>378</v>
      </c>
      <c r="D17" s="15">
        <v>332326</v>
      </c>
      <c r="E17" s="16">
        <v>751.22</v>
      </c>
      <c r="F17" s="17">
        <v>1.7600000000000001E-2</v>
      </c>
      <c r="G17" s="17"/>
    </row>
    <row r="18" spans="1:7" x14ac:dyDescent="0.25">
      <c r="A18" s="13" t="s">
        <v>446</v>
      </c>
      <c r="B18" s="36" t="s">
        <v>447</v>
      </c>
      <c r="C18" s="36" t="s">
        <v>417</v>
      </c>
      <c r="D18" s="15">
        <v>75049</v>
      </c>
      <c r="E18" s="16">
        <v>737.51</v>
      </c>
      <c r="F18" s="17">
        <v>1.72E-2</v>
      </c>
      <c r="G18" s="17"/>
    </row>
    <row r="19" spans="1:7" x14ac:dyDescent="0.25">
      <c r="A19" s="13" t="s">
        <v>610</v>
      </c>
      <c r="B19" s="36" t="s">
        <v>611</v>
      </c>
      <c r="C19" s="36" t="s">
        <v>431</v>
      </c>
      <c r="D19" s="15">
        <v>39348</v>
      </c>
      <c r="E19" s="16">
        <v>714.8</v>
      </c>
      <c r="F19" s="17">
        <v>1.67E-2</v>
      </c>
      <c r="G19" s="17"/>
    </row>
    <row r="20" spans="1:7" x14ac:dyDescent="0.25">
      <c r="A20" s="13" t="s">
        <v>763</v>
      </c>
      <c r="B20" s="36" t="s">
        <v>764</v>
      </c>
      <c r="C20" s="36" t="s">
        <v>431</v>
      </c>
      <c r="D20" s="15">
        <v>14743</v>
      </c>
      <c r="E20" s="16">
        <v>707.66</v>
      </c>
      <c r="F20" s="17">
        <v>1.6500000000000001E-2</v>
      </c>
      <c r="G20" s="17"/>
    </row>
    <row r="21" spans="1:7" x14ac:dyDescent="0.25">
      <c r="A21" s="13" t="s">
        <v>536</v>
      </c>
      <c r="B21" s="36" t="s">
        <v>537</v>
      </c>
      <c r="C21" s="36" t="s">
        <v>475</v>
      </c>
      <c r="D21" s="15">
        <v>216749</v>
      </c>
      <c r="E21" s="16">
        <v>699.56</v>
      </c>
      <c r="F21" s="17">
        <v>1.6299999999999999E-2</v>
      </c>
      <c r="G21" s="17"/>
    </row>
    <row r="22" spans="1:7" x14ac:dyDescent="0.25">
      <c r="A22" s="13" t="s">
        <v>1619</v>
      </c>
      <c r="B22" s="36" t="s">
        <v>1620</v>
      </c>
      <c r="C22" s="36" t="s">
        <v>378</v>
      </c>
      <c r="D22" s="15">
        <v>195027</v>
      </c>
      <c r="E22" s="16">
        <v>633.45000000000005</v>
      </c>
      <c r="F22" s="17">
        <v>1.4800000000000001E-2</v>
      </c>
      <c r="G22" s="17"/>
    </row>
    <row r="23" spans="1:7" x14ac:dyDescent="0.25">
      <c r="A23" s="13" t="s">
        <v>1131</v>
      </c>
      <c r="B23" s="36" t="s">
        <v>1132</v>
      </c>
      <c r="C23" s="36" t="s">
        <v>939</v>
      </c>
      <c r="D23" s="15">
        <v>13900</v>
      </c>
      <c r="E23" s="16">
        <v>632.16999999999996</v>
      </c>
      <c r="F23" s="17">
        <v>1.4800000000000001E-2</v>
      </c>
      <c r="G23" s="17"/>
    </row>
    <row r="24" spans="1:7" x14ac:dyDescent="0.25">
      <c r="A24" s="13" t="s">
        <v>382</v>
      </c>
      <c r="B24" s="36" t="s">
        <v>383</v>
      </c>
      <c r="C24" s="36" t="s">
        <v>384</v>
      </c>
      <c r="D24" s="15">
        <v>43950</v>
      </c>
      <c r="E24" s="16">
        <v>626.29</v>
      </c>
      <c r="F24" s="17">
        <v>1.46E-2</v>
      </c>
      <c r="G24" s="17"/>
    </row>
    <row r="25" spans="1:7" x14ac:dyDescent="0.25">
      <c r="A25" s="13" t="s">
        <v>423</v>
      </c>
      <c r="B25" s="36" t="s">
        <v>424</v>
      </c>
      <c r="C25" s="36" t="s">
        <v>384</v>
      </c>
      <c r="D25" s="15">
        <v>20928</v>
      </c>
      <c r="E25" s="16">
        <v>617.38</v>
      </c>
      <c r="F25" s="17">
        <v>1.44E-2</v>
      </c>
      <c r="G25" s="17"/>
    </row>
    <row r="26" spans="1:7" x14ac:dyDescent="0.25">
      <c r="A26" s="13" t="s">
        <v>479</v>
      </c>
      <c r="B26" s="36" t="s">
        <v>480</v>
      </c>
      <c r="C26" s="36" t="s">
        <v>397</v>
      </c>
      <c r="D26" s="15">
        <v>22884</v>
      </c>
      <c r="E26" s="16">
        <v>599.92999999999995</v>
      </c>
      <c r="F26" s="17">
        <v>1.4E-2</v>
      </c>
      <c r="G26" s="17"/>
    </row>
    <row r="27" spans="1:7" x14ac:dyDescent="0.25">
      <c r="A27" s="13" t="s">
        <v>418</v>
      </c>
      <c r="B27" s="36" t="s">
        <v>419</v>
      </c>
      <c r="C27" s="36" t="s">
        <v>378</v>
      </c>
      <c r="D27" s="15">
        <v>128627</v>
      </c>
      <c r="E27" s="16">
        <v>536.37</v>
      </c>
      <c r="F27" s="17">
        <v>1.2500000000000001E-2</v>
      </c>
      <c r="G27" s="17"/>
    </row>
    <row r="28" spans="1:7" x14ac:dyDescent="0.25">
      <c r="A28" s="13" t="s">
        <v>523</v>
      </c>
      <c r="B28" s="36" t="s">
        <v>524</v>
      </c>
      <c r="C28" s="36" t="s">
        <v>417</v>
      </c>
      <c r="D28" s="15">
        <v>42114</v>
      </c>
      <c r="E28" s="16">
        <v>535.69000000000005</v>
      </c>
      <c r="F28" s="17">
        <v>1.2500000000000001E-2</v>
      </c>
      <c r="G28" s="17"/>
    </row>
    <row r="29" spans="1:7" x14ac:dyDescent="0.25">
      <c r="A29" s="13" t="s">
        <v>608</v>
      </c>
      <c r="B29" s="36" t="s">
        <v>609</v>
      </c>
      <c r="C29" s="36" t="s">
        <v>411</v>
      </c>
      <c r="D29" s="15">
        <v>25928</v>
      </c>
      <c r="E29" s="16">
        <v>531.67999999999995</v>
      </c>
      <c r="F29" s="17">
        <v>1.24E-2</v>
      </c>
      <c r="G29" s="17"/>
    </row>
    <row r="30" spans="1:7" x14ac:dyDescent="0.25">
      <c r="A30" s="13" t="s">
        <v>379</v>
      </c>
      <c r="B30" s="36" t="s">
        <v>380</v>
      </c>
      <c r="C30" s="36" t="s">
        <v>381</v>
      </c>
      <c r="D30" s="15">
        <v>125626</v>
      </c>
      <c r="E30" s="16">
        <v>521.98</v>
      </c>
      <c r="F30" s="17">
        <v>1.2200000000000001E-2</v>
      </c>
      <c r="G30" s="17"/>
    </row>
    <row r="31" spans="1:7" x14ac:dyDescent="0.25">
      <c r="A31" s="13" t="s">
        <v>499</v>
      </c>
      <c r="B31" s="36" t="s">
        <v>500</v>
      </c>
      <c r="C31" s="36" t="s">
        <v>411</v>
      </c>
      <c r="D31" s="15">
        <v>33651</v>
      </c>
      <c r="E31" s="16">
        <v>512.84</v>
      </c>
      <c r="F31" s="17">
        <v>1.2E-2</v>
      </c>
      <c r="G31" s="17"/>
    </row>
    <row r="32" spans="1:7" x14ac:dyDescent="0.25">
      <c r="A32" s="13" t="s">
        <v>437</v>
      </c>
      <c r="B32" s="36" t="s">
        <v>438</v>
      </c>
      <c r="C32" s="36" t="s">
        <v>378</v>
      </c>
      <c r="D32" s="15">
        <v>41786</v>
      </c>
      <c r="E32" s="16">
        <v>512.29999999999995</v>
      </c>
      <c r="F32" s="17">
        <v>1.2E-2</v>
      </c>
      <c r="G32" s="17"/>
    </row>
    <row r="33" spans="1:7" x14ac:dyDescent="0.25">
      <c r="A33" s="13" t="s">
        <v>429</v>
      </c>
      <c r="B33" s="36" t="s">
        <v>430</v>
      </c>
      <c r="C33" s="36" t="s">
        <v>431</v>
      </c>
      <c r="D33" s="15">
        <v>25558</v>
      </c>
      <c r="E33" s="16">
        <v>492.5</v>
      </c>
      <c r="F33" s="17">
        <v>1.15E-2</v>
      </c>
      <c r="G33" s="17"/>
    </row>
    <row r="34" spans="1:7" x14ac:dyDescent="0.25">
      <c r="A34" s="13" t="s">
        <v>648</v>
      </c>
      <c r="B34" s="36" t="s">
        <v>649</v>
      </c>
      <c r="C34" s="36" t="s">
        <v>467</v>
      </c>
      <c r="D34" s="15">
        <v>4337</v>
      </c>
      <c r="E34" s="16">
        <v>475.16</v>
      </c>
      <c r="F34" s="17">
        <v>1.11E-2</v>
      </c>
      <c r="G34" s="17"/>
    </row>
    <row r="35" spans="1:7" x14ac:dyDescent="0.25">
      <c r="A35" s="13" t="s">
        <v>454</v>
      </c>
      <c r="B35" s="36" t="s">
        <v>455</v>
      </c>
      <c r="C35" s="36" t="s">
        <v>417</v>
      </c>
      <c r="D35" s="15">
        <v>29328</v>
      </c>
      <c r="E35" s="16">
        <v>475.11</v>
      </c>
      <c r="F35" s="17">
        <v>1.11E-2</v>
      </c>
      <c r="G35" s="17"/>
    </row>
    <row r="36" spans="1:7" x14ac:dyDescent="0.25">
      <c r="A36" s="13" t="s">
        <v>496</v>
      </c>
      <c r="B36" s="36" t="s">
        <v>497</v>
      </c>
      <c r="C36" s="36" t="s">
        <v>498</v>
      </c>
      <c r="D36" s="15">
        <v>37545</v>
      </c>
      <c r="E36" s="16">
        <v>470.59</v>
      </c>
      <c r="F36" s="17">
        <v>1.0999999999999999E-2</v>
      </c>
      <c r="G36" s="17"/>
    </row>
    <row r="37" spans="1:7" x14ac:dyDescent="0.25">
      <c r="A37" s="13" t="s">
        <v>509</v>
      </c>
      <c r="B37" s="36" t="s">
        <v>510</v>
      </c>
      <c r="C37" s="36" t="s">
        <v>422</v>
      </c>
      <c r="D37" s="15">
        <v>269134</v>
      </c>
      <c r="E37" s="16">
        <v>439.39</v>
      </c>
      <c r="F37" s="17">
        <v>1.03E-2</v>
      </c>
      <c r="G37" s="17"/>
    </row>
    <row r="38" spans="1:7" x14ac:dyDescent="0.25">
      <c r="A38" s="13" t="s">
        <v>828</v>
      </c>
      <c r="B38" s="36" t="s">
        <v>829</v>
      </c>
      <c r="C38" s="36" t="s">
        <v>431</v>
      </c>
      <c r="D38" s="15">
        <v>12103</v>
      </c>
      <c r="E38" s="16">
        <v>438.23</v>
      </c>
      <c r="F38" s="17">
        <v>1.0200000000000001E-2</v>
      </c>
      <c r="G38" s="17"/>
    </row>
    <row r="39" spans="1:7" x14ac:dyDescent="0.25">
      <c r="A39" s="13" t="s">
        <v>739</v>
      </c>
      <c r="B39" s="36" t="s">
        <v>740</v>
      </c>
      <c r="C39" s="36" t="s">
        <v>453</v>
      </c>
      <c r="D39" s="15">
        <v>25823</v>
      </c>
      <c r="E39" s="16">
        <v>438.06</v>
      </c>
      <c r="F39" s="17">
        <v>1.0200000000000001E-2</v>
      </c>
      <c r="G39" s="17"/>
    </row>
    <row r="40" spans="1:7" x14ac:dyDescent="0.25">
      <c r="A40" s="13" t="s">
        <v>992</v>
      </c>
      <c r="B40" s="36" t="s">
        <v>993</v>
      </c>
      <c r="C40" s="36" t="s">
        <v>422</v>
      </c>
      <c r="D40" s="15">
        <v>32322</v>
      </c>
      <c r="E40" s="16">
        <v>433.7</v>
      </c>
      <c r="F40" s="17">
        <v>1.01E-2</v>
      </c>
      <c r="G40" s="17"/>
    </row>
    <row r="41" spans="1:7" x14ac:dyDescent="0.25">
      <c r="A41" s="13" t="s">
        <v>511</v>
      </c>
      <c r="B41" s="36" t="s">
        <v>512</v>
      </c>
      <c r="C41" s="36" t="s">
        <v>472</v>
      </c>
      <c r="D41" s="15">
        <v>9427</v>
      </c>
      <c r="E41" s="16">
        <v>432.42</v>
      </c>
      <c r="F41" s="17">
        <v>1.01E-2</v>
      </c>
      <c r="G41" s="17"/>
    </row>
    <row r="42" spans="1:7" x14ac:dyDescent="0.25">
      <c r="A42" s="13" t="s">
        <v>425</v>
      </c>
      <c r="B42" s="36" t="s">
        <v>426</v>
      </c>
      <c r="C42" s="36" t="s">
        <v>411</v>
      </c>
      <c r="D42" s="15">
        <v>8130</v>
      </c>
      <c r="E42" s="16">
        <v>429.18</v>
      </c>
      <c r="F42" s="17">
        <v>0.01</v>
      </c>
      <c r="G42" s="17"/>
    </row>
    <row r="43" spans="1:7" x14ac:dyDescent="0.25">
      <c r="A43" s="13" t="s">
        <v>575</v>
      </c>
      <c r="B43" s="36" t="s">
        <v>576</v>
      </c>
      <c r="C43" s="36" t="s">
        <v>411</v>
      </c>
      <c r="D43" s="15">
        <v>34446</v>
      </c>
      <c r="E43" s="16">
        <v>423.69</v>
      </c>
      <c r="F43" s="17">
        <v>9.9000000000000008E-3</v>
      </c>
      <c r="G43" s="17"/>
    </row>
    <row r="44" spans="1:7" x14ac:dyDescent="0.25">
      <c r="A44" s="13" t="s">
        <v>409</v>
      </c>
      <c r="B44" s="36" t="s">
        <v>410</v>
      </c>
      <c r="C44" s="36" t="s">
        <v>411</v>
      </c>
      <c r="D44" s="15">
        <v>23630</v>
      </c>
      <c r="E44" s="16">
        <v>413.31</v>
      </c>
      <c r="F44" s="17">
        <v>9.7000000000000003E-3</v>
      </c>
      <c r="G44" s="17"/>
    </row>
    <row r="45" spans="1:7" x14ac:dyDescent="0.25">
      <c r="A45" s="13" t="s">
        <v>1621</v>
      </c>
      <c r="B45" s="36" t="s">
        <v>1622</v>
      </c>
      <c r="C45" s="36" t="s">
        <v>700</v>
      </c>
      <c r="D45" s="15">
        <v>74140</v>
      </c>
      <c r="E45" s="16">
        <v>386.86</v>
      </c>
      <c r="F45" s="17">
        <v>8.9999999999999993E-3</v>
      </c>
      <c r="G45" s="17"/>
    </row>
    <row r="46" spans="1:7" x14ac:dyDescent="0.25">
      <c r="A46" s="13" t="s">
        <v>481</v>
      </c>
      <c r="B46" s="36" t="s">
        <v>482</v>
      </c>
      <c r="C46" s="36" t="s">
        <v>483</v>
      </c>
      <c r="D46" s="15">
        <v>40506</v>
      </c>
      <c r="E46" s="16">
        <v>376.62</v>
      </c>
      <c r="F46" s="17">
        <v>8.8000000000000005E-3</v>
      </c>
      <c r="G46" s="17"/>
    </row>
    <row r="47" spans="1:7" x14ac:dyDescent="0.25">
      <c r="A47" s="13" t="s">
        <v>571</v>
      </c>
      <c r="B47" s="36" t="s">
        <v>572</v>
      </c>
      <c r="C47" s="36" t="s">
        <v>472</v>
      </c>
      <c r="D47" s="15">
        <v>2810</v>
      </c>
      <c r="E47" s="16">
        <v>368.11</v>
      </c>
      <c r="F47" s="17">
        <v>8.6E-3</v>
      </c>
      <c r="G47" s="17"/>
    </row>
    <row r="48" spans="1:7" x14ac:dyDescent="0.25">
      <c r="A48" s="13" t="s">
        <v>984</v>
      </c>
      <c r="B48" s="36" t="s">
        <v>985</v>
      </c>
      <c r="C48" s="36" t="s">
        <v>431</v>
      </c>
      <c r="D48" s="15">
        <v>1693</v>
      </c>
      <c r="E48" s="16">
        <v>361.46</v>
      </c>
      <c r="F48" s="17">
        <v>8.3999999999999995E-3</v>
      </c>
      <c r="G48" s="17"/>
    </row>
    <row r="49" spans="1:7" x14ac:dyDescent="0.25">
      <c r="A49" s="13" t="s">
        <v>427</v>
      </c>
      <c r="B49" s="36" t="s">
        <v>428</v>
      </c>
      <c r="C49" s="36" t="s">
        <v>417</v>
      </c>
      <c r="D49" s="15">
        <v>130028</v>
      </c>
      <c r="E49" s="16">
        <v>344.57</v>
      </c>
      <c r="F49" s="17">
        <v>8.0999999999999996E-3</v>
      </c>
      <c r="G49" s="17"/>
    </row>
    <row r="50" spans="1:7" x14ac:dyDescent="0.25">
      <c r="A50" s="13" t="s">
        <v>456</v>
      </c>
      <c r="B50" s="36" t="s">
        <v>457</v>
      </c>
      <c r="C50" s="36" t="s">
        <v>411</v>
      </c>
      <c r="D50" s="15">
        <v>34002</v>
      </c>
      <c r="E50" s="16">
        <v>338.01</v>
      </c>
      <c r="F50" s="17">
        <v>7.9000000000000008E-3</v>
      </c>
      <c r="G50" s="17"/>
    </row>
    <row r="51" spans="1:7" x14ac:dyDescent="0.25">
      <c r="A51" s="13" t="s">
        <v>1623</v>
      </c>
      <c r="B51" s="36" t="s">
        <v>1624</v>
      </c>
      <c r="C51" s="36" t="s">
        <v>378</v>
      </c>
      <c r="D51" s="15">
        <v>480869</v>
      </c>
      <c r="E51" s="16">
        <v>331.46</v>
      </c>
      <c r="F51" s="17">
        <v>7.7000000000000002E-3</v>
      </c>
      <c r="G51" s="17"/>
    </row>
    <row r="52" spans="1:7" x14ac:dyDescent="0.25">
      <c r="A52" s="13" t="s">
        <v>1127</v>
      </c>
      <c r="B52" s="36" t="s">
        <v>1128</v>
      </c>
      <c r="C52" s="36" t="s">
        <v>939</v>
      </c>
      <c r="D52" s="15">
        <v>753271</v>
      </c>
      <c r="E52" s="16">
        <v>320.74</v>
      </c>
      <c r="F52" s="17">
        <v>7.4999999999999997E-3</v>
      </c>
      <c r="G52" s="17"/>
    </row>
    <row r="53" spans="1:7" x14ac:dyDescent="0.25">
      <c r="A53" s="13" t="s">
        <v>1625</v>
      </c>
      <c r="B53" s="36" t="s">
        <v>1626</v>
      </c>
      <c r="C53" s="36" t="s">
        <v>483</v>
      </c>
      <c r="D53" s="15">
        <v>15784</v>
      </c>
      <c r="E53" s="16">
        <v>313.63</v>
      </c>
      <c r="F53" s="17">
        <v>7.3000000000000001E-3</v>
      </c>
      <c r="G53" s="17"/>
    </row>
    <row r="54" spans="1:7" x14ac:dyDescent="0.25">
      <c r="A54" s="13" t="s">
        <v>1008</v>
      </c>
      <c r="B54" s="36" t="s">
        <v>1009</v>
      </c>
      <c r="C54" s="36" t="s">
        <v>422</v>
      </c>
      <c r="D54" s="15">
        <v>9529</v>
      </c>
      <c r="E54" s="16">
        <v>311.06</v>
      </c>
      <c r="F54" s="17">
        <v>7.3000000000000001E-3</v>
      </c>
      <c r="G54" s="17"/>
    </row>
    <row r="55" spans="1:7" x14ac:dyDescent="0.25">
      <c r="A55" s="13" t="s">
        <v>406</v>
      </c>
      <c r="B55" s="36" t="s">
        <v>407</v>
      </c>
      <c r="C55" s="36" t="s">
        <v>408</v>
      </c>
      <c r="D55" s="15">
        <v>1570</v>
      </c>
      <c r="E55" s="16">
        <v>309.29000000000002</v>
      </c>
      <c r="F55" s="17">
        <v>7.1999999999999998E-3</v>
      </c>
      <c r="G55" s="17"/>
    </row>
    <row r="56" spans="1:7" x14ac:dyDescent="0.25">
      <c r="A56" s="13" t="s">
        <v>444</v>
      </c>
      <c r="B56" s="36" t="s">
        <v>445</v>
      </c>
      <c r="C56" s="36" t="s">
        <v>400</v>
      </c>
      <c r="D56" s="15">
        <v>12301</v>
      </c>
      <c r="E56" s="16">
        <v>306.36</v>
      </c>
      <c r="F56" s="17">
        <v>7.1999999999999998E-3</v>
      </c>
      <c r="G56" s="17"/>
    </row>
    <row r="57" spans="1:7" x14ac:dyDescent="0.25">
      <c r="A57" s="13" t="s">
        <v>488</v>
      </c>
      <c r="B57" s="36" t="s">
        <v>489</v>
      </c>
      <c r="C57" s="36" t="s">
        <v>414</v>
      </c>
      <c r="D57" s="15">
        <v>6787</v>
      </c>
      <c r="E57" s="16">
        <v>302.36</v>
      </c>
      <c r="F57" s="17">
        <v>7.1000000000000004E-3</v>
      </c>
      <c r="G57" s="17"/>
    </row>
    <row r="58" spans="1:7" x14ac:dyDescent="0.25">
      <c r="A58" s="13" t="s">
        <v>548</v>
      </c>
      <c r="B58" s="36" t="s">
        <v>549</v>
      </c>
      <c r="C58" s="36" t="s">
        <v>431</v>
      </c>
      <c r="D58" s="15">
        <v>3220</v>
      </c>
      <c r="E58" s="16">
        <v>299.19</v>
      </c>
      <c r="F58" s="17">
        <v>7.0000000000000001E-3</v>
      </c>
      <c r="G58" s="17"/>
    </row>
    <row r="59" spans="1:7" x14ac:dyDescent="0.25">
      <c r="A59" s="13" t="s">
        <v>550</v>
      </c>
      <c r="B59" s="36" t="s">
        <v>551</v>
      </c>
      <c r="C59" s="36" t="s">
        <v>552</v>
      </c>
      <c r="D59" s="15">
        <v>68506</v>
      </c>
      <c r="E59" s="16">
        <v>296.8</v>
      </c>
      <c r="F59" s="17">
        <v>6.8999999999999999E-3</v>
      </c>
      <c r="G59" s="17"/>
    </row>
    <row r="60" spans="1:7" x14ac:dyDescent="0.25">
      <c r="A60" s="13" t="s">
        <v>620</v>
      </c>
      <c r="B60" s="36" t="s">
        <v>621</v>
      </c>
      <c r="C60" s="36" t="s">
        <v>603</v>
      </c>
      <c r="D60" s="15">
        <v>15735</v>
      </c>
      <c r="E60" s="16">
        <v>295.68</v>
      </c>
      <c r="F60" s="17">
        <v>6.8999999999999999E-3</v>
      </c>
      <c r="G60" s="17"/>
    </row>
    <row r="61" spans="1:7" x14ac:dyDescent="0.25">
      <c r="A61" s="13" t="s">
        <v>555</v>
      </c>
      <c r="B61" s="36" t="s">
        <v>556</v>
      </c>
      <c r="C61" s="36" t="s">
        <v>441</v>
      </c>
      <c r="D61" s="15">
        <v>26298</v>
      </c>
      <c r="E61" s="16">
        <v>291.93</v>
      </c>
      <c r="F61" s="17">
        <v>6.7999999999999996E-3</v>
      </c>
      <c r="G61" s="17"/>
    </row>
    <row r="62" spans="1:7" x14ac:dyDescent="0.25">
      <c r="A62" s="13" t="s">
        <v>792</v>
      </c>
      <c r="B62" s="36" t="s">
        <v>793</v>
      </c>
      <c r="C62" s="36" t="s">
        <v>503</v>
      </c>
      <c r="D62" s="15">
        <v>95312</v>
      </c>
      <c r="E62" s="16">
        <v>288.99</v>
      </c>
      <c r="F62" s="17">
        <v>6.7999999999999996E-3</v>
      </c>
      <c r="G62" s="17"/>
    </row>
    <row r="63" spans="1:7" x14ac:dyDescent="0.25">
      <c r="A63" s="13" t="s">
        <v>567</v>
      </c>
      <c r="B63" s="36" t="s">
        <v>568</v>
      </c>
      <c r="C63" s="36" t="s">
        <v>422</v>
      </c>
      <c r="D63" s="15">
        <v>6148</v>
      </c>
      <c r="E63" s="16">
        <v>286.11</v>
      </c>
      <c r="F63" s="17">
        <v>6.7000000000000002E-3</v>
      </c>
      <c r="G63" s="17"/>
    </row>
    <row r="64" spans="1:7" x14ac:dyDescent="0.25">
      <c r="A64" s="13" t="s">
        <v>531</v>
      </c>
      <c r="B64" s="36" t="s">
        <v>532</v>
      </c>
      <c r="C64" s="36" t="s">
        <v>533</v>
      </c>
      <c r="D64" s="15">
        <v>26469</v>
      </c>
      <c r="E64" s="16">
        <v>281.60000000000002</v>
      </c>
      <c r="F64" s="17">
        <v>6.6E-3</v>
      </c>
      <c r="G64" s="17"/>
    </row>
    <row r="65" spans="1:7" x14ac:dyDescent="0.25">
      <c r="A65" s="13" t="s">
        <v>778</v>
      </c>
      <c r="B65" s="36" t="s">
        <v>779</v>
      </c>
      <c r="C65" s="36" t="s">
        <v>397</v>
      </c>
      <c r="D65" s="15">
        <v>117830</v>
      </c>
      <c r="E65" s="16">
        <v>268.36</v>
      </c>
      <c r="F65" s="17">
        <v>6.3E-3</v>
      </c>
      <c r="G65" s="17"/>
    </row>
    <row r="66" spans="1:7" x14ac:dyDescent="0.25">
      <c r="A66" s="13" t="s">
        <v>448</v>
      </c>
      <c r="B66" s="36" t="s">
        <v>449</v>
      </c>
      <c r="C66" s="36" t="s">
        <v>450</v>
      </c>
      <c r="D66" s="15">
        <v>6122</v>
      </c>
      <c r="E66" s="16">
        <v>267.29000000000002</v>
      </c>
      <c r="F66" s="17">
        <v>6.1999999999999998E-3</v>
      </c>
      <c r="G66" s="17"/>
    </row>
    <row r="67" spans="1:7" x14ac:dyDescent="0.25">
      <c r="A67" s="13" t="s">
        <v>490</v>
      </c>
      <c r="B67" s="36" t="s">
        <v>491</v>
      </c>
      <c r="C67" s="36" t="s">
        <v>411</v>
      </c>
      <c r="D67" s="15">
        <v>12086</v>
      </c>
      <c r="E67" s="16">
        <v>260.38</v>
      </c>
      <c r="F67" s="17">
        <v>6.1000000000000004E-3</v>
      </c>
      <c r="G67" s="17"/>
    </row>
    <row r="68" spans="1:7" x14ac:dyDescent="0.25">
      <c r="A68" s="13" t="s">
        <v>1123</v>
      </c>
      <c r="B68" s="36" t="s">
        <v>1124</v>
      </c>
      <c r="C68" s="36" t="s">
        <v>417</v>
      </c>
      <c r="D68" s="15">
        <v>23559</v>
      </c>
      <c r="E68" s="16">
        <v>260.27999999999997</v>
      </c>
      <c r="F68" s="17">
        <v>6.1000000000000004E-3</v>
      </c>
      <c r="G68" s="17"/>
    </row>
    <row r="69" spans="1:7" x14ac:dyDescent="0.25">
      <c r="A69" s="13" t="s">
        <v>923</v>
      </c>
      <c r="B69" s="36" t="s">
        <v>924</v>
      </c>
      <c r="C69" s="36" t="s">
        <v>422</v>
      </c>
      <c r="D69" s="15">
        <v>9788</v>
      </c>
      <c r="E69" s="16">
        <v>260.02</v>
      </c>
      <c r="F69" s="17">
        <v>6.1000000000000004E-3</v>
      </c>
      <c r="G69" s="17"/>
    </row>
    <row r="70" spans="1:7" x14ac:dyDescent="0.25">
      <c r="A70" s="13" t="s">
        <v>1627</v>
      </c>
      <c r="B70" s="36" t="s">
        <v>1628</v>
      </c>
      <c r="C70" s="36" t="s">
        <v>506</v>
      </c>
      <c r="D70" s="15">
        <v>6715</v>
      </c>
      <c r="E70" s="16">
        <v>258.29000000000002</v>
      </c>
      <c r="F70" s="17">
        <v>6.0000000000000001E-3</v>
      </c>
      <c r="G70" s="17"/>
    </row>
    <row r="71" spans="1:7" x14ac:dyDescent="0.25">
      <c r="A71" s="13" t="s">
        <v>796</v>
      </c>
      <c r="B71" s="36" t="s">
        <v>797</v>
      </c>
      <c r="C71" s="36" t="s">
        <v>422</v>
      </c>
      <c r="D71" s="15">
        <v>62204</v>
      </c>
      <c r="E71" s="16">
        <v>256.64999999999998</v>
      </c>
      <c r="F71" s="17">
        <v>6.0000000000000001E-3</v>
      </c>
      <c r="G71" s="17"/>
    </row>
    <row r="72" spans="1:7" x14ac:dyDescent="0.25">
      <c r="A72" s="13" t="s">
        <v>395</v>
      </c>
      <c r="B72" s="36" t="s">
        <v>396</v>
      </c>
      <c r="C72" s="36" t="s">
        <v>397</v>
      </c>
      <c r="D72" s="15">
        <v>78899</v>
      </c>
      <c r="E72" s="16">
        <v>252.48</v>
      </c>
      <c r="F72" s="17">
        <v>5.8999999999999999E-3</v>
      </c>
      <c r="G72" s="17"/>
    </row>
    <row r="73" spans="1:7" x14ac:dyDescent="0.25">
      <c r="A73" s="13" t="s">
        <v>527</v>
      </c>
      <c r="B73" s="36" t="s">
        <v>528</v>
      </c>
      <c r="C73" s="36" t="s">
        <v>417</v>
      </c>
      <c r="D73" s="15">
        <v>39480</v>
      </c>
      <c r="E73" s="16">
        <v>250.93</v>
      </c>
      <c r="F73" s="17">
        <v>5.8999999999999999E-3</v>
      </c>
      <c r="G73" s="17"/>
    </row>
    <row r="74" spans="1:7" x14ac:dyDescent="0.25">
      <c r="A74" s="13" t="s">
        <v>432</v>
      </c>
      <c r="B74" s="36" t="s">
        <v>433</v>
      </c>
      <c r="C74" s="36" t="s">
        <v>387</v>
      </c>
      <c r="D74" s="15">
        <v>131549</v>
      </c>
      <c r="E74" s="16">
        <v>241.93</v>
      </c>
      <c r="F74" s="17">
        <v>5.7000000000000002E-3</v>
      </c>
      <c r="G74" s="17"/>
    </row>
    <row r="75" spans="1:7" x14ac:dyDescent="0.25">
      <c r="A75" s="13" t="s">
        <v>546</v>
      </c>
      <c r="B75" s="36" t="s">
        <v>547</v>
      </c>
      <c r="C75" s="36" t="s">
        <v>387</v>
      </c>
      <c r="D75" s="15">
        <v>24222</v>
      </c>
      <c r="E75" s="16">
        <v>241.08</v>
      </c>
      <c r="F75" s="17">
        <v>5.5999999999999999E-3</v>
      </c>
      <c r="G75" s="17"/>
    </row>
    <row r="76" spans="1:7" x14ac:dyDescent="0.25">
      <c r="A76" s="13" t="s">
        <v>1002</v>
      </c>
      <c r="B76" s="36" t="s">
        <v>1003</v>
      </c>
      <c r="C76" s="36" t="s">
        <v>483</v>
      </c>
      <c r="D76" s="15">
        <v>30206</v>
      </c>
      <c r="E76" s="16">
        <v>225.46</v>
      </c>
      <c r="F76" s="17">
        <v>5.3E-3</v>
      </c>
      <c r="G76" s="17"/>
    </row>
    <row r="77" spans="1:7" x14ac:dyDescent="0.25">
      <c r="A77" s="13" t="s">
        <v>599</v>
      </c>
      <c r="B77" s="36" t="s">
        <v>600</v>
      </c>
      <c r="C77" s="36" t="s">
        <v>417</v>
      </c>
      <c r="D77" s="15">
        <v>23293</v>
      </c>
      <c r="E77" s="16">
        <v>223.47</v>
      </c>
      <c r="F77" s="17">
        <v>5.1999999999999998E-3</v>
      </c>
      <c r="G77" s="17"/>
    </row>
    <row r="78" spans="1:7" x14ac:dyDescent="0.25">
      <c r="A78" s="13" t="s">
        <v>521</v>
      </c>
      <c r="B78" s="36" t="s">
        <v>522</v>
      </c>
      <c r="C78" s="36" t="s">
        <v>384</v>
      </c>
      <c r="D78" s="15">
        <v>10960</v>
      </c>
      <c r="E78" s="16">
        <v>222.6</v>
      </c>
      <c r="F78" s="17">
        <v>5.1999999999999998E-3</v>
      </c>
      <c r="G78" s="17"/>
    </row>
    <row r="79" spans="1:7" x14ac:dyDescent="0.25">
      <c r="A79" s="13" t="s">
        <v>645</v>
      </c>
      <c r="B79" s="36" t="s">
        <v>646</v>
      </c>
      <c r="C79" s="36" t="s">
        <v>647</v>
      </c>
      <c r="D79" s="15">
        <v>27677</v>
      </c>
      <c r="E79" s="16">
        <v>217.54</v>
      </c>
      <c r="F79" s="17">
        <v>5.1000000000000004E-3</v>
      </c>
      <c r="G79" s="17"/>
    </row>
    <row r="80" spans="1:7" x14ac:dyDescent="0.25">
      <c r="A80" s="13" t="s">
        <v>643</v>
      </c>
      <c r="B80" s="36" t="s">
        <v>644</v>
      </c>
      <c r="C80" s="36" t="s">
        <v>583</v>
      </c>
      <c r="D80" s="15">
        <v>22760</v>
      </c>
      <c r="E80" s="16">
        <v>214.35</v>
      </c>
      <c r="F80" s="17">
        <v>5.0000000000000001E-3</v>
      </c>
      <c r="G80" s="17"/>
    </row>
    <row r="81" spans="1:7" x14ac:dyDescent="0.25">
      <c r="A81" s="13" t="s">
        <v>1006</v>
      </c>
      <c r="B81" s="36" t="s">
        <v>1007</v>
      </c>
      <c r="C81" s="36" t="s">
        <v>422</v>
      </c>
      <c r="D81" s="15">
        <v>9139</v>
      </c>
      <c r="E81" s="16">
        <v>206.36</v>
      </c>
      <c r="F81" s="17">
        <v>4.7999999999999996E-3</v>
      </c>
      <c r="G81" s="17"/>
    </row>
    <row r="82" spans="1:7" x14ac:dyDescent="0.25">
      <c r="A82" s="13" t="s">
        <v>391</v>
      </c>
      <c r="B82" s="36" t="s">
        <v>392</v>
      </c>
      <c r="C82" s="36" t="s">
        <v>378</v>
      </c>
      <c r="D82" s="15">
        <v>64487</v>
      </c>
      <c r="E82" s="16">
        <v>204.68</v>
      </c>
      <c r="F82" s="17">
        <v>4.7999999999999996E-3</v>
      </c>
      <c r="G82" s="17"/>
    </row>
    <row r="83" spans="1:7" x14ac:dyDescent="0.25">
      <c r="A83" s="13" t="s">
        <v>1125</v>
      </c>
      <c r="B83" s="36" t="s">
        <v>1126</v>
      </c>
      <c r="C83" s="36" t="s">
        <v>411</v>
      </c>
      <c r="D83" s="15">
        <v>48398</v>
      </c>
      <c r="E83" s="16">
        <v>204.29</v>
      </c>
      <c r="F83" s="17">
        <v>4.7999999999999996E-3</v>
      </c>
      <c r="G83" s="17"/>
    </row>
    <row r="84" spans="1:7" x14ac:dyDescent="0.25">
      <c r="A84" s="13" t="s">
        <v>412</v>
      </c>
      <c r="B84" s="36" t="s">
        <v>413</v>
      </c>
      <c r="C84" s="36" t="s">
        <v>414</v>
      </c>
      <c r="D84" s="15">
        <v>9269</v>
      </c>
      <c r="E84" s="16">
        <v>203</v>
      </c>
      <c r="F84" s="17">
        <v>4.7000000000000002E-3</v>
      </c>
      <c r="G84" s="17"/>
    </row>
    <row r="85" spans="1:7" x14ac:dyDescent="0.25">
      <c r="A85" s="13" t="s">
        <v>468</v>
      </c>
      <c r="B85" s="36" t="s">
        <v>469</v>
      </c>
      <c r="C85" s="36" t="s">
        <v>381</v>
      </c>
      <c r="D85" s="15">
        <v>23438</v>
      </c>
      <c r="E85" s="16">
        <v>200.21</v>
      </c>
      <c r="F85" s="17">
        <v>4.7000000000000002E-3</v>
      </c>
      <c r="G85" s="17"/>
    </row>
    <row r="86" spans="1:7" x14ac:dyDescent="0.25">
      <c r="A86" s="13" t="s">
        <v>401</v>
      </c>
      <c r="B86" s="36" t="s">
        <v>402</v>
      </c>
      <c r="C86" s="36" t="s">
        <v>403</v>
      </c>
      <c r="D86" s="15">
        <v>127322</v>
      </c>
      <c r="E86" s="16">
        <v>196.32</v>
      </c>
      <c r="F86" s="17">
        <v>4.5999999999999999E-3</v>
      </c>
      <c r="G86" s="17"/>
    </row>
    <row r="87" spans="1:7" x14ac:dyDescent="0.25">
      <c r="A87" s="13" t="s">
        <v>1629</v>
      </c>
      <c r="B87" s="36" t="s">
        <v>1630</v>
      </c>
      <c r="C87" s="36" t="s">
        <v>390</v>
      </c>
      <c r="D87" s="15">
        <v>30789</v>
      </c>
      <c r="E87" s="16">
        <v>177.11</v>
      </c>
      <c r="F87" s="17">
        <v>4.1000000000000003E-3</v>
      </c>
      <c r="G87" s="17"/>
    </row>
    <row r="88" spans="1:7" x14ac:dyDescent="0.25">
      <c r="A88" s="13" t="s">
        <v>675</v>
      </c>
      <c r="B88" s="36" t="s">
        <v>676</v>
      </c>
      <c r="C88" s="36" t="s">
        <v>503</v>
      </c>
      <c r="D88" s="15">
        <v>50388</v>
      </c>
      <c r="E88" s="16">
        <v>176.53</v>
      </c>
      <c r="F88" s="17">
        <v>4.1000000000000003E-3</v>
      </c>
      <c r="G88" s="17"/>
    </row>
    <row r="89" spans="1:7" x14ac:dyDescent="0.25">
      <c r="A89" s="13" t="s">
        <v>557</v>
      </c>
      <c r="B89" s="36" t="s">
        <v>558</v>
      </c>
      <c r="C89" s="36" t="s">
        <v>381</v>
      </c>
      <c r="D89" s="15">
        <v>31899</v>
      </c>
      <c r="E89" s="16">
        <v>172.06</v>
      </c>
      <c r="F89" s="17">
        <v>4.0000000000000001E-3</v>
      </c>
      <c r="G89" s="17"/>
    </row>
    <row r="90" spans="1:7" x14ac:dyDescent="0.25">
      <c r="A90" s="13" t="s">
        <v>544</v>
      </c>
      <c r="B90" s="36" t="s">
        <v>545</v>
      </c>
      <c r="C90" s="36" t="s">
        <v>472</v>
      </c>
      <c r="D90" s="15">
        <v>11109</v>
      </c>
      <c r="E90" s="16">
        <v>168.63</v>
      </c>
      <c r="F90" s="17">
        <v>3.8999999999999998E-3</v>
      </c>
      <c r="G90" s="17"/>
    </row>
    <row r="91" spans="1:7" x14ac:dyDescent="0.25">
      <c r="A91" s="13" t="s">
        <v>745</v>
      </c>
      <c r="B91" s="36" t="s">
        <v>746</v>
      </c>
      <c r="C91" s="36" t="s">
        <v>475</v>
      </c>
      <c r="D91" s="15">
        <v>13381</v>
      </c>
      <c r="E91" s="16">
        <v>166.71</v>
      </c>
      <c r="F91" s="17">
        <v>3.8999999999999998E-3</v>
      </c>
      <c r="G91" s="17"/>
    </row>
    <row r="92" spans="1:7" x14ac:dyDescent="0.25">
      <c r="A92" s="13" t="s">
        <v>473</v>
      </c>
      <c r="B92" s="36" t="s">
        <v>474</v>
      </c>
      <c r="C92" s="36" t="s">
        <v>475</v>
      </c>
      <c r="D92" s="15">
        <v>33097</v>
      </c>
      <c r="E92" s="16">
        <v>163.72999999999999</v>
      </c>
      <c r="F92" s="17">
        <v>3.8E-3</v>
      </c>
      <c r="G92" s="17"/>
    </row>
    <row r="93" spans="1:7" x14ac:dyDescent="0.25">
      <c r="A93" s="13" t="s">
        <v>782</v>
      </c>
      <c r="B93" s="36" t="s">
        <v>783</v>
      </c>
      <c r="C93" s="36" t="s">
        <v>647</v>
      </c>
      <c r="D93" s="15">
        <v>17085</v>
      </c>
      <c r="E93" s="16">
        <v>162.22</v>
      </c>
      <c r="F93" s="17">
        <v>3.8E-3</v>
      </c>
      <c r="G93" s="17"/>
    </row>
    <row r="94" spans="1:7" x14ac:dyDescent="0.25">
      <c r="A94" s="13" t="s">
        <v>1631</v>
      </c>
      <c r="B94" s="36" t="s">
        <v>1632</v>
      </c>
      <c r="C94" s="36" t="s">
        <v>378</v>
      </c>
      <c r="D94" s="15">
        <v>202402</v>
      </c>
      <c r="E94" s="16">
        <v>136.62</v>
      </c>
      <c r="F94" s="17">
        <v>3.2000000000000002E-3</v>
      </c>
      <c r="G94" s="17"/>
    </row>
    <row r="95" spans="1:7" x14ac:dyDescent="0.25">
      <c r="A95" s="13" t="s">
        <v>442</v>
      </c>
      <c r="B95" s="36" t="s">
        <v>443</v>
      </c>
      <c r="C95" s="36" t="s">
        <v>384</v>
      </c>
      <c r="D95" s="15">
        <v>3318</v>
      </c>
      <c r="E95" s="16">
        <v>136.24</v>
      </c>
      <c r="F95" s="17">
        <v>3.2000000000000002E-3</v>
      </c>
      <c r="G95" s="17"/>
    </row>
    <row r="96" spans="1:7" x14ac:dyDescent="0.25">
      <c r="A96" s="13" t="s">
        <v>767</v>
      </c>
      <c r="B96" s="36" t="s">
        <v>768</v>
      </c>
      <c r="C96" s="36" t="s">
        <v>390</v>
      </c>
      <c r="D96" s="15">
        <v>8018</v>
      </c>
      <c r="E96" s="16">
        <v>130.57</v>
      </c>
      <c r="F96" s="17">
        <v>3.0999999999999999E-3</v>
      </c>
      <c r="G96" s="17"/>
    </row>
    <row r="97" spans="1:7" x14ac:dyDescent="0.25">
      <c r="A97" s="13" t="s">
        <v>891</v>
      </c>
      <c r="B97" s="36" t="s">
        <v>892</v>
      </c>
      <c r="C97" s="36" t="s">
        <v>378</v>
      </c>
      <c r="D97" s="15">
        <v>102480</v>
      </c>
      <c r="E97" s="16">
        <v>122.4</v>
      </c>
      <c r="F97" s="17">
        <v>2.8999999999999998E-3</v>
      </c>
      <c r="G97" s="17"/>
    </row>
    <row r="98" spans="1:7" x14ac:dyDescent="0.25">
      <c r="A98" s="13" t="s">
        <v>622</v>
      </c>
      <c r="B98" s="36" t="s">
        <v>623</v>
      </c>
      <c r="C98" s="36" t="s">
        <v>381</v>
      </c>
      <c r="D98" s="15">
        <v>2600</v>
      </c>
      <c r="E98" s="16">
        <v>109.23</v>
      </c>
      <c r="F98" s="17">
        <v>2.5999999999999999E-3</v>
      </c>
      <c r="G98" s="17"/>
    </row>
    <row r="99" spans="1:7" x14ac:dyDescent="0.25">
      <c r="A99" s="13" t="s">
        <v>759</v>
      </c>
      <c r="B99" s="36" t="s">
        <v>760</v>
      </c>
      <c r="C99" s="36" t="s">
        <v>417</v>
      </c>
      <c r="D99" s="15">
        <v>49507</v>
      </c>
      <c r="E99" s="16">
        <v>107.37</v>
      </c>
      <c r="F99" s="17">
        <v>2.5000000000000001E-3</v>
      </c>
      <c r="G99" s="17"/>
    </row>
    <row r="100" spans="1:7" x14ac:dyDescent="0.25">
      <c r="A100" s="13" t="s">
        <v>1000</v>
      </c>
      <c r="B100" s="36" t="s">
        <v>1001</v>
      </c>
      <c r="C100" s="36" t="s">
        <v>387</v>
      </c>
      <c r="D100" s="15">
        <v>16440</v>
      </c>
      <c r="E100" s="16">
        <v>84.84</v>
      </c>
      <c r="F100" s="17">
        <v>2E-3</v>
      </c>
      <c r="G100" s="17"/>
    </row>
    <row r="101" spans="1:7" x14ac:dyDescent="0.25">
      <c r="A101" s="14" t="s">
        <v>325</v>
      </c>
      <c r="B101" s="37"/>
      <c r="C101" s="37"/>
      <c r="D101" s="18"/>
      <c r="E101" s="19">
        <v>40783.160000000003</v>
      </c>
      <c r="F101" s="20">
        <v>0.95299999999999996</v>
      </c>
      <c r="G101" s="21"/>
    </row>
    <row r="102" spans="1:7" x14ac:dyDescent="0.25">
      <c r="A102" s="14" t="s">
        <v>586</v>
      </c>
      <c r="B102" s="36"/>
      <c r="C102" s="36"/>
      <c r="D102" s="15"/>
      <c r="E102" s="16"/>
      <c r="F102" s="17"/>
      <c r="G102" s="17"/>
    </row>
    <row r="103" spans="1:7" x14ac:dyDescent="0.25">
      <c r="A103" s="14" t="s">
        <v>325</v>
      </c>
      <c r="B103" s="36"/>
      <c r="C103" s="36"/>
      <c r="D103" s="15"/>
      <c r="E103" s="22" t="s">
        <v>163</v>
      </c>
      <c r="F103" s="23" t="s">
        <v>163</v>
      </c>
      <c r="G103" s="17"/>
    </row>
    <row r="104" spans="1:7" x14ac:dyDescent="0.25">
      <c r="A104" s="25" t="s">
        <v>336</v>
      </c>
      <c r="B104" s="38"/>
      <c r="C104" s="38"/>
      <c r="D104" s="26"/>
      <c r="E104" s="27">
        <v>40783.160000000003</v>
      </c>
      <c r="F104" s="28">
        <v>0.95299999999999996</v>
      </c>
      <c r="G104" s="21"/>
    </row>
    <row r="105" spans="1:7" x14ac:dyDescent="0.25">
      <c r="A105" s="13"/>
      <c r="B105" s="36"/>
      <c r="C105" s="36"/>
      <c r="D105" s="15"/>
      <c r="E105" s="16"/>
      <c r="F105" s="17"/>
      <c r="G105" s="17"/>
    </row>
    <row r="106" spans="1:7" x14ac:dyDescent="0.25">
      <c r="A106" s="13"/>
      <c r="B106" s="36"/>
      <c r="C106" s="36"/>
      <c r="D106" s="15"/>
      <c r="E106" s="16"/>
      <c r="F106" s="17"/>
      <c r="G106" s="17"/>
    </row>
    <row r="107" spans="1:7" x14ac:dyDescent="0.25">
      <c r="A107" s="14" t="s">
        <v>337</v>
      </c>
      <c r="B107" s="36"/>
      <c r="C107" s="36"/>
      <c r="D107" s="15"/>
      <c r="E107" s="16"/>
      <c r="F107" s="17"/>
      <c r="G107" s="17"/>
    </row>
    <row r="108" spans="1:7" x14ac:dyDescent="0.25">
      <c r="A108" s="13" t="s">
        <v>339</v>
      </c>
      <c r="B108" s="36"/>
      <c r="C108" s="36"/>
      <c r="D108" s="15"/>
      <c r="E108" s="16">
        <v>1879.74</v>
      </c>
      <c r="F108" s="17">
        <v>4.3900000000000002E-2</v>
      </c>
      <c r="G108" s="17">
        <v>5.1214000000000003E-2</v>
      </c>
    </row>
    <row r="109" spans="1:7" x14ac:dyDescent="0.25">
      <c r="A109" s="14" t="s">
        <v>325</v>
      </c>
      <c r="B109" s="37"/>
      <c r="C109" s="37"/>
      <c r="D109" s="18"/>
      <c r="E109" s="19">
        <v>1879.74</v>
      </c>
      <c r="F109" s="20">
        <v>4.3900000000000002E-2</v>
      </c>
      <c r="G109" s="21"/>
    </row>
    <row r="110" spans="1:7" x14ac:dyDescent="0.25">
      <c r="A110" s="13"/>
      <c r="B110" s="36"/>
      <c r="C110" s="36"/>
      <c r="D110" s="15"/>
      <c r="E110" s="16"/>
      <c r="F110" s="17"/>
      <c r="G110" s="17"/>
    </row>
    <row r="111" spans="1:7" x14ac:dyDescent="0.25">
      <c r="A111" s="25" t="s">
        <v>336</v>
      </c>
      <c r="B111" s="38"/>
      <c r="C111" s="38"/>
      <c r="D111" s="26"/>
      <c r="E111" s="29">
        <v>1879.74</v>
      </c>
      <c r="F111" s="30">
        <v>4.3900000000000002E-2</v>
      </c>
      <c r="G111" s="21"/>
    </row>
    <row r="112" spans="1:7" x14ac:dyDescent="0.25">
      <c r="A112" s="13" t="s">
        <v>340</v>
      </c>
      <c r="B112" s="36"/>
      <c r="C112" s="36"/>
      <c r="D112" s="15"/>
      <c r="E112" s="16">
        <v>0.26375019999999999</v>
      </c>
      <c r="F112" s="67">
        <v>6.0000000000000002E-6</v>
      </c>
      <c r="G112" s="17"/>
    </row>
    <row r="113" spans="1:7" x14ac:dyDescent="0.25">
      <c r="A113" s="13" t="s">
        <v>341</v>
      </c>
      <c r="B113" s="36"/>
      <c r="C113" s="36"/>
      <c r="D113" s="15"/>
      <c r="E113" s="16">
        <v>127.5762498</v>
      </c>
      <c r="F113" s="17">
        <v>3.094E-3</v>
      </c>
      <c r="G113" s="17">
        <v>5.1213000000000002E-2</v>
      </c>
    </row>
    <row r="114" spans="1:7" x14ac:dyDescent="0.25">
      <c r="A114" s="33" t="s">
        <v>342</v>
      </c>
      <c r="B114" s="39"/>
      <c r="C114" s="39"/>
      <c r="D114" s="34"/>
      <c r="E114" s="27">
        <v>42790.74</v>
      </c>
      <c r="F114" s="28">
        <v>1</v>
      </c>
      <c r="G114" s="28"/>
    </row>
    <row r="115" spans="1:7" x14ac:dyDescent="0.25">
      <c r="A115" s="70" t="s">
        <v>343</v>
      </c>
      <c r="B115" s="71"/>
      <c r="C115" s="71"/>
      <c r="D115" s="71"/>
      <c r="E115" s="71"/>
      <c r="F115" s="71"/>
      <c r="G115" s="72"/>
    </row>
    <row r="119" spans="1:7" x14ac:dyDescent="0.25">
      <c r="A119" s="1" t="s">
        <v>346</v>
      </c>
    </row>
    <row r="120" spans="1:7" x14ac:dyDescent="0.25">
      <c r="A120" s="56" t="s">
        <v>347</v>
      </c>
      <c r="B120" s="3" t="s">
        <v>163</v>
      </c>
    </row>
    <row r="121" spans="1:7" x14ac:dyDescent="0.25">
      <c r="A121" t="s">
        <v>348</v>
      </c>
    </row>
    <row r="122" spans="1:7" x14ac:dyDescent="0.25">
      <c r="A122" t="s">
        <v>590</v>
      </c>
      <c r="B122" t="s">
        <v>350</v>
      </c>
      <c r="C122" t="s">
        <v>350</v>
      </c>
    </row>
    <row r="123" spans="1:7" x14ac:dyDescent="0.25">
      <c r="B123" s="58">
        <v>46265</v>
      </c>
      <c r="C123" s="58">
        <v>46295</v>
      </c>
    </row>
    <row r="124" spans="1:7" x14ac:dyDescent="0.25">
      <c r="A124" t="s">
        <v>591</v>
      </c>
      <c r="B124">
        <v>142.36000000000001</v>
      </c>
      <c r="C124">
        <v>131.97</v>
      </c>
    </row>
    <row r="125" spans="1:7" x14ac:dyDescent="0.25">
      <c r="A125" t="s">
        <v>592</v>
      </c>
      <c r="B125">
        <v>48.14</v>
      </c>
      <c r="C125">
        <v>44.63</v>
      </c>
    </row>
    <row r="126" spans="1:7" x14ac:dyDescent="0.25">
      <c r="A126" t="s">
        <v>593</v>
      </c>
      <c r="B126">
        <v>118.2</v>
      </c>
      <c r="C126">
        <v>109.43</v>
      </c>
    </row>
    <row r="127" spans="1:7" x14ac:dyDescent="0.25">
      <c r="A127" t="s">
        <v>594</v>
      </c>
      <c r="B127">
        <v>31.64</v>
      </c>
      <c r="C127">
        <v>29.29</v>
      </c>
    </row>
    <row r="129" spans="1:4" x14ac:dyDescent="0.25">
      <c r="A129" t="s">
        <v>352</v>
      </c>
      <c r="B129" s="3" t="s">
        <v>163</v>
      </c>
    </row>
    <row r="130" spans="1:4" x14ac:dyDescent="0.25">
      <c r="A130" t="s">
        <v>353</v>
      </c>
      <c r="B130" s="3" t="s">
        <v>163</v>
      </c>
    </row>
    <row r="131" spans="1:4" ht="29.1" customHeight="1" x14ac:dyDescent="0.25">
      <c r="A131" s="56" t="s">
        <v>354</v>
      </c>
      <c r="B131" s="3" t="s">
        <v>163</v>
      </c>
    </row>
    <row r="132" spans="1:4" ht="29.1" customHeight="1" x14ac:dyDescent="0.25">
      <c r="A132" s="56" t="s">
        <v>355</v>
      </c>
      <c r="B132" s="3" t="s">
        <v>163</v>
      </c>
    </row>
    <row r="133" spans="1:4" x14ac:dyDescent="0.25">
      <c r="A133" t="s">
        <v>595</v>
      </c>
      <c r="B133" s="57">
        <v>0.31159999999999999</v>
      </c>
    </row>
    <row r="134" spans="1:4" ht="43.5" customHeight="1" x14ac:dyDescent="0.25">
      <c r="A134" s="56" t="s">
        <v>357</v>
      </c>
      <c r="B134" s="3" t="s">
        <v>163</v>
      </c>
    </row>
    <row r="135" spans="1:4" x14ac:dyDescent="0.25">
      <c r="B135" s="3"/>
    </row>
    <row r="136" spans="1:4" ht="29.1" customHeight="1" x14ac:dyDescent="0.25">
      <c r="A136" s="56" t="s">
        <v>358</v>
      </c>
      <c r="B136" s="3" t="s">
        <v>163</v>
      </c>
    </row>
    <row r="137" spans="1:4" ht="29.1" customHeight="1" x14ac:dyDescent="0.25">
      <c r="A137" s="56" t="s">
        <v>359</v>
      </c>
      <c r="B137" t="s">
        <v>163</v>
      </c>
    </row>
    <row r="138" spans="1:4" ht="29.1" customHeight="1" x14ac:dyDescent="0.25">
      <c r="A138" s="56" t="s">
        <v>360</v>
      </c>
      <c r="B138" s="3" t="s">
        <v>163</v>
      </c>
    </row>
    <row r="139" spans="1:4" ht="29.1" customHeight="1" x14ac:dyDescent="0.25">
      <c r="A139" s="56" t="s">
        <v>361</v>
      </c>
      <c r="B139" s="3" t="s">
        <v>163</v>
      </c>
    </row>
    <row r="141" spans="1:4" ht="69.95" customHeight="1" x14ac:dyDescent="0.25">
      <c r="A141" s="125" t="s">
        <v>371</v>
      </c>
      <c r="B141" s="125" t="s">
        <v>372</v>
      </c>
      <c r="C141" s="125" t="s">
        <v>5</v>
      </c>
      <c r="D141" s="125" t="s">
        <v>6</v>
      </c>
    </row>
    <row r="142" spans="1:4" ht="69.95" customHeight="1" x14ac:dyDescent="0.25">
      <c r="A142" s="125" t="s">
        <v>1633</v>
      </c>
      <c r="B142" s="125"/>
      <c r="C142" s="125" t="s">
        <v>46</v>
      </c>
      <c r="D14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78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1634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1635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568780</v>
      </c>
      <c r="E8" s="16">
        <v>7517.57</v>
      </c>
      <c r="F8" s="17">
        <v>7.8399999999999997E-2</v>
      </c>
      <c r="G8" s="17"/>
    </row>
    <row r="9" spans="1:7" x14ac:dyDescent="0.25">
      <c r="A9" s="13" t="s">
        <v>376</v>
      </c>
      <c r="B9" s="36" t="s">
        <v>377</v>
      </c>
      <c r="C9" s="36" t="s">
        <v>378</v>
      </c>
      <c r="D9" s="15">
        <v>806241</v>
      </c>
      <c r="E9" s="16">
        <v>5713.83</v>
      </c>
      <c r="F9" s="17">
        <v>5.96E-2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432067</v>
      </c>
      <c r="E10" s="16">
        <v>5128.6400000000003</v>
      </c>
      <c r="F10" s="17">
        <v>5.3499999999999999E-2</v>
      </c>
      <c r="G10" s="17"/>
    </row>
    <row r="11" spans="1:7" x14ac:dyDescent="0.25">
      <c r="A11" s="13" t="s">
        <v>398</v>
      </c>
      <c r="B11" s="36" t="s">
        <v>399</v>
      </c>
      <c r="C11" s="36" t="s">
        <v>400</v>
      </c>
      <c r="D11" s="15">
        <v>134613</v>
      </c>
      <c r="E11" s="16">
        <v>5061.45</v>
      </c>
      <c r="F11" s="17">
        <v>5.28E-2</v>
      </c>
      <c r="G11" s="17"/>
    </row>
    <row r="12" spans="1:7" x14ac:dyDescent="0.25">
      <c r="A12" s="13" t="s">
        <v>645</v>
      </c>
      <c r="B12" s="36" t="s">
        <v>646</v>
      </c>
      <c r="C12" s="36" t="s">
        <v>647</v>
      </c>
      <c r="D12" s="15">
        <v>589238</v>
      </c>
      <c r="E12" s="16">
        <v>4631.41</v>
      </c>
      <c r="F12" s="17">
        <v>4.8300000000000003E-2</v>
      </c>
      <c r="G12" s="17"/>
    </row>
    <row r="13" spans="1:7" x14ac:dyDescent="0.25">
      <c r="A13" s="13" t="s">
        <v>538</v>
      </c>
      <c r="B13" s="36" t="s">
        <v>539</v>
      </c>
      <c r="C13" s="36" t="s">
        <v>498</v>
      </c>
      <c r="D13" s="15">
        <v>2434274</v>
      </c>
      <c r="E13" s="16">
        <v>4486.37</v>
      </c>
      <c r="F13" s="17">
        <v>4.6800000000000001E-2</v>
      </c>
      <c r="G13" s="17"/>
    </row>
    <row r="14" spans="1:7" x14ac:dyDescent="0.25">
      <c r="A14" s="13" t="s">
        <v>446</v>
      </c>
      <c r="B14" s="36" t="s">
        <v>447</v>
      </c>
      <c r="C14" s="36" t="s">
        <v>417</v>
      </c>
      <c r="D14" s="15">
        <v>448183</v>
      </c>
      <c r="E14" s="16">
        <v>4404.29</v>
      </c>
      <c r="F14" s="17">
        <v>4.5900000000000003E-2</v>
      </c>
      <c r="G14" s="17"/>
    </row>
    <row r="15" spans="1:7" x14ac:dyDescent="0.25">
      <c r="A15" s="13" t="s">
        <v>460</v>
      </c>
      <c r="B15" s="36" t="s">
        <v>461</v>
      </c>
      <c r="C15" s="36" t="s">
        <v>431</v>
      </c>
      <c r="D15" s="15">
        <v>167807</v>
      </c>
      <c r="E15" s="16">
        <v>4201.55</v>
      </c>
      <c r="F15" s="17">
        <v>4.3799999999999999E-2</v>
      </c>
      <c r="G15" s="17"/>
    </row>
    <row r="16" spans="1:7" x14ac:dyDescent="0.25">
      <c r="A16" s="13" t="s">
        <v>488</v>
      </c>
      <c r="B16" s="36" t="s">
        <v>489</v>
      </c>
      <c r="C16" s="36" t="s">
        <v>414</v>
      </c>
      <c r="D16" s="15">
        <v>78845</v>
      </c>
      <c r="E16" s="16">
        <v>3512.54</v>
      </c>
      <c r="F16" s="17">
        <v>3.6600000000000001E-2</v>
      </c>
      <c r="G16" s="17"/>
    </row>
    <row r="17" spans="1:7" x14ac:dyDescent="0.25">
      <c r="A17" s="13" t="s">
        <v>385</v>
      </c>
      <c r="B17" s="36" t="s">
        <v>386</v>
      </c>
      <c r="C17" s="36" t="s">
        <v>387</v>
      </c>
      <c r="D17" s="15">
        <v>106293</v>
      </c>
      <c r="E17" s="16">
        <v>3508.09</v>
      </c>
      <c r="F17" s="17">
        <v>3.6600000000000001E-2</v>
      </c>
      <c r="G17" s="17"/>
    </row>
    <row r="18" spans="1:7" x14ac:dyDescent="0.25">
      <c r="A18" s="13" t="s">
        <v>536</v>
      </c>
      <c r="B18" s="36" t="s">
        <v>537</v>
      </c>
      <c r="C18" s="36" t="s">
        <v>475</v>
      </c>
      <c r="D18" s="15">
        <v>1030889</v>
      </c>
      <c r="E18" s="16">
        <v>3327.19</v>
      </c>
      <c r="F18" s="17">
        <v>3.4700000000000002E-2</v>
      </c>
      <c r="G18" s="17"/>
    </row>
    <row r="19" spans="1:7" x14ac:dyDescent="0.25">
      <c r="A19" s="13" t="s">
        <v>409</v>
      </c>
      <c r="B19" s="36" t="s">
        <v>410</v>
      </c>
      <c r="C19" s="36" t="s">
        <v>411</v>
      </c>
      <c r="D19" s="15">
        <v>188618</v>
      </c>
      <c r="E19" s="16">
        <v>3299.12</v>
      </c>
      <c r="F19" s="17">
        <v>3.44E-2</v>
      </c>
      <c r="G19" s="17"/>
    </row>
    <row r="20" spans="1:7" x14ac:dyDescent="0.25">
      <c r="A20" s="13" t="s">
        <v>599</v>
      </c>
      <c r="B20" s="36" t="s">
        <v>600</v>
      </c>
      <c r="C20" s="36" t="s">
        <v>417</v>
      </c>
      <c r="D20" s="15">
        <v>328274</v>
      </c>
      <c r="E20" s="16">
        <v>3149.46</v>
      </c>
      <c r="F20" s="17">
        <v>3.2800000000000003E-2</v>
      </c>
      <c r="G20" s="17"/>
    </row>
    <row r="21" spans="1:7" x14ac:dyDescent="0.25">
      <c r="A21" s="13" t="s">
        <v>511</v>
      </c>
      <c r="B21" s="36" t="s">
        <v>512</v>
      </c>
      <c r="C21" s="36" t="s">
        <v>472</v>
      </c>
      <c r="D21" s="15">
        <v>67654</v>
      </c>
      <c r="E21" s="16">
        <v>3103.29</v>
      </c>
      <c r="F21" s="17">
        <v>3.2300000000000002E-2</v>
      </c>
      <c r="G21" s="17"/>
    </row>
    <row r="22" spans="1:7" x14ac:dyDescent="0.25">
      <c r="A22" s="13" t="s">
        <v>442</v>
      </c>
      <c r="B22" s="36" t="s">
        <v>443</v>
      </c>
      <c r="C22" s="36" t="s">
        <v>384</v>
      </c>
      <c r="D22" s="15">
        <v>73870</v>
      </c>
      <c r="E22" s="16">
        <v>3033.1</v>
      </c>
      <c r="F22" s="17">
        <v>3.1600000000000003E-2</v>
      </c>
      <c r="G22" s="17"/>
    </row>
    <row r="23" spans="1:7" x14ac:dyDescent="0.25">
      <c r="A23" s="13" t="s">
        <v>616</v>
      </c>
      <c r="B23" s="36" t="s">
        <v>617</v>
      </c>
      <c r="C23" s="36" t="s">
        <v>378</v>
      </c>
      <c r="D23" s="15">
        <v>3671247</v>
      </c>
      <c r="E23" s="16">
        <v>2989.86</v>
      </c>
      <c r="F23" s="17">
        <v>3.1199999999999999E-2</v>
      </c>
      <c r="G23" s="17"/>
    </row>
    <row r="24" spans="1:7" x14ac:dyDescent="0.25">
      <c r="A24" s="13" t="s">
        <v>423</v>
      </c>
      <c r="B24" s="36" t="s">
        <v>424</v>
      </c>
      <c r="C24" s="36" t="s">
        <v>384</v>
      </c>
      <c r="D24" s="15">
        <v>99345</v>
      </c>
      <c r="E24" s="16">
        <v>2930.68</v>
      </c>
      <c r="F24" s="17">
        <v>3.0599999999999999E-2</v>
      </c>
      <c r="G24" s="17"/>
    </row>
    <row r="25" spans="1:7" x14ac:dyDescent="0.25">
      <c r="A25" s="13" t="s">
        <v>391</v>
      </c>
      <c r="B25" s="36" t="s">
        <v>392</v>
      </c>
      <c r="C25" s="36" t="s">
        <v>378</v>
      </c>
      <c r="D25" s="15">
        <v>852261</v>
      </c>
      <c r="E25" s="16">
        <v>2705.08</v>
      </c>
      <c r="F25" s="17">
        <v>2.8199999999999999E-2</v>
      </c>
      <c r="G25" s="17"/>
    </row>
    <row r="26" spans="1:7" x14ac:dyDescent="0.25">
      <c r="A26" s="13" t="s">
        <v>923</v>
      </c>
      <c r="B26" s="36" t="s">
        <v>924</v>
      </c>
      <c r="C26" s="36" t="s">
        <v>422</v>
      </c>
      <c r="D26" s="15">
        <v>101095</v>
      </c>
      <c r="E26" s="16">
        <v>2685.59</v>
      </c>
      <c r="F26" s="17">
        <v>2.8000000000000001E-2</v>
      </c>
      <c r="G26" s="17"/>
    </row>
    <row r="27" spans="1:7" x14ac:dyDescent="0.25">
      <c r="A27" s="13" t="s">
        <v>456</v>
      </c>
      <c r="B27" s="36" t="s">
        <v>457</v>
      </c>
      <c r="C27" s="36" t="s">
        <v>411</v>
      </c>
      <c r="D27" s="15">
        <v>261021</v>
      </c>
      <c r="E27" s="16">
        <v>2594.81</v>
      </c>
      <c r="F27" s="17">
        <v>2.7E-2</v>
      </c>
      <c r="G27" s="17"/>
    </row>
    <row r="28" spans="1:7" x14ac:dyDescent="0.25">
      <c r="A28" s="13" t="s">
        <v>481</v>
      </c>
      <c r="B28" s="36" t="s">
        <v>482</v>
      </c>
      <c r="C28" s="36" t="s">
        <v>483</v>
      </c>
      <c r="D28" s="15">
        <v>274283</v>
      </c>
      <c r="E28" s="16">
        <v>2550.2800000000002</v>
      </c>
      <c r="F28" s="17">
        <v>2.6599999999999999E-2</v>
      </c>
      <c r="G28" s="17"/>
    </row>
    <row r="29" spans="1:7" x14ac:dyDescent="0.25">
      <c r="A29" s="13" t="s">
        <v>439</v>
      </c>
      <c r="B29" s="36" t="s">
        <v>440</v>
      </c>
      <c r="C29" s="36" t="s">
        <v>441</v>
      </c>
      <c r="D29" s="15">
        <v>641152</v>
      </c>
      <c r="E29" s="16">
        <v>2489.59</v>
      </c>
      <c r="F29" s="17">
        <v>2.5999999999999999E-2</v>
      </c>
      <c r="G29" s="17"/>
    </row>
    <row r="30" spans="1:7" x14ac:dyDescent="0.25">
      <c r="A30" s="13" t="s">
        <v>393</v>
      </c>
      <c r="B30" s="36" t="s">
        <v>394</v>
      </c>
      <c r="C30" s="36" t="s">
        <v>378</v>
      </c>
      <c r="D30" s="15">
        <v>212734</v>
      </c>
      <c r="E30" s="16">
        <v>2041.18</v>
      </c>
      <c r="F30" s="17">
        <v>2.1299999999999999E-2</v>
      </c>
      <c r="G30" s="17"/>
    </row>
    <row r="31" spans="1:7" x14ac:dyDescent="0.25">
      <c r="A31" s="13" t="s">
        <v>648</v>
      </c>
      <c r="B31" s="36" t="s">
        <v>649</v>
      </c>
      <c r="C31" s="36" t="s">
        <v>467</v>
      </c>
      <c r="D31" s="15">
        <v>18240</v>
      </c>
      <c r="E31" s="16">
        <v>1998.37</v>
      </c>
      <c r="F31" s="17">
        <v>2.0799999999999999E-2</v>
      </c>
      <c r="G31" s="17"/>
    </row>
    <row r="32" spans="1:7" x14ac:dyDescent="0.25">
      <c r="A32" s="13" t="s">
        <v>818</v>
      </c>
      <c r="B32" s="36" t="s">
        <v>819</v>
      </c>
      <c r="C32" s="36" t="s">
        <v>472</v>
      </c>
      <c r="D32" s="15">
        <v>101521</v>
      </c>
      <c r="E32" s="16">
        <v>1749.71</v>
      </c>
      <c r="F32" s="17">
        <v>1.8200000000000001E-2</v>
      </c>
      <c r="G32" s="17"/>
    </row>
    <row r="33" spans="1:7" x14ac:dyDescent="0.25">
      <c r="A33" s="13" t="s">
        <v>701</v>
      </c>
      <c r="B33" s="36" t="s">
        <v>702</v>
      </c>
      <c r="C33" s="36" t="s">
        <v>397</v>
      </c>
      <c r="D33" s="15">
        <v>1693436</v>
      </c>
      <c r="E33" s="16">
        <v>1710.37</v>
      </c>
      <c r="F33" s="17">
        <v>1.78E-2</v>
      </c>
      <c r="G33" s="17"/>
    </row>
    <row r="34" spans="1:7" x14ac:dyDescent="0.25">
      <c r="A34" s="13" t="s">
        <v>479</v>
      </c>
      <c r="B34" s="36" t="s">
        <v>480</v>
      </c>
      <c r="C34" s="36" t="s">
        <v>397</v>
      </c>
      <c r="D34" s="15">
        <v>63274</v>
      </c>
      <c r="E34" s="16">
        <v>1658.79</v>
      </c>
      <c r="F34" s="17">
        <v>1.7299999999999999E-2</v>
      </c>
      <c r="G34" s="17"/>
    </row>
    <row r="35" spans="1:7" x14ac:dyDescent="0.25">
      <c r="A35" s="13" t="s">
        <v>531</v>
      </c>
      <c r="B35" s="36" t="s">
        <v>532</v>
      </c>
      <c r="C35" s="36" t="s">
        <v>533</v>
      </c>
      <c r="D35" s="15">
        <v>136870</v>
      </c>
      <c r="E35" s="16">
        <v>1456.16</v>
      </c>
      <c r="F35" s="17">
        <v>1.52E-2</v>
      </c>
      <c r="G35" s="17"/>
    </row>
    <row r="36" spans="1:7" x14ac:dyDescent="0.25">
      <c r="A36" s="13" t="s">
        <v>703</v>
      </c>
      <c r="B36" s="36" t="s">
        <v>704</v>
      </c>
      <c r="C36" s="36" t="s">
        <v>403</v>
      </c>
      <c r="D36" s="15">
        <v>217400</v>
      </c>
      <c r="E36" s="16">
        <v>916.67</v>
      </c>
      <c r="F36" s="17">
        <v>9.5999999999999992E-3</v>
      </c>
      <c r="G36" s="17"/>
    </row>
    <row r="37" spans="1:7" x14ac:dyDescent="0.25">
      <c r="A37" s="14" t="s">
        <v>325</v>
      </c>
      <c r="B37" s="37"/>
      <c r="C37" s="37"/>
      <c r="D37" s="18"/>
      <c r="E37" s="19">
        <v>94555.04</v>
      </c>
      <c r="F37" s="20">
        <v>0.9859</v>
      </c>
      <c r="G37" s="21"/>
    </row>
    <row r="38" spans="1:7" x14ac:dyDescent="0.25">
      <c r="A38" s="14" t="s">
        <v>586</v>
      </c>
      <c r="B38" s="36"/>
      <c r="C38" s="36"/>
      <c r="D38" s="15"/>
      <c r="E38" s="16"/>
      <c r="F38" s="17"/>
      <c r="G38" s="17"/>
    </row>
    <row r="39" spans="1:7" x14ac:dyDescent="0.25">
      <c r="A39" s="14" t="s">
        <v>325</v>
      </c>
      <c r="B39" s="36"/>
      <c r="C39" s="36"/>
      <c r="D39" s="15"/>
      <c r="E39" s="22" t="s">
        <v>163</v>
      </c>
      <c r="F39" s="23" t="s">
        <v>163</v>
      </c>
      <c r="G39" s="17"/>
    </row>
    <row r="40" spans="1:7" x14ac:dyDescent="0.25">
      <c r="A40" s="25" t="s">
        <v>336</v>
      </c>
      <c r="B40" s="38"/>
      <c r="C40" s="38"/>
      <c r="D40" s="26"/>
      <c r="E40" s="27">
        <v>94555.04</v>
      </c>
      <c r="F40" s="28">
        <v>0.9859</v>
      </c>
      <c r="G40" s="21"/>
    </row>
    <row r="41" spans="1:7" x14ac:dyDescent="0.25">
      <c r="A41" s="13"/>
      <c r="B41" s="36"/>
      <c r="C41" s="36"/>
      <c r="D41" s="15"/>
      <c r="E41" s="16"/>
      <c r="F41" s="17"/>
      <c r="G41" s="17"/>
    </row>
    <row r="42" spans="1:7" x14ac:dyDescent="0.25">
      <c r="A42" s="13"/>
      <c r="B42" s="36"/>
      <c r="C42" s="36"/>
      <c r="D42" s="15"/>
      <c r="E42" s="16"/>
      <c r="F42" s="17"/>
      <c r="G42" s="17"/>
    </row>
    <row r="43" spans="1:7" x14ac:dyDescent="0.25">
      <c r="A43" s="14" t="s">
        <v>337</v>
      </c>
      <c r="B43" s="36"/>
      <c r="C43" s="36"/>
      <c r="D43" s="15"/>
      <c r="E43" s="16"/>
      <c r="F43" s="17"/>
      <c r="G43" s="17"/>
    </row>
    <row r="44" spans="1:7" x14ac:dyDescent="0.25">
      <c r="A44" s="13" t="s">
        <v>339</v>
      </c>
      <c r="B44" s="36"/>
      <c r="C44" s="36"/>
      <c r="D44" s="15"/>
      <c r="E44" s="16">
        <v>1548.78</v>
      </c>
      <c r="F44" s="17">
        <v>1.61E-2</v>
      </c>
      <c r="G44" s="17">
        <v>5.1214000000000003E-2</v>
      </c>
    </row>
    <row r="45" spans="1:7" x14ac:dyDescent="0.25">
      <c r="A45" s="14" t="s">
        <v>325</v>
      </c>
      <c r="B45" s="37"/>
      <c r="C45" s="37"/>
      <c r="D45" s="18"/>
      <c r="E45" s="19">
        <v>1548.78</v>
      </c>
      <c r="F45" s="20">
        <v>1.61E-2</v>
      </c>
      <c r="G45" s="21"/>
    </row>
    <row r="46" spans="1:7" x14ac:dyDescent="0.25">
      <c r="A46" s="13"/>
      <c r="B46" s="36"/>
      <c r="C46" s="36"/>
      <c r="D46" s="15"/>
      <c r="E46" s="16"/>
      <c r="F46" s="17"/>
      <c r="G46" s="17"/>
    </row>
    <row r="47" spans="1:7" x14ac:dyDescent="0.25">
      <c r="A47" s="25" t="s">
        <v>336</v>
      </c>
      <c r="B47" s="38"/>
      <c r="C47" s="38"/>
      <c r="D47" s="26"/>
      <c r="E47" s="29">
        <v>1548.78</v>
      </c>
      <c r="F47" s="30">
        <v>1.61E-2</v>
      </c>
      <c r="G47" s="21"/>
    </row>
    <row r="48" spans="1:7" x14ac:dyDescent="0.25">
      <c r="A48" s="13" t="s">
        <v>340</v>
      </c>
      <c r="B48" s="36"/>
      <c r="C48" s="36"/>
      <c r="D48" s="15"/>
      <c r="E48" s="16">
        <v>0.21731329999999999</v>
      </c>
      <c r="F48" s="67">
        <v>1.9999999999999999E-6</v>
      </c>
      <c r="G48" s="17"/>
    </row>
    <row r="49" spans="1:7" x14ac:dyDescent="0.25">
      <c r="A49" s="13" t="s">
        <v>341</v>
      </c>
      <c r="B49" s="36"/>
      <c r="C49" s="36"/>
      <c r="D49" s="15"/>
      <c r="E49" s="31">
        <v>-173.5273133</v>
      </c>
      <c r="F49" s="32">
        <v>-2.0019999999999999E-3</v>
      </c>
      <c r="G49" s="17">
        <v>5.1214000000000003E-2</v>
      </c>
    </row>
    <row r="50" spans="1:7" x14ac:dyDescent="0.25">
      <c r="A50" s="33" t="s">
        <v>342</v>
      </c>
      <c r="B50" s="39"/>
      <c r="C50" s="39"/>
      <c r="D50" s="34"/>
      <c r="E50" s="27">
        <v>95930.51</v>
      </c>
      <c r="F50" s="28">
        <v>1</v>
      </c>
      <c r="G50" s="28"/>
    </row>
    <row r="51" spans="1:7" x14ac:dyDescent="0.25">
      <c r="A51" s="70" t="s">
        <v>343</v>
      </c>
      <c r="B51" s="71"/>
      <c r="C51" s="71"/>
      <c r="D51" s="71"/>
      <c r="E51" s="71"/>
      <c r="F51" s="71"/>
      <c r="G51" s="72"/>
    </row>
    <row r="55" spans="1:7" x14ac:dyDescent="0.25">
      <c r="A55" s="1" t="s">
        <v>346</v>
      </c>
    </row>
    <row r="56" spans="1:7" x14ac:dyDescent="0.25">
      <c r="A56" s="56" t="s">
        <v>347</v>
      </c>
      <c r="B56" s="3" t="s">
        <v>163</v>
      </c>
    </row>
    <row r="57" spans="1:7" x14ac:dyDescent="0.25">
      <c r="A57" t="s">
        <v>348</v>
      </c>
    </row>
    <row r="58" spans="1:7" x14ac:dyDescent="0.25">
      <c r="A58" t="s">
        <v>590</v>
      </c>
      <c r="B58" t="s">
        <v>350</v>
      </c>
      <c r="C58" t="s">
        <v>350</v>
      </c>
    </row>
    <row r="59" spans="1:7" x14ac:dyDescent="0.25">
      <c r="B59" s="58">
        <v>46265</v>
      </c>
      <c r="C59" s="58">
        <v>46295</v>
      </c>
    </row>
    <row r="60" spans="1:7" x14ac:dyDescent="0.25">
      <c r="A60" t="s">
        <v>973</v>
      </c>
      <c r="B60">
        <v>18.215</v>
      </c>
      <c r="C60">
        <v>16.751000000000001</v>
      </c>
    </row>
    <row r="61" spans="1:7" x14ac:dyDescent="0.25">
      <c r="A61" t="s">
        <v>592</v>
      </c>
      <c r="B61">
        <v>16.658999999999999</v>
      </c>
      <c r="C61">
        <v>15.319000000000001</v>
      </c>
    </row>
    <row r="62" spans="1:7" x14ac:dyDescent="0.25">
      <c r="A62" t="s">
        <v>974</v>
      </c>
      <c r="B62">
        <v>17.053000000000001</v>
      </c>
      <c r="C62">
        <v>15.662000000000001</v>
      </c>
    </row>
    <row r="63" spans="1:7" x14ac:dyDescent="0.25">
      <c r="A63" t="s">
        <v>594</v>
      </c>
      <c r="B63">
        <v>15.5</v>
      </c>
      <c r="C63">
        <v>14.236000000000001</v>
      </c>
    </row>
    <row r="65" spans="1:4" x14ac:dyDescent="0.25">
      <c r="A65" t="s">
        <v>352</v>
      </c>
      <c r="B65" s="3" t="s">
        <v>163</v>
      </c>
    </row>
    <row r="66" spans="1:4" x14ac:dyDescent="0.25">
      <c r="A66" t="s">
        <v>353</v>
      </c>
      <c r="B66" s="3" t="s">
        <v>163</v>
      </c>
    </row>
    <row r="67" spans="1:4" ht="29.1" customHeight="1" x14ac:dyDescent="0.25">
      <c r="A67" s="56" t="s">
        <v>354</v>
      </c>
      <c r="B67" s="3" t="s">
        <v>163</v>
      </c>
    </row>
    <row r="68" spans="1:4" ht="29.1" customHeight="1" x14ac:dyDescent="0.25">
      <c r="A68" s="56" t="s">
        <v>355</v>
      </c>
      <c r="B68" s="3" t="s">
        <v>163</v>
      </c>
    </row>
    <row r="69" spans="1:4" x14ac:dyDescent="0.25">
      <c r="A69" t="s">
        <v>595</v>
      </c>
      <c r="B69" s="57">
        <v>0.1981</v>
      </c>
    </row>
    <row r="70" spans="1:4" ht="43.5" customHeight="1" x14ac:dyDescent="0.25">
      <c r="A70" s="56" t="s">
        <v>357</v>
      </c>
      <c r="B70" s="3" t="s">
        <v>163</v>
      </c>
    </row>
    <row r="71" spans="1:4" x14ac:dyDescent="0.25">
      <c r="B71" s="3"/>
    </row>
    <row r="72" spans="1:4" ht="29.1" customHeight="1" x14ac:dyDescent="0.25">
      <c r="A72" s="56" t="s">
        <v>358</v>
      </c>
      <c r="B72" s="3" t="s">
        <v>163</v>
      </c>
    </row>
    <row r="73" spans="1:4" ht="29.1" customHeight="1" x14ac:dyDescent="0.25">
      <c r="A73" s="56" t="s">
        <v>359</v>
      </c>
      <c r="B73">
        <v>6317.83</v>
      </c>
    </row>
    <row r="74" spans="1:4" ht="29.1" customHeight="1" x14ac:dyDescent="0.25">
      <c r="A74" s="56" t="s">
        <v>360</v>
      </c>
      <c r="B74" s="3" t="s">
        <v>163</v>
      </c>
    </row>
    <row r="75" spans="1:4" ht="29.1" customHeight="1" x14ac:dyDescent="0.25">
      <c r="A75" s="56" t="s">
        <v>361</v>
      </c>
      <c r="B75" s="3" t="s">
        <v>163</v>
      </c>
    </row>
    <row r="77" spans="1:4" ht="69.95" customHeight="1" x14ac:dyDescent="0.25">
      <c r="A77" s="125" t="s">
        <v>371</v>
      </c>
      <c r="B77" s="125" t="s">
        <v>372</v>
      </c>
      <c r="C77" s="125" t="s">
        <v>5</v>
      </c>
      <c r="D77" s="125" t="s">
        <v>6</v>
      </c>
    </row>
    <row r="78" spans="1:4" ht="69.95" customHeight="1" x14ac:dyDescent="0.25">
      <c r="A78" s="125" t="s">
        <v>1636</v>
      </c>
      <c r="B78" s="125"/>
      <c r="C78" s="125" t="s">
        <v>46</v>
      </c>
      <c r="D7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9"/>
  <sheetViews>
    <sheetView showGridLines="0" workbookViewId="0">
      <pane ySplit="4" topLeftCell="A92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1637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1638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385</v>
      </c>
      <c r="B8" s="36" t="s">
        <v>386</v>
      </c>
      <c r="C8" s="36" t="s">
        <v>387</v>
      </c>
      <c r="D8" s="15">
        <v>102873</v>
      </c>
      <c r="E8" s="16">
        <v>3395.22</v>
      </c>
      <c r="F8" s="17">
        <v>5.6399999999999999E-2</v>
      </c>
      <c r="G8" s="17"/>
    </row>
    <row r="9" spans="1:7" x14ac:dyDescent="0.25">
      <c r="A9" s="13" t="s">
        <v>462</v>
      </c>
      <c r="B9" s="36" t="s">
        <v>463</v>
      </c>
      <c r="C9" s="36" t="s">
        <v>464</v>
      </c>
      <c r="D9" s="15">
        <v>717018</v>
      </c>
      <c r="E9" s="16">
        <v>3047.33</v>
      </c>
      <c r="F9" s="17">
        <v>5.0599999999999999E-2</v>
      </c>
      <c r="G9" s="17"/>
    </row>
    <row r="10" spans="1:7" x14ac:dyDescent="0.25">
      <c r="A10" s="13" t="s">
        <v>692</v>
      </c>
      <c r="B10" s="36" t="s">
        <v>693</v>
      </c>
      <c r="C10" s="36" t="s">
        <v>384</v>
      </c>
      <c r="D10" s="15">
        <v>42413</v>
      </c>
      <c r="E10" s="16">
        <v>3032.53</v>
      </c>
      <c r="F10" s="17">
        <v>5.04E-2</v>
      </c>
      <c r="G10" s="17"/>
    </row>
    <row r="11" spans="1:7" x14ac:dyDescent="0.25">
      <c r="A11" s="13" t="s">
        <v>439</v>
      </c>
      <c r="B11" s="36" t="s">
        <v>440</v>
      </c>
      <c r="C11" s="36" t="s">
        <v>441</v>
      </c>
      <c r="D11" s="15">
        <v>752862</v>
      </c>
      <c r="E11" s="16">
        <v>2923.36</v>
      </c>
      <c r="F11" s="17">
        <v>4.8500000000000001E-2</v>
      </c>
      <c r="G11" s="17"/>
    </row>
    <row r="12" spans="1:7" x14ac:dyDescent="0.25">
      <c r="A12" s="13" t="s">
        <v>468</v>
      </c>
      <c r="B12" s="36" t="s">
        <v>469</v>
      </c>
      <c r="C12" s="36" t="s">
        <v>381</v>
      </c>
      <c r="D12" s="15">
        <v>337854</v>
      </c>
      <c r="E12" s="16">
        <v>2885.95</v>
      </c>
      <c r="F12" s="17">
        <v>4.7899999999999998E-2</v>
      </c>
      <c r="G12" s="17"/>
    </row>
    <row r="13" spans="1:7" x14ac:dyDescent="0.25">
      <c r="A13" s="13" t="s">
        <v>470</v>
      </c>
      <c r="B13" s="36" t="s">
        <v>471</v>
      </c>
      <c r="C13" s="36" t="s">
        <v>472</v>
      </c>
      <c r="D13" s="15">
        <v>116904</v>
      </c>
      <c r="E13" s="16">
        <v>2808.74</v>
      </c>
      <c r="F13" s="17">
        <v>4.6600000000000003E-2</v>
      </c>
      <c r="G13" s="17"/>
    </row>
    <row r="14" spans="1:7" x14ac:dyDescent="0.25">
      <c r="A14" s="13" t="s">
        <v>515</v>
      </c>
      <c r="B14" s="36" t="s">
        <v>516</v>
      </c>
      <c r="C14" s="36" t="s">
        <v>414</v>
      </c>
      <c r="D14" s="15">
        <v>56202</v>
      </c>
      <c r="E14" s="16">
        <v>2675.22</v>
      </c>
      <c r="F14" s="17">
        <v>4.4400000000000002E-2</v>
      </c>
      <c r="G14" s="17"/>
    </row>
    <row r="15" spans="1:7" x14ac:dyDescent="0.25">
      <c r="A15" s="13" t="s">
        <v>660</v>
      </c>
      <c r="B15" s="36" t="s">
        <v>661</v>
      </c>
      <c r="C15" s="36" t="s">
        <v>387</v>
      </c>
      <c r="D15" s="15">
        <v>81401</v>
      </c>
      <c r="E15" s="16">
        <v>2516.92</v>
      </c>
      <c r="F15" s="17">
        <v>4.1799999999999997E-2</v>
      </c>
      <c r="G15" s="17"/>
    </row>
    <row r="16" spans="1:7" x14ac:dyDescent="0.25">
      <c r="A16" s="13" t="s">
        <v>406</v>
      </c>
      <c r="B16" s="36" t="s">
        <v>407</v>
      </c>
      <c r="C16" s="36" t="s">
        <v>408</v>
      </c>
      <c r="D16" s="15">
        <v>11770</v>
      </c>
      <c r="E16" s="16">
        <v>2318.69</v>
      </c>
      <c r="F16" s="17">
        <v>3.85E-2</v>
      </c>
      <c r="G16" s="17"/>
    </row>
    <row r="17" spans="1:7" x14ac:dyDescent="0.25">
      <c r="A17" s="13" t="s">
        <v>867</v>
      </c>
      <c r="B17" s="36" t="s">
        <v>868</v>
      </c>
      <c r="C17" s="36" t="s">
        <v>414</v>
      </c>
      <c r="D17" s="15">
        <v>27518</v>
      </c>
      <c r="E17" s="16">
        <v>2208.59</v>
      </c>
      <c r="F17" s="17">
        <v>3.6700000000000003E-2</v>
      </c>
      <c r="G17" s="17"/>
    </row>
    <row r="18" spans="1:7" x14ac:dyDescent="0.25">
      <c r="A18" s="13" t="s">
        <v>897</v>
      </c>
      <c r="B18" s="36" t="s">
        <v>898</v>
      </c>
      <c r="C18" s="36" t="s">
        <v>381</v>
      </c>
      <c r="D18" s="15">
        <v>7157</v>
      </c>
      <c r="E18" s="16">
        <v>2192.19</v>
      </c>
      <c r="F18" s="17">
        <v>3.6400000000000002E-2</v>
      </c>
      <c r="G18" s="17"/>
    </row>
    <row r="19" spans="1:7" x14ac:dyDescent="0.25">
      <c r="A19" s="13" t="s">
        <v>569</v>
      </c>
      <c r="B19" s="36" t="s">
        <v>570</v>
      </c>
      <c r="C19" s="36" t="s">
        <v>414</v>
      </c>
      <c r="D19" s="15">
        <v>77319</v>
      </c>
      <c r="E19" s="16">
        <v>2100.7600000000002</v>
      </c>
      <c r="F19" s="17">
        <v>3.49E-2</v>
      </c>
      <c r="G19" s="17"/>
    </row>
    <row r="20" spans="1:7" x14ac:dyDescent="0.25">
      <c r="A20" s="13" t="s">
        <v>645</v>
      </c>
      <c r="B20" s="36" t="s">
        <v>646</v>
      </c>
      <c r="C20" s="36" t="s">
        <v>647</v>
      </c>
      <c r="D20" s="15">
        <v>250411</v>
      </c>
      <c r="E20" s="16">
        <v>1968.23</v>
      </c>
      <c r="F20" s="17">
        <v>3.27E-2</v>
      </c>
      <c r="G20" s="17"/>
    </row>
    <row r="21" spans="1:7" x14ac:dyDescent="0.25">
      <c r="A21" s="13" t="s">
        <v>683</v>
      </c>
      <c r="B21" s="36" t="s">
        <v>684</v>
      </c>
      <c r="C21" s="36" t="s">
        <v>381</v>
      </c>
      <c r="D21" s="15">
        <v>9715</v>
      </c>
      <c r="E21" s="16">
        <v>1688.86</v>
      </c>
      <c r="F21" s="17">
        <v>2.8000000000000001E-2</v>
      </c>
      <c r="G21" s="17"/>
    </row>
    <row r="22" spans="1:7" x14ac:dyDescent="0.25">
      <c r="A22" s="13" t="s">
        <v>909</v>
      </c>
      <c r="B22" s="36" t="s">
        <v>910</v>
      </c>
      <c r="C22" s="36" t="s">
        <v>381</v>
      </c>
      <c r="D22" s="15">
        <v>23433</v>
      </c>
      <c r="E22" s="16">
        <v>1587.82</v>
      </c>
      <c r="F22" s="17">
        <v>2.64E-2</v>
      </c>
      <c r="G22" s="17"/>
    </row>
    <row r="23" spans="1:7" x14ac:dyDescent="0.25">
      <c r="A23" s="13" t="s">
        <v>519</v>
      </c>
      <c r="B23" s="36" t="s">
        <v>520</v>
      </c>
      <c r="C23" s="36" t="s">
        <v>387</v>
      </c>
      <c r="D23" s="15">
        <v>65611</v>
      </c>
      <c r="E23" s="16">
        <v>1496.39</v>
      </c>
      <c r="F23" s="17">
        <v>2.4799999999999999E-2</v>
      </c>
      <c r="G23" s="17"/>
    </row>
    <row r="24" spans="1:7" x14ac:dyDescent="0.25">
      <c r="A24" s="13" t="s">
        <v>1639</v>
      </c>
      <c r="B24" s="36" t="s">
        <v>1640</v>
      </c>
      <c r="C24" s="36" t="s">
        <v>387</v>
      </c>
      <c r="D24" s="15">
        <v>64859</v>
      </c>
      <c r="E24" s="16">
        <v>1375.01</v>
      </c>
      <c r="F24" s="17">
        <v>2.2800000000000001E-2</v>
      </c>
      <c r="G24" s="17"/>
    </row>
    <row r="25" spans="1:7" x14ac:dyDescent="0.25">
      <c r="A25" s="13" t="s">
        <v>1641</v>
      </c>
      <c r="B25" s="36" t="s">
        <v>1642</v>
      </c>
      <c r="C25" s="36" t="s">
        <v>431</v>
      </c>
      <c r="D25" s="15">
        <v>41826</v>
      </c>
      <c r="E25" s="16">
        <v>1371.64</v>
      </c>
      <c r="F25" s="17">
        <v>2.2800000000000001E-2</v>
      </c>
      <c r="G25" s="17"/>
    </row>
    <row r="26" spans="1:7" x14ac:dyDescent="0.25">
      <c r="A26" s="13" t="s">
        <v>581</v>
      </c>
      <c r="B26" s="36" t="s">
        <v>582</v>
      </c>
      <c r="C26" s="36" t="s">
        <v>583</v>
      </c>
      <c r="D26" s="15">
        <v>361021</v>
      </c>
      <c r="E26" s="16">
        <v>1230.9000000000001</v>
      </c>
      <c r="F26" s="17">
        <v>2.0400000000000001E-2</v>
      </c>
      <c r="G26" s="17"/>
    </row>
    <row r="27" spans="1:7" x14ac:dyDescent="0.25">
      <c r="A27" s="13" t="s">
        <v>729</v>
      </c>
      <c r="B27" s="36" t="s">
        <v>730</v>
      </c>
      <c r="C27" s="36" t="s">
        <v>411</v>
      </c>
      <c r="D27" s="15">
        <v>11450</v>
      </c>
      <c r="E27" s="16">
        <v>1217.1400000000001</v>
      </c>
      <c r="F27" s="17">
        <v>2.0199999999999999E-2</v>
      </c>
      <c r="G27" s="17"/>
    </row>
    <row r="28" spans="1:7" x14ac:dyDescent="0.25">
      <c r="A28" s="13" t="s">
        <v>488</v>
      </c>
      <c r="B28" s="36" t="s">
        <v>489</v>
      </c>
      <c r="C28" s="36" t="s">
        <v>414</v>
      </c>
      <c r="D28" s="15">
        <v>26533</v>
      </c>
      <c r="E28" s="16">
        <v>1182.05</v>
      </c>
      <c r="F28" s="17">
        <v>1.9599999999999999E-2</v>
      </c>
      <c r="G28" s="17"/>
    </row>
    <row r="29" spans="1:7" x14ac:dyDescent="0.25">
      <c r="A29" s="13" t="s">
        <v>1619</v>
      </c>
      <c r="B29" s="36" t="s">
        <v>1620</v>
      </c>
      <c r="C29" s="36" t="s">
        <v>378</v>
      </c>
      <c r="D29" s="15">
        <v>349097</v>
      </c>
      <c r="E29" s="16">
        <v>1133.8699999999999</v>
      </c>
      <c r="F29" s="17">
        <v>1.8800000000000001E-2</v>
      </c>
      <c r="G29" s="17"/>
    </row>
    <row r="30" spans="1:7" x14ac:dyDescent="0.25">
      <c r="A30" s="13" t="s">
        <v>790</v>
      </c>
      <c r="B30" s="36" t="s">
        <v>791</v>
      </c>
      <c r="C30" s="36" t="s">
        <v>387</v>
      </c>
      <c r="D30" s="15">
        <v>89047</v>
      </c>
      <c r="E30" s="16">
        <v>952.8</v>
      </c>
      <c r="F30" s="17">
        <v>1.5800000000000002E-2</v>
      </c>
      <c r="G30" s="17"/>
    </row>
    <row r="31" spans="1:7" x14ac:dyDescent="0.25">
      <c r="A31" s="13" t="s">
        <v>718</v>
      </c>
      <c r="B31" s="36" t="s">
        <v>719</v>
      </c>
      <c r="C31" s="36" t="s">
        <v>720</v>
      </c>
      <c r="D31" s="15">
        <v>1233681</v>
      </c>
      <c r="E31" s="16">
        <v>944.26</v>
      </c>
      <c r="F31" s="17">
        <v>1.5699999999999999E-2</v>
      </c>
      <c r="G31" s="17"/>
    </row>
    <row r="32" spans="1:7" x14ac:dyDescent="0.25">
      <c r="A32" s="13" t="s">
        <v>830</v>
      </c>
      <c r="B32" s="36" t="s">
        <v>831</v>
      </c>
      <c r="C32" s="36" t="s">
        <v>378</v>
      </c>
      <c r="D32" s="15">
        <v>1098313</v>
      </c>
      <c r="E32" s="16">
        <v>871.73</v>
      </c>
      <c r="F32" s="17">
        <v>1.4500000000000001E-2</v>
      </c>
      <c r="G32" s="17"/>
    </row>
    <row r="33" spans="1:7" x14ac:dyDescent="0.25">
      <c r="A33" s="13" t="s">
        <v>828</v>
      </c>
      <c r="B33" s="36" t="s">
        <v>829</v>
      </c>
      <c r="C33" s="36" t="s">
        <v>431</v>
      </c>
      <c r="D33" s="15">
        <v>19940</v>
      </c>
      <c r="E33" s="16">
        <v>721.99</v>
      </c>
      <c r="F33" s="17">
        <v>1.2E-2</v>
      </c>
      <c r="G33" s="17"/>
    </row>
    <row r="34" spans="1:7" x14ac:dyDescent="0.25">
      <c r="A34" s="13" t="s">
        <v>925</v>
      </c>
      <c r="B34" s="36" t="s">
        <v>926</v>
      </c>
      <c r="C34" s="36" t="s">
        <v>417</v>
      </c>
      <c r="D34" s="15">
        <v>26101</v>
      </c>
      <c r="E34" s="16">
        <v>714.41</v>
      </c>
      <c r="F34" s="17">
        <v>1.1900000000000001E-2</v>
      </c>
      <c r="G34" s="17"/>
    </row>
    <row r="35" spans="1:7" x14ac:dyDescent="0.25">
      <c r="A35" s="13" t="s">
        <v>1643</v>
      </c>
      <c r="B35" s="36" t="s">
        <v>1644</v>
      </c>
      <c r="C35" s="36" t="s">
        <v>408</v>
      </c>
      <c r="D35" s="15">
        <v>105182</v>
      </c>
      <c r="E35" s="16">
        <v>712.92</v>
      </c>
      <c r="F35" s="17">
        <v>1.18E-2</v>
      </c>
      <c r="G35" s="17"/>
    </row>
    <row r="36" spans="1:7" x14ac:dyDescent="0.25">
      <c r="A36" s="13" t="s">
        <v>1645</v>
      </c>
      <c r="B36" s="36" t="s">
        <v>1646</v>
      </c>
      <c r="C36" s="36" t="s">
        <v>387</v>
      </c>
      <c r="D36" s="15">
        <v>106099</v>
      </c>
      <c r="E36" s="16">
        <v>711.92</v>
      </c>
      <c r="F36" s="17">
        <v>1.18E-2</v>
      </c>
      <c r="G36" s="17"/>
    </row>
    <row r="37" spans="1:7" x14ac:dyDescent="0.25">
      <c r="A37" s="13" t="s">
        <v>1647</v>
      </c>
      <c r="B37" s="36" t="s">
        <v>1648</v>
      </c>
      <c r="C37" s="36" t="s">
        <v>672</v>
      </c>
      <c r="D37" s="15">
        <v>44100</v>
      </c>
      <c r="E37" s="16">
        <v>687.96</v>
      </c>
      <c r="F37" s="17">
        <v>1.14E-2</v>
      </c>
      <c r="G37" s="17"/>
    </row>
    <row r="38" spans="1:7" x14ac:dyDescent="0.25">
      <c r="A38" s="13" t="s">
        <v>712</v>
      </c>
      <c r="B38" s="36" t="s">
        <v>713</v>
      </c>
      <c r="C38" s="36" t="s">
        <v>387</v>
      </c>
      <c r="D38" s="15">
        <v>66127</v>
      </c>
      <c r="E38" s="16">
        <v>681.11</v>
      </c>
      <c r="F38" s="17">
        <v>1.1299999999999999E-2</v>
      </c>
      <c r="G38" s="17"/>
    </row>
    <row r="39" spans="1:7" x14ac:dyDescent="0.25">
      <c r="A39" s="13" t="s">
        <v>1019</v>
      </c>
      <c r="B39" s="36" t="s">
        <v>1020</v>
      </c>
      <c r="C39" s="36" t="s">
        <v>441</v>
      </c>
      <c r="D39" s="15">
        <v>14731</v>
      </c>
      <c r="E39" s="16">
        <v>631.5</v>
      </c>
      <c r="F39" s="17">
        <v>1.0500000000000001E-2</v>
      </c>
      <c r="G39" s="17"/>
    </row>
    <row r="40" spans="1:7" x14ac:dyDescent="0.25">
      <c r="A40" s="13" t="s">
        <v>1625</v>
      </c>
      <c r="B40" s="36" t="s">
        <v>1626</v>
      </c>
      <c r="C40" s="36" t="s">
        <v>483</v>
      </c>
      <c r="D40" s="15">
        <v>30253</v>
      </c>
      <c r="E40" s="16">
        <v>601.13</v>
      </c>
      <c r="F40" s="17">
        <v>0.01</v>
      </c>
      <c r="G40" s="17"/>
    </row>
    <row r="41" spans="1:7" x14ac:dyDescent="0.25">
      <c r="A41" s="13" t="s">
        <v>810</v>
      </c>
      <c r="B41" s="36" t="s">
        <v>811</v>
      </c>
      <c r="C41" s="36" t="s">
        <v>583</v>
      </c>
      <c r="D41" s="15">
        <v>124420</v>
      </c>
      <c r="E41" s="16">
        <v>588.07000000000005</v>
      </c>
      <c r="F41" s="17">
        <v>9.7999999999999997E-3</v>
      </c>
      <c r="G41" s="17"/>
    </row>
    <row r="42" spans="1:7" x14ac:dyDescent="0.25">
      <c r="A42" s="13" t="s">
        <v>836</v>
      </c>
      <c r="B42" s="36" t="s">
        <v>837</v>
      </c>
      <c r="C42" s="36" t="s">
        <v>387</v>
      </c>
      <c r="D42" s="15">
        <v>53079</v>
      </c>
      <c r="E42" s="16">
        <v>527.61</v>
      </c>
      <c r="F42" s="17">
        <v>8.8000000000000005E-3</v>
      </c>
      <c r="G42" s="17"/>
    </row>
    <row r="43" spans="1:7" x14ac:dyDescent="0.25">
      <c r="A43" s="13" t="s">
        <v>1649</v>
      </c>
      <c r="B43" s="36" t="s">
        <v>1650</v>
      </c>
      <c r="C43" s="36" t="s">
        <v>414</v>
      </c>
      <c r="D43" s="15">
        <v>32204</v>
      </c>
      <c r="E43" s="16">
        <v>467.05</v>
      </c>
      <c r="F43" s="17">
        <v>7.7999999999999996E-3</v>
      </c>
      <c r="G43" s="17"/>
    </row>
    <row r="44" spans="1:7" x14ac:dyDescent="0.25">
      <c r="A44" s="13" t="s">
        <v>1651</v>
      </c>
      <c r="B44" s="36" t="s">
        <v>1652</v>
      </c>
      <c r="C44" s="36" t="s">
        <v>381</v>
      </c>
      <c r="D44" s="15">
        <v>35543</v>
      </c>
      <c r="E44" s="16">
        <v>427.72</v>
      </c>
      <c r="F44" s="17">
        <v>7.1000000000000004E-3</v>
      </c>
      <c r="G44" s="17"/>
    </row>
    <row r="45" spans="1:7" x14ac:dyDescent="0.25">
      <c r="A45" s="13" t="s">
        <v>546</v>
      </c>
      <c r="B45" s="36" t="s">
        <v>547</v>
      </c>
      <c r="C45" s="36" t="s">
        <v>387</v>
      </c>
      <c r="D45" s="15">
        <v>37321</v>
      </c>
      <c r="E45" s="16">
        <v>371.46</v>
      </c>
      <c r="F45" s="17">
        <v>6.1999999999999998E-3</v>
      </c>
      <c r="G45" s="17"/>
    </row>
    <row r="46" spans="1:7" x14ac:dyDescent="0.25">
      <c r="A46" s="13" t="s">
        <v>1653</v>
      </c>
      <c r="B46" s="36" t="s">
        <v>1654</v>
      </c>
      <c r="C46" s="36" t="s">
        <v>414</v>
      </c>
      <c r="D46" s="15">
        <v>66016</v>
      </c>
      <c r="E46" s="16">
        <v>329.19</v>
      </c>
      <c r="F46" s="17">
        <v>5.4999999999999997E-3</v>
      </c>
      <c r="G46" s="17"/>
    </row>
    <row r="47" spans="1:7" x14ac:dyDescent="0.25">
      <c r="A47" s="13" t="s">
        <v>992</v>
      </c>
      <c r="B47" s="36" t="s">
        <v>993</v>
      </c>
      <c r="C47" s="36" t="s">
        <v>422</v>
      </c>
      <c r="D47" s="15">
        <v>22512</v>
      </c>
      <c r="E47" s="16">
        <v>302.07</v>
      </c>
      <c r="F47" s="17">
        <v>5.0000000000000001E-3</v>
      </c>
      <c r="G47" s="17"/>
    </row>
    <row r="48" spans="1:7" x14ac:dyDescent="0.25">
      <c r="A48" s="13" t="s">
        <v>1655</v>
      </c>
      <c r="B48" s="36" t="s">
        <v>1656</v>
      </c>
      <c r="C48" s="36" t="s">
        <v>483</v>
      </c>
      <c r="D48" s="15">
        <v>20468</v>
      </c>
      <c r="E48" s="16">
        <v>294.27</v>
      </c>
      <c r="F48" s="17">
        <v>4.8999999999999998E-3</v>
      </c>
      <c r="G48" s="17"/>
    </row>
    <row r="49" spans="1:7" x14ac:dyDescent="0.25">
      <c r="A49" s="13" t="s">
        <v>1657</v>
      </c>
      <c r="B49" s="36" t="s">
        <v>1658</v>
      </c>
      <c r="C49" s="36" t="s">
        <v>414</v>
      </c>
      <c r="D49" s="15">
        <v>36829</v>
      </c>
      <c r="E49" s="16">
        <v>292.61</v>
      </c>
      <c r="F49" s="17">
        <v>4.8999999999999998E-3</v>
      </c>
      <c r="G49" s="17"/>
    </row>
    <row r="50" spans="1:7" x14ac:dyDescent="0.25">
      <c r="A50" s="13" t="s">
        <v>1659</v>
      </c>
      <c r="B50" s="36" t="s">
        <v>1660</v>
      </c>
      <c r="C50" s="36" t="s">
        <v>422</v>
      </c>
      <c r="D50" s="15">
        <v>843321</v>
      </c>
      <c r="E50" s="16">
        <v>287.32</v>
      </c>
      <c r="F50" s="17">
        <v>4.7999999999999996E-3</v>
      </c>
      <c r="G50" s="17"/>
    </row>
    <row r="51" spans="1:7" x14ac:dyDescent="0.25">
      <c r="A51" s="13" t="s">
        <v>1661</v>
      </c>
      <c r="B51" s="36" t="s">
        <v>1662</v>
      </c>
      <c r="C51" s="36" t="s">
        <v>384</v>
      </c>
      <c r="D51" s="15">
        <v>1683</v>
      </c>
      <c r="E51" s="16">
        <v>287.02</v>
      </c>
      <c r="F51" s="17">
        <v>4.7999999999999996E-3</v>
      </c>
      <c r="G51" s="17"/>
    </row>
    <row r="52" spans="1:7" x14ac:dyDescent="0.25">
      <c r="A52" s="13" t="s">
        <v>557</v>
      </c>
      <c r="B52" s="36" t="s">
        <v>558</v>
      </c>
      <c r="C52" s="36" t="s">
        <v>381</v>
      </c>
      <c r="D52" s="15">
        <v>51635</v>
      </c>
      <c r="E52" s="16">
        <v>278.52</v>
      </c>
      <c r="F52" s="17">
        <v>4.5999999999999999E-3</v>
      </c>
      <c r="G52" s="17"/>
    </row>
    <row r="53" spans="1:7" x14ac:dyDescent="0.25">
      <c r="A53" s="13" t="s">
        <v>1663</v>
      </c>
      <c r="B53" s="36" t="s">
        <v>1664</v>
      </c>
      <c r="C53" s="36" t="s">
        <v>431</v>
      </c>
      <c r="D53" s="15">
        <v>9323</v>
      </c>
      <c r="E53" s="16">
        <v>253.25</v>
      </c>
      <c r="F53" s="17">
        <v>4.1999999999999997E-3</v>
      </c>
      <c r="G53" s="17"/>
    </row>
    <row r="54" spans="1:7" x14ac:dyDescent="0.25">
      <c r="A54" s="13" t="s">
        <v>1665</v>
      </c>
      <c r="B54" s="36" t="s">
        <v>1666</v>
      </c>
      <c r="C54" s="36" t="s">
        <v>431</v>
      </c>
      <c r="D54" s="15">
        <v>30130</v>
      </c>
      <c r="E54" s="16">
        <v>249.33</v>
      </c>
      <c r="F54" s="17">
        <v>4.1000000000000003E-3</v>
      </c>
      <c r="G54" s="17"/>
    </row>
    <row r="55" spans="1:7" x14ac:dyDescent="0.25">
      <c r="A55" s="13" t="s">
        <v>1667</v>
      </c>
      <c r="B55" s="36" t="s">
        <v>1668</v>
      </c>
      <c r="C55" s="36" t="s">
        <v>441</v>
      </c>
      <c r="D55" s="15">
        <v>9946</v>
      </c>
      <c r="E55" s="16">
        <v>217.01</v>
      </c>
      <c r="F55" s="17">
        <v>3.5999999999999999E-3</v>
      </c>
      <c r="G55" s="17"/>
    </row>
    <row r="56" spans="1:7" x14ac:dyDescent="0.25">
      <c r="A56" s="13" t="s">
        <v>1669</v>
      </c>
      <c r="B56" s="36" t="s">
        <v>1670</v>
      </c>
      <c r="C56" s="36" t="s">
        <v>414</v>
      </c>
      <c r="D56" s="15">
        <v>83604</v>
      </c>
      <c r="E56" s="16">
        <v>185.89</v>
      </c>
      <c r="F56" s="17">
        <v>3.0999999999999999E-3</v>
      </c>
      <c r="G56" s="17"/>
    </row>
    <row r="57" spans="1:7" x14ac:dyDescent="0.25">
      <c r="A57" s="13" t="s">
        <v>1671</v>
      </c>
      <c r="B57" s="36" t="s">
        <v>1672</v>
      </c>
      <c r="C57" s="36" t="s">
        <v>720</v>
      </c>
      <c r="D57" s="15">
        <v>25916</v>
      </c>
      <c r="E57" s="16">
        <v>131.58000000000001</v>
      </c>
      <c r="F57" s="17">
        <v>2.2000000000000001E-3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60079.11</v>
      </c>
      <c r="F58" s="20">
        <v>0.99770000000000003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60079.11</v>
      </c>
      <c r="F61" s="28">
        <v>0.99770000000000003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337</v>
      </c>
      <c r="B64" s="36"/>
      <c r="C64" s="36"/>
      <c r="D64" s="15"/>
      <c r="E64" s="16"/>
      <c r="F64" s="17"/>
      <c r="G64" s="17"/>
    </row>
    <row r="65" spans="1:7" x14ac:dyDescent="0.25">
      <c r="A65" s="13" t="s">
        <v>339</v>
      </c>
      <c r="B65" s="36"/>
      <c r="C65" s="36"/>
      <c r="D65" s="15"/>
      <c r="E65" s="16">
        <v>89.99</v>
      </c>
      <c r="F65" s="17">
        <v>1.5E-3</v>
      </c>
      <c r="G65" s="17">
        <v>5.1214000000000003E-2</v>
      </c>
    </row>
    <row r="66" spans="1:7" x14ac:dyDescent="0.25">
      <c r="A66" s="14" t="s">
        <v>325</v>
      </c>
      <c r="B66" s="37"/>
      <c r="C66" s="37"/>
      <c r="D66" s="18"/>
      <c r="E66" s="19">
        <v>89.99</v>
      </c>
      <c r="F66" s="20">
        <v>1.5E-3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25" t="s">
        <v>336</v>
      </c>
      <c r="B68" s="38"/>
      <c r="C68" s="38"/>
      <c r="D68" s="26"/>
      <c r="E68" s="29">
        <v>89.99</v>
      </c>
      <c r="F68" s="30">
        <v>1.5E-3</v>
      </c>
      <c r="G68" s="21"/>
    </row>
    <row r="69" spans="1:7" x14ac:dyDescent="0.25">
      <c r="A69" s="13" t="s">
        <v>340</v>
      </c>
      <c r="B69" s="36"/>
      <c r="C69" s="36"/>
      <c r="D69" s="15"/>
      <c r="E69" s="16">
        <v>1.26263E-2</v>
      </c>
      <c r="F69" s="67">
        <v>0</v>
      </c>
      <c r="G69" s="17"/>
    </row>
    <row r="70" spans="1:7" x14ac:dyDescent="0.25">
      <c r="A70" s="13" t="s">
        <v>341</v>
      </c>
      <c r="B70" s="36"/>
      <c r="C70" s="36"/>
      <c r="D70" s="15"/>
      <c r="E70" s="16">
        <v>54.8773737</v>
      </c>
      <c r="F70" s="17">
        <v>8.0000000000000004E-4</v>
      </c>
      <c r="G70" s="17">
        <v>5.1214000000000003E-2</v>
      </c>
    </row>
    <row r="71" spans="1:7" x14ac:dyDescent="0.25">
      <c r="A71" s="33" t="s">
        <v>342</v>
      </c>
      <c r="B71" s="39"/>
      <c r="C71" s="39"/>
      <c r="D71" s="34"/>
      <c r="E71" s="27">
        <v>60223.99</v>
      </c>
      <c r="F71" s="28">
        <v>1</v>
      </c>
      <c r="G71" s="28"/>
    </row>
    <row r="72" spans="1:7" x14ac:dyDescent="0.25">
      <c r="A72" s="70" t="s">
        <v>343</v>
      </c>
      <c r="B72" s="71"/>
      <c r="C72" s="71"/>
      <c r="D72" s="71"/>
      <c r="E72" s="71"/>
      <c r="F72" s="71"/>
      <c r="G72" s="72"/>
    </row>
    <row r="76" spans="1:7" x14ac:dyDescent="0.25">
      <c r="A76" s="1" t="s">
        <v>346</v>
      </c>
    </row>
    <row r="77" spans="1:7" x14ac:dyDescent="0.25">
      <c r="A77" s="56" t="s">
        <v>347</v>
      </c>
      <c r="B77" s="3" t="s">
        <v>163</v>
      </c>
    </row>
    <row r="78" spans="1:7" x14ac:dyDescent="0.25">
      <c r="A78" t="s">
        <v>348</v>
      </c>
    </row>
    <row r="79" spans="1:7" x14ac:dyDescent="0.25">
      <c r="A79" t="s">
        <v>590</v>
      </c>
      <c r="B79" t="s">
        <v>350</v>
      </c>
      <c r="C79" t="s">
        <v>350</v>
      </c>
    </row>
    <row r="80" spans="1:7" x14ac:dyDescent="0.25">
      <c r="B80" s="58">
        <v>46265</v>
      </c>
      <c r="C80" s="58">
        <v>46295</v>
      </c>
    </row>
    <row r="81" spans="1:3" x14ac:dyDescent="0.25">
      <c r="A81" t="s">
        <v>973</v>
      </c>
      <c r="B81">
        <v>9.3289000000000009</v>
      </c>
      <c r="C81">
        <v>8.8021999999999991</v>
      </c>
    </row>
    <row r="82" spans="1:3" x14ac:dyDescent="0.25">
      <c r="A82" t="s">
        <v>592</v>
      </c>
      <c r="B82">
        <v>9.3289000000000009</v>
      </c>
      <c r="C82">
        <v>8.8021999999999991</v>
      </c>
    </row>
    <row r="83" spans="1:3" x14ac:dyDescent="0.25">
      <c r="A83" t="s">
        <v>974</v>
      </c>
      <c r="B83">
        <v>9.2141999999999999</v>
      </c>
      <c r="C83">
        <v>8.6891999999999996</v>
      </c>
    </row>
    <row r="84" spans="1:3" x14ac:dyDescent="0.25">
      <c r="A84" t="s">
        <v>594</v>
      </c>
      <c r="B84">
        <v>9.2141999999999999</v>
      </c>
      <c r="C84">
        <v>8.6891999999999996</v>
      </c>
    </row>
    <row r="86" spans="1:3" x14ac:dyDescent="0.25">
      <c r="A86" t="s">
        <v>352</v>
      </c>
      <c r="B86" s="3" t="s">
        <v>163</v>
      </c>
    </row>
    <row r="87" spans="1:3" x14ac:dyDescent="0.25">
      <c r="A87" t="s">
        <v>353</v>
      </c>
      <c r="B87" s="3" t="s">
        <v>163</v>
      </c>
    </row>
    <row r="88" spans="1:3" ht="29.1" customHeight="1" x14ac:dyDescent="0.25">
      <c r="A88" s="56" t="s">
        <v>354</v>
      </c>
      <c r="B88" s="3" t="s">
        <v>163</v>
      </c>
    </row>
    <row r="89" spans="1:3" ht="29.1" customHeight="1" x14ac:dyDescent="0.25">
      <c r="A89" s="56" t="s">
        <v>355</v>
      </c>
      <c r="B89" s="3" t="s">
        <v>163</v>
      </c>
    </row>
    <row r="90" spans="1:3" x14ac:dyDescent="0.25">
      <c r="A90" t="s">
        <v>595</v>
      </c>
      <c r="B90" s="57">
        <v>1.1465000000000001</v>
      </c>
    </row>
    <row r="91" spans="1:3" ht="43.5" customHeight="1" x14ac:dyDescent="0.25">
      <c r="A91" s="56" t="s">
        <v>357</v>
      </c>
      <c r="B91" s="3" t="s">
        <v>163</v>
      </c>
    </row>
    <row r="92" spans="1:3" x14ac:dyDescent="0.25">
      <c r="B92" s="3"/>
    </row>
    <row r="93" spans="1:3" ht="29.1" customHeight="1" x14ac:dyDescent="0.25">
      <c r="A93" s="56" t="s">
        <v>358</v>
      </c>
      <c r="B93" s="3" t="s">
        <v>163</v>
      </c>
    </row>
    <row r="94" spans="1:3" ht="29.1" customHeight="1" x14ac:dyDescent="0.25">
      <c r="A94" s="56" t="s">
        <v>359</v>
      </c>
      <c r="B94" t="s">
        <v>163</v>
      </c>
    </row>
    <row r="95" spans="1:3" ht="29.1" customHeight="1" x14ac:dyDescent="0.25">
      <c r="A95" s="56" t="s">
        <v>360</v>
      </c>
      <c r="B95" s="3" t="s">
        <v>163</v>
      </c>
    </row>
    <row r="96" spans="1:3" ht="29.1" customHeight="1" x14ac:dyDescent="0.25">
      <c r="A96" s="56" t="s">
        <v>361</v>
      </c>
      <c r="B96" s="3" t="s">
        <v>163</v>
      </c>
    </row>
    <row r="98" spans="1:4" ht="69.95" customHeight="1" x14ac:dyDescent="0.25">
      <c r="A98" s="125" t="s">
        <v>371</v>
      </c>
      <c r="B98" s="125" t="s">
        <v>372</v>
      </c>
      <c r="C98" s="125" t="s">
        <v>5</v>
      </c>
      <c r="D98" s="125" t="s">
        <v>6</v>
      </c>
    </row>
    <row r="99" spans="1:4" ht="69.95" customHeight="1" x14ac:dyDescent="0.25">
      <c r="A99" s="125" t="s">
        <v>1673</v>
      </c>
      <c r="B99" s="125"/>
      <c r="C99" s="125" t="s">
        <v>49</v>
      </c>
      <c r="D9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6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1674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1675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1258</v>
      </c>
      <c r="B7" s="36"/>
      <c r="C7" s="36"/>
      <c r="D7" s="15"/>
      <c r="E7" s="16"/>
      <c r="F7" s="17"/>
      <c r="G7" s="17"/>
    </row>
    <row r="8" spans="1:7" x14ac:dyDescent="0.25">
      <c r="A8" s="14" t="s">
        <v>1259</v>
      </c>
      <c r="B8" s="37"/>
      <c r="C8" s="37"/>
      <c r="D8" s="18"/>
      <c r="E8" s="42"/>
      <c r="F8" s="21"/>
      <c r="G8" s="21"/>
    </row>
    <row r="9" spans="1:7" x14ac:dyDescent="0.25">
      <c r="A9" s="13" t="s">
        <v>1676</v>
      </c>
      <c r="B9" s="36" t="s">
        <v>1677</v>
      </c>
      <c r="C9" s="36"/>
      <c r="D9" s="15">
        <v>114731.96731000001</v>
      </c>
      <c r="E9" s="16">
        <v>26375.66</v>
      </c>
      <c r="F9" s="17">
        <v>0.97550000000000003</v>
      </c>
      <c r="G9" s="17"/>
    </row>
    <row r="10" spans="1:7" x14ac:dyDescent="0.25">
      <c r="A10" s="14" t="s">
        <v>325</v>
      </c>
      <c r="B10" s="37"/>
      <c r="C10" s="37"/>
      <c r="D10" s="18"/>
      <c r="E10" s="29">
        <v>26375.66</v>
      </c>
      <c r="F10" s="30">
        <v>0.97550000000000003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26375.66</v>
      </c>
      <c r="F12" s="30">
        <v>0.97550000000000003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773.89</v>
      </c>
      <c r="F15" s="17">
        <v>2.86E-2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773.89</v>
      </c>
      <c r="F16" s="30">
        <v>2.86E-2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773.89</v>
      </c>
      <c r="F18" s="30">
        <v>2.86E-2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0.1085865</v>
      </c>
      <c r="F19" s="67">
        <v>3.9999999999999998E-6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-111.92858649999999</v>
      </c>
      <c r="F20" s="32">
        <v>-4.104E-3</v>
      </c>
      <c r="G20" s="17">
        <v>5.1213000000000002E-2</v>
      </c>
    </row>
    <row r="21" spans="1:7" x14ac:dyDescent="0.25">
      <c r="A21" s="33" t="s">
        <v>342</v>
      </c>
      <c r="B21" s="39"/>
      <c r="C21" s="39"/>
      <c r="D21" s="34"/>
      <c r="E21" s="27">
        <v>27037.73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31.104700000000001</v>
      </c>
      <c r="C31">
        <v>31.0167</v>
      </c>
    </row>
    <row r="32" spans="1:7" x14ac:dyDescent="0.25">
      <c r="A32" t="s">
        <v>593</v>
      </c>
      <c r="B32">
        <v>28.3569</v>
      </c>
      <c r="C32">
        <v>28.2576</v>
      </c>
    </row>
    <row r="34" spans="1:4" x14ac:dyDescent="0.25">
      <c r="A34" t="s">
        <v>352</v>
      </c>
      <c r="B34" s="3" t="s">
        <v>163</v>
      </c>
    </row>
    <row r="35" spans="1:4" x14ac:dyDescent="0.25">
      <c r="A35" t="s">
        <v>353</v>
      </c>
      <c r="B35" s="3" t="s">
        <v>163</v>
      </c>
    </row>
    <row r="36" spans="1:4" ht="29.1" customHeight="1" x14ac:dyDescent="0.25">
      <c r="A36" s="56" t="s">
        <v>354</v>
      </c>
      <c r="B36" s="3" t="s">
        <v>163</v>
      </c>
    </row>
    <row r="37" spans="1:4" ht="29.1" customHeight="1" x14ac:dyDescent="0.25">
      <c r="A37" s="56" t="s">
        <v>355</v>
      </c>
      <c r="B37" s="57">
        <v>26375.6588022</v>
      </c>
    </row>
    <row r="38" spans="1:4" ht="43.5" customHeight="1" x14ac:dyDescent="0.25">
      <c r="A38" s="56" t="s">
        <v>1245</v>
      </c>
      <c r="B38" s="3" t="s">
        <v>163</v>
      </c>
    </row>
    <row r="39" spans="1:4" x14ac:dyDescent="0.25">
      <c r="B39" s="3"/>
    </row>
    <row r="40" spans="1:4" ht="29.1" customHeight="1" x14ac:dyDescent="0.25">
      <c r="A40" s="56" t="s">
        <v>1246</v>
      </c>
      <c r="B40" s="3" t="s">
        <v>163</v>
      </c>
    </row>
    <row r="41" spans="1:4" ht="29.1" customHeight="1" x14ac:dyDescent="0.25">
      <c r="A41" s="56" t="s">
        <v>1247</v>
      </c>
      <c r="B41" t="s">
        <v>163</v>
      </c>
    </row>
    <row r="42" spans="1:4" ht="29.1" customHeight="1" x14ac:dyDescent="0.25">
      <c r="A42" s="56" t="s">
        <v>1248</v>
      </c>
      <c r="B42" s="3" t="s">
        <v>163</v>
      </c>
    </row>
    <row r="43" spans="1:4" ht="29.1" customHeight="1" x14ac:dyDescent="0.25">
      <c r="A43" s="56" t="s">
        <v>1249</v>
      </c>
      <c r="B43" s="3" t="s">
        <v>163</v>
      </c>
    </row>
    <row r="45" spans="1:4" ht="69.95" customHeight="1" x14ac:dyDescent="0.25">
      <c r="A45" s="125" t="s">
        <v>371</v>
      </c>
      <c r="B45" s="125" t="s">
        <v>372</v>
      </c>
      <c r="C45" s="125" t="s">
        <v>5</v>
      </c>
      <c r="D45" s="125" t="s">
        <v>6</v>
      </c>
    </row>
    <row r="46" spans="1:4" ht="69.95" customHeight="1" x14ac:dyDescent="0.25">
      <c r="A46" s="125" t="s">
        <v>1678</v>
      </c>
      <c r="B46" s="125"/>
      <c r="C46" s="125" t="s">
        <v>51</v>
      </c>
      <c r="D4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32"/>
  <sheetViews>
    <sheetView showGridLines="0" workbookViewId="0">
      <pane ySplit="4" topLeftCell="A65" activePane="bottomLeft" state="frozen"/>
      <selection pane="bottomLeft" activeCell="A71" sqref="A7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1679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1680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4" t="s">
        <v>164</v>
      </c>
      <c r="B8" s="36"/>
      <c r="C8" s="36"/>
      <c r="D8" s="15"/>
      <c r="E8" s="16"/>
      <c r="F8" s="17"/>
      <c r="G8" s="17"/>
    </row>
    <row r="9" spans="1:7" x14ac:dyDescent="0.25">
      <c r="A9" s="14" t="s">
        <v>970</v>
      </c>
      <c r="B9" s="36"/>
      <c r="C9" s="36"/>
      <c r="D9" s="15"/>
      <c r="E9" s="16"/>
      <c r="F9" s="17"/>
      <c r="G9" s="17"/>
    </row>
    <row r="10" spans="1:7" x14ac:dyDescent="0.25">
      <c r="A10" s="14" t="s">
        <v>325</v>
      </c>
      <c r="B10" s="36"/>
      <c r="C10" s="36"/>
      <c r="D10" s="15"/>
      <c r="E10" s="40" t="s">
        <v>163</v>
      </c>
      <c r="F10" s="41" t="s">
        <v>163</v>
      </c>
      <c r="G10" s="17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14" t="s">
        <v>1323</v>
      </c>
      <c r="B12" s="36"/>
      <c r="C12" s="36"/>
      <c r="D12" s="15"/>
      <c r="E12" s="16"/>
      <c r="F12" s="17"/>
      <c r="G12" s="17"/>
    </row>
    <row r="13" spans="1:7" x14ac:dyDescent="0.25">
      <c r="A13" s="13" t="s">
        <v>1681</v>
      </c>
      <c r="B13" s="36" t="s">
        <v>1682</v>
      </c>
      <c r="C13" s="36" t="s">
        <v>329</v>
      </c>
      <c r="D13" s="15">
        <v>1000000</v>
      </c>
      <c r="E13" s="16">
        <v>1003.51</v>
      </c>
      <c r="F13" s="17">
        <v>4.8999999999999998E-3</v>
      </c>
      <c r="G13" s="17">
        <v>5.806E-2</v>
      </c>
    </row>
    <row r="14" spans="1:7" x14ac:dyDescent="0.25">
      <c r="A14" s="14" t="s">
        <v>325</v>
      </c>
      <c r="B14" s="37"/>
      <c r="C14" s="37"/>
      <c r="D14" s="18"/>
      <c r="E14" s="29">
        <v>1003.51</v>
      </c>
      <c r="F14" s="30">
        <v>4.8999999999999998E-3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13"/>
      <c r="B16" s="36"/>
      <c r="C16" s="36"/>
      <c r="D16" s="15"/>
      <c r="E16" s="16"/>
      <c r="F16" s="17"/>
      <c r="G16" s="17"/>
    </row>
    <row r="17" spans="1:7" x14ac:dyDescent="0.25">
      <c r="A17" s="14" t="s">
        <v>334</v>
      </c>
      <c r="B17" s="36"/>
      <c r="C17" s="36"/>
      <c r="D17" s="15"/>
      <c r="E17" s="16"/>
      <c r="F17" s="17"/>
      <c r="G17" s="17"/>
    </row>
    <row r="18" spans="1:7" x14ac:dyDescent="0.25">
      <c r="A18" s="14" t="s">
        <v>325</v>
      </c>
      <c r="B18" s="36"/>
      <c r="C18" s="36"/>
      <c r="D18" s="15"/>
      <c r="E18" s="40" t="s">
        <v>163</v>
      </c>
      <c r="F18" s="41" t="s">
        <v>163</v>
      </c>
      <c r="G18" s="17"/>
    </row>
    <row r="19" spans="1:7" x14ac:dyDescent="0.25">
      <c r="A19" s="13"/>
      <c r="B19" s="36"/>
      <c r="C19" s="36"/>
      <c r="D19" s="15"/>
      <c r="E19" s="16"/>
      <c r="F19" s="17"/>
      <c r="G19" s="17"/>
    </row>
    <row r="20" spans="1:7" x14ac:dyDescent="0.25">
      <c r="A20" s="14" t="s">
        <v>335</v>
      </c>
      <c r="B20" s="36"/>
      <c r="C20" s="36"/>
      <c r="D20" s="15"/>
      <c r="E20" s="16"/>
      <c r="F20" s="17"/>
      <c r="G20" s="17"/>
    </row>
    <row r="21" spans="1:7" x14ac:dyDescent="0.25">
      <c r="A21" s="14" t="s">
        <v>325</v>
      </c>
      <c r="B21" s="36"/>
      <c r="C21" s="36"/>
      <c r="D21" s="15"/>
      <c r="E21" s="40" t="s">
        <v>163</v>
      </c>
      <c r="F21" s="41" t="s">
        <v>163</v>
      </c>
      <c r="G21" s="17"/>
    </row>
    <row r="22" spans="1:7" x14ac:dyDescent="0.25">
      <c r="A22" s="13"/>
      <c r="B22" s="36"/>
      <c r="C22" s="36"/>
      <c r="D22" s="15"/>
      <c r="E22" s="16"/>
      <c r="F22" s="17"/>
      <c r="G22" s="17"/>
    </row>
    <row r="23" spans="1:7" x14ac:dyDescent="0.25">
      <c r="A23" s="25" t="s">
        <v>336</v>
      </c>
      <c r="B23" s="38"/>
      <c r="C23" s="38"/>
      <c r="D23" s="26"/>
      <c r="E23" s="29">
        <v>1003.51</v>
      </c>
      <c r="F23" s="30">
        <v>4.8999999999999998E-3</v>
      </c>
      <c r="G23" s="21"/>
    </row>
    <row r="24" spans="1:7" x14ac:dyDescent="0.25">
      <c r="A24" s="13"/>
      <c r="B24" s="36"/>
      <c r="C24" s="36"/>
      <c r="D24" s="15"/>
      <c r="E24" s="16"/>
      <c r="F24" s="17"/>
      <c r="G24" s="17"/>
    </row>
    <row r="25" spans="1:7" x14ac:dyDescent="0.25">
      <c r="A25" s="14" t="s">
        <v>1336</v>
      </c>
      <c r="B25" s="36"/>
      <c r="C25" s="36"/>
      <c r="D25" s="15"/>
      <c r="E25" s="16"/>
      <c r="F25" s="17"/>
      <c r="G25" s="17"/>
    </row>
    <row r="26" spans="1:7" x14ac:dyDescent="0.25">
      <c r="A26" s="13"/>
      <c r="B26" s="36"/>
      <c r="C26" s="36"/>
      <c r="D26" s="15"/>
      <c r="E26" s="16"/>
      <c r="F26" s="17"/>
      <c r="G26" s="17"/>
    </row>
    <row r="27" spans="1:7" x14ac:dyDescent="0.25">
      <c r="A27" s="14" t="s">
        <v>1337</v>
      </c>
      <c r="B27" s="36"/>
      <c r="C27" s="36"/>
      <c r="D27" s="15"/>
      <c r="E27" s="16"/>
      <c r="F27" s="17"/>
      <c r="G27" s="17"/>
    </row>
    <row r="28" spans="1:7" x14ac:dyDescent="0.25">
      <c r="A28" s="13" t="s">
        <v>1683</v>
      </c>
      <c r="B28" s="36" t="s">
        <v>1684</v>
      </c>
      <c r="C28" s="36" t="s">
        <v>329</v>
      </c>
      <c r="D28" s="15">
        <v>7000000</v>
      </c>
      <c r="E28" s="16">
        <v>6863.76</v>
      </c>
      <c r="F28" s="17">
        <v>3.32E-2</v>
      </c>
      <c r="G28" s="17">
        <v>5.7500000000000002E-2</v>
      </c>
    </row>
    <row r="29" spans="1:7" x14ac:dyDescent="0.25">
      <c r="A29" s="13" t="s">
        <v>1685</v>
      </c>
      <c r="B29" s="36" t="s">
        <v>1686</v>
      </c>
      <c r="C29" s="36" t="s">
        <v>329</v>
      </c>
      <c r="D29" s="15">
        <v>5000000</v>
      </c>
      <c r="E29" s="16">
        <v>4908.57</v>
      </c>
      <c r="F29" s="17">
        <v>2.3800000000000002E-2</v>
      </c>
      <c r="G29" s="17">
        <v>5.7134999999999998E-2</v>
      </c>
    </row>
    <row r="30" spans="1:7" x14ac:dyDescent="0.25">
      <c r="A30" s="14" t="s">
        <v>325</v>
      </c>
      <c r="B30" s="37"/>
      <c r="C30" s="37"/>
      <c r="D30" s="18"/>
      <c r="E30" s="29">
        <v>11772.33</v>
      </c>
      <c r="F30" s="30">
        <v>5.7000000000000002E-2</v>
      </c>
      <c r="G30" s="21"/>
    </row>
    <row r="31" spans="1:7" x14ac:dyDescent="0.25">
      <c r="A31" s="14" t="s">
        <v>1340</v>
      </c>
      <c r="B31" s="36"/>
      <c r="C31" s="36"/>
      <c r="D31" s="15"/>
      <c r="E31" s="16"/>
      <c r="F31" s="17"/>
      <c r="G31" s="17"/>
    </row>
    <row r="32" spans="1:7" x14ac:dyDescent="0.25">
      <c r="A32" s="13" t="s">
        <v>1687</v>
      </c>
      <c r="B32" s="36" t="s">
        <v>1688</v>
      </c>
      <c r="C32" s="36" t="s">
        <v>1343</v>
      </c>
      <c r="D32" s="15">
        <v>15000000</v>
      </c>
      <c r="E32" s="16">
        <v>14614.32</v>
      </c>
      <c r="F32" s="17">
        <v>7.0800000000000002E-2</v>
      </c>
      <c r="G32" s="17">
        <v>6.9298999999999999E-2</v>
      </c>
    </row>
    <row r="33" spans="1:7" x14ac:dyDescent="0.25">
      <c r="A33" s="13" t="s">
        <v>1689</v>
      </c>
      <c r="B33" s="36" t="s">
        <v>1690</v>
      </c>
      <c r="C33" s="36" t="s">
        <v>1343</v>
      </c>
      <c r="D33" s="15">
        <v>15000000</v>
      </c>
      <c r="E33" s="16">
        <v>14610.8</v>
      </c>
      <c r="F33" s="17">
        <v>7.0699999999999999E-2</v>
      </c>
      <c r="G33" s="17">
        <v>6.9450999999999999E-2</v>
      </c>
    </row>
    <row r="34" spans="1:7" x14ac:dyDescent="0.25">
      <c r="A34" s="13" t="s">
        <v>1691</v>
      </c>
      <c r="B34" s="36" t="s">
        <v>1692</v>
      </c>
      <c r="C34" s="36" t="s">
        <v>1348</v>
      </c>
      <c r="D34" s="15">
        <v>15000000</v>
      </c>
      <c r="E34" s="16">
        <v>14562.92</v>
      </c>
      <c r="F34" s="17">
        <v>7.0499999999999993E-2</v>
      </c>
      <c r="G34" s="17">
        <v>6.8899000000000002E-2</v>
      </c>
    </row>
    <row r="35" spans="1:7" x14ac:dyDescent="0.25">
      <c r="A35" s="13" t="s">
        <v>1693</v>
      </c>
      <c r="B35" s="36" t="s">
        <v>1694</v>
      </c>
      <c r="C35" s="36" t="s">
        <v>1362</v>
      </c>
      <c r="D35" s="15">
        <v>12500000</v>
      </c>
      <c r="E35" s="16">
        <v>12118.28</v>
      </c>
      <c r="F35" s="17">
        <v>5.8700000000000002E-2</v>
      </c>
      <c r="G35" s="17">
        <v>6.8031999999999995E-2</v>
      </c>
    </row>
    <row r="36" spans="1:7" x14ac:dyDescent="0.25">
      <c r="A36" s="13" t="s">
        <v>1695</v>
      </c>
      <c r="B36" s="36" t="s">
        <v>1696</v>
      </c>
      <c r="C36" s="36" t="s">
        <v>1362</v>
      </c>
      <c r="D36" s="15">
        <v>10000000</v>
      </c>
      <c r="E36" s="16">
        <v>9801.5</v>
      </c>
      <c r="F36" s="17">
        <v>4.7500000000000001E-2</v>
      </c>
      <c r="G36" s="17">
        <v>6.7199999999999996E-2</v>
      </c>
    </row>
    <row r="37" spans="1:7" x14ac:dyDescent="0.25">
      <c r="A37" s="13" t="s">
        <v>1697</v>
      </c>
      <c r="B37" s="36" t="s">
        <v>1698</v>
      </c>
      <c r="C37" s="36" t="s">
        <v>1353</v>
      </c>
      <c r="D37" s="15">
        <v>10000000</v>
      </c>
      <c r="E37" s="16">
        <v>9713.73</v>
      </c>
      <c r="F37" s="17">
        <v>4.7E-2</v>
      </c>
      <c r="G37" s="17">
        <v>6.9848999999999994E-2</v>
      </c>
    </row>
    <row r="38" spans="1:7" x14ac:dyDescent="0.25">
      <c r="A38" s="13" t="s">
        <v>1699</v>
      </c>
      <c r="B38" s="36" t="s">
        <v>1700</v>
      </c>
      <c r="C38" s="36" t="s">
        <v>1362</v>
      </c>
      <c r="D38" s="15">
        <v>7500000</v>
      </c>
      <c r="E38" s="16">
        <v>7283.57</v>
      </c>
      <c r="F38" s="17">
        <v>3.5299999999999998E-2</v>
      </c>
      <c r="G38" s="17">
        <v>6.8647E-2</v>
      </c>
    </row>
    <row r="39" spans="1:7" x14ac:dyDescent="0.25">
      <c r="A39" s="13" t="s">
        <v>1351</v>
      </c>
      <c r="B39" s="36" t="s">
        <v>1352</v>
      </c>
      <c r="C39" s="36" t="s">
        <v>1353</v>
      </c>
      <c r="D39" s="15">
        <v>5000000</v>
      </c>
      <c r="E39" s="16">
        <v>4907.45</v>
      </c>
      <c r="F39" s="17">
        <v>2.3800000000000002E-2</v>
      </c>
      <c r="G39" s="17">
        <v>6.6834000000000005E-2</v>
      </c>
    </row>
    <row r="40" spans="1:7" x14ac:dyDescent="0.25">
      <c r="A40" s="13" t="s">
        <v>1701</v>
      </c>
      <c r="B40" s="36" t="s">
        <v>1702</v>
      </c>
      <c r="C40" s="36" t="s">
        <v>1343</v>
      </c>
      <c r="D40" s="15">
        <v>5000000</v>
      </c>
      <c r="E40" s="16">
        <v>4893.2</v>
      </c>
      <c r="F40" s="17">
        <v>2.3699999999999999E-2</v>
      </c>
      <c r="G40" s="17">
        <v>7.0500999999999994E-2</v>
      </c>
    </row>
    <row r="41" spans="1:7" x14ac:dyDescent="0.25">
      <c r="A41" s="13" t="s">
        <v>1703</v>
      </c>
      <c r="B41" s="36" t="s">
        <v>1704</v>
      </c>
      <c r="C41" s="36" t="s">
        <v>1343</v>
      </c>
      <c r="D41" s="15">
        <v>5000000</v>
      </c>
      <c r="E41" s="16">
        <v>4881.88</v>
      </c>
      <c r="F41" s="17">
        <v>2.3599999999999999E-2</v>
      </c>
      <c r="G41" s="17">
        <v>6.7417000000000005E-2</v>
      </c>
    </row>
    <row r="42" spans="1:7" x14ac:dyDescent="0.25">
      <c r="A42" s="13" t="s">
        <v>1705</v>
      </c>
      <c r="B42" s="36" t="s">
        <v>1706</v>
      </c>
      <c r="C42" s="36" t="s">
        <v>1343</v>
      </c>
      <c r="D42" s="15">
        <v>5000000</v>
      </c>
      <c r="E42" s="16">
        <v>4880.97</v>
      </c>
      <c r="F42" s="17">
        <v>2.3599999999999999E-2</v>
      </c>
      <c r="G42" s="17">
        <v>6.7433999999999994E-2</v>
      </c>
    </row>
    <row r="43" spans="1:7" x14ac:dyDescent="0.25">
      <c r="A43" s="13" t="s">
        <v>1707</v>
      </c>
      <c r="B43" s="36" t="s">
        <v>1708</v>
      </c>
      <c r="C43" s="36" t="s">
        <v>1343</v>
      </c>
      <c r="D43" s="15">
        <v>5000000</v>
      </c>
      <c r="E43" s="16">
        <v>4880.49</v>
      </c>
      <c r="F43" s="17">
        <v>2.3599999999999999E-2</v>
      </c>
      <c r="G43" s="17">
        <v>6.6699999999999995E-2</v>
      </c>
    </row>
    <row r="44" spans="1:7" x14ac:dyDescent="0.25">
      <c r="A44" s="13" t="s">
        <v>1354</v>
      </c>
      <c r="B44" s="36" t="s">
        <v>1355</v>
      </c>
      <c r="C44" s="36" t="s">
        <v>1343</v>
      </c>
      <c r="D44" s="15">
        <v>5000000</v>
      </c>
      <c r="E44" s="16">
        <v>4878.83</v>
      </c>
      <c r="F44" s="17">
        <v>2.3599999999999999E-2</v>
      </c>
      <c r="G44" s="17">
        <v>6.7650000000000002E-2</v>
      </c>
    </row>
    <row r="45" spans="1:7" x14ac:dyDescent="0.25">
      <c r="A45" s="13" t="s">
        <v>1709</v>
      </c>
      <c r="B45" s="36" t="s">
        <v>1710</v>
      </c>
      <c r="C45" s="36" t="s">
        <v>1343</v>
      </c>
      <c r="D45" s="15">
        <v>5000000</v>
      </c>
      <c r="E45" s="16">
        <v>4866.99</v>
      </c>
      <c r="F45" s="17">
        <v>2.3599999999999999E-2</v>
      </c>
      <c r="G45" s="17">
        <v>6.7399000000000001E-2</v>
      </c>
    </row>
    <row r="46" spans="1:7" x14ac:dyDescent="0.25">
      <c r="A46" s="13" t="s">
        <v>1711</v>
      </c>
      <c r="B46" s="36" t="s">
        <v>1712</v>
      </c>
      <c r="C46" s="36" t="s">
        <v>1362</v>
      </c>
      <c r="D46" s="15">
        <v>5000000</v>
      </c>
      <c r="E46" s="16">
        <v>4856.97</v>
      </c>
      <c r="F46" s="17">
        <v>2.35E-2</v>
      </c>
      <c r="G46" s="17">
        <v>6.8032999999999996E-2</v>
      </c>
    </row>
    <row r="47" spans="1:7" x14ac:dyDescent="0.25">
      <c r="A47" s="13" t="s">
        <v>1713</v>
      </c>
      <c r="B47" s="36" t="s">
        <v>1714</v>
      </c>
      <c r="C47" s="36" t="s">
        <v>1343</v>
      </c>
      <c r="D47" s="15">
        <v>5000000</v>
      </c>
      <c r="E47" s="16">
        <v>4850.7299999999996</v>
      </c>
      <c r="F47" s="17">
        <v>2.35E-2</v>
      </c>
      <c r="G47" s="17">
        <v>7.0199999999999999E-2</v>
      </c>
    </row>
    <row r="48" spans="1:7" x14ac:dyDescent="0.25">
      <c r="A48" s="13" t="s">
        <v>1360</v>
      </c>
      <c r="B48" s="36" t="s">
        <v>1361</v>
      </c>
      <c r="C48" s="36" t="s">
        <v>1362</v>
      </c>
      <c r="D48" s="15">
        <v>4000000</v>
      </c>
      <c r="E48" s="16">
        <v>3882.31</v>
      </c>
      <c r="F48" s="17">
        <v>1.8800000000000001E-2</v>
      </c>
      <c r="G48" s="17">
        <v>6.83E-2</v>
      </c>
    </row>
    <row r="49" spans="1:7" x14ac:dyDescent="0.25">
      <c r="A49" s="13" t="s">
        <v>1715</v>
      </c>
      <c r="B49" s="36" t="s">
        <v>1716</v>
      </c>
      <c r="C49" s="36" t="s">
        <v>1353</v>
      </c>
      <c r="D49" s="15">
        <v>2500000</v>
      </c>
      <c r="E49" s="16">
        <v>2446.2600000000002</v>
      </c>
      <c r="F49" s="17">
        <v>1.18E-2</v>
      </c>
      <c r="G49" s="17">
        <v>6.6817000000000001E-2</v>
      </c>
    </row>
    <row r="50" spans="1:7" x14ac:dyDescent="0.25">
      <c r="A50" s="14" t="s">
        <v>325</v>
      </c>
      <c r="B50" s="37"/>
      <c r="C50" s="37"/>
      <c r="D50" s="18"/>
      <c r="E50" s="29">
        <v>132931.20000000001</v>
      </c>
      <c r="F50" s="30">
        <v>0.64359999999999995</v>
      </c>
      <c r="G50" s="21"/>
    </row>
    <row r="51" spans="1:7" x14ac:dyDescent="0.25">
      <c r="A51" s="13"/>
      <c r="B51" s="36"/>
      <c r="C51" s="36"/>
      <c r="D51" s="15"/>
      <c r="E51" s="16"/>
      <c r="F51" s="17"/>
      <c r="G51" s="17"/>
    </row>
    <row r="52" spans="1:7" x14ac:dyDescent="0.25">
      <c r="A52" s="14" t="s">
        <v>1717</v>
      </c>
      <c r="B52" s="36"/>
      <c r="C52" s="36"/>
      <c r="D52" s="15"/>
      <c r="E52" s="16"/>
      <c r="F52" s="17"/>
      <c r="G52" s="17"/>
    </row>
    <row r="53" spans="1:7" x14ac:dyDescent="0.25">
      <c r="A53" s="13" t="s">
        <v>1718</v>
      </c>
      <c r="B53" s="36" t="s">
        <v>1719</v>
      </c>
      <c r="C53" s="36" t="s">
        <v>1343</v>
      </c>
      <c r="D53" s="15">
        <v>5000000</v>
      </c>
      <c r="E53" s="16">
        <v>4892.51</v>
      </c>
      <c r="F53" s="17">
        <v>2.3699999999999999E-2</v>
      </c>
      <c r="G53" s="17">
        <v>7.1599999999999997E-2</v>
      </c>
    </row>
    <row r="54" spans="1:7" x14ac:dyDescent="0.25">
      <c r="A54" s="13" t="s">
        <v>1720</v>
      </c>
      <c r="B54" s="36" t="s">
        <v>1721</v>
      </c>
      <c r="C54" s="36" t="s">
        <v>1343</v>
      </c>
      <c r="D54" s="15">
        <v>5000000</v>
      </c>
      <c r="E54" s="16">
        <v>4875.62</v>
      </c>
      <c r="F54" s="17">
        <v>2.3599999999999999E-2</v>
      </c>
      <c r="G54" s="17">
        <v>7.8247999999999998E-2</v>
      </c>
    </row>
    <row r="55" spans="1:7" x14ac:dyDescent="0.25">
      <c r="A55" s="13" t="s">
        <v>1722</v>
      </c>
      <c r="B55" s="36" t="s">
        <v>1723</v>
      </c>
      <c r="C55" s="36" t="s">
        <v>1343</v>
      </c>
      <c r="D55" s="15">
        <v>5000000</v>
      </c>
      <c r="E55" s="16">
        <v>4862.96</v>
      </c>
      <c r="F55" s="17">
        <v>2.35E-2</v>
      </c>
      <c r="G55" s="17">
        <v>7.3999999999999996E-2</v>
      </c>
    </row>
    <row r="56" spans="1:7" x14ac:dyDescent="0.25">
      <c r="A56" s="13" t="s">
        <v>1724</v>
      </c>
      <c r="B56" s="36" t="s">
        <v>1725</v>
      </c>
      <c r="C56" s="36" t="s">
        <v>1343</v>
      </c>
      <c r="D56" s="15">
        <v>5000000</v>
      </c>
      <c r="E56" s="16">
        <v>4857.08</v>
      </c>
      <c r="F56" s="17">
        <v>2.35E-2</v>
      </c>
      <c r="G56" s="17">
        <v>7.8399999999999997E-2</v>
      </c>
    </row>
    <row r="57" spans="1:7" x14ac:dyDescent="0.25">
      <c r="A57" s="13" t="s">
        <v>1726</v>
      </c>
      <c r="B57" s="36" t="s">
        <v>1727</v>
      </c>
      <c r="C57" s="36" t="s">
        <v>1343</v>
      </c>
      <c r="D57" s="15">
        <v>5000000</v>
      </c>
      <c r="E57" s="16">
        <v>4852.68</v>
      </c>
      <c r="F57" s="17">
        <v>2.35E-2</v>
      </c>
      <c r="G57" s="17">
        <v>7.9148999999999997E-2</v>
      </c>
    </row>
    <row r="58" spans="1:7" x14ac:dyDescent="0.25">
      <c r="A58" s="13" t="s">
        <v>1728</v>
      </c>
      <c r="B58" s="36" t="s">
        <v>1729</v>
      </c>
      <c r="C58" s="36" t="s">
        <v>1343</v>
      </c>
      <c r="D58" s="15">
        <v>5000000</v>
      </c>
      <c r="E58" s="16">
        <v>4852.63</v>
      </c>
      <c r="F58" s="17">
        <v>2.35E-2</v>
      </c>
      <c r="G58" s="17">
        <v>7.6449000000000003E-2</v>
      </c>
    </row>
    <row r="59" spans="1:7" x14ac:dyDescent="0.25">
      <c r="A59" s="13" t="s">
        <v>1730</v>
      </c>
      <c r="B59" s="36" t="s">
        <v>1731</v>
      </c>
      <c r="C59" s="36" t="s">
        <v>1343</v>
      </c>
      <c r="D59" s="15">
        <v>5000000</v>
      </c>
      <c r="E59" s="16">
        <v>4847.1000000000004</v>
      </c>
      <c r="F59" s="17">
        <v>2.35E-2</v>
      </c>
      <c r="G59" s="17">
        <v>7.7799999999999994E-2</v>
      </c>
    </row>
    <row r="60" spans="1:7" x14ac:dyDescent="0.25">
      <c r="A60" s="13" t="s">
        <v>1732</v>
      </c>
      <c r="B60" s="36" t="s">
        <v>1733</v>
      </c>
      <c r="C60" s="36" t="s">
        <v>1343</v>
      </c>
      <c r="D60" s="15">
        <v>5000000</v>
      </c>
      <c r="E60" s="16">
        <v>4836.29</v>
      </c>
      <c r="F60" s="17">
        <v>2.3400000000000001E-2</v>
      </c>
      <c r="G60" s="17">
        <v>8.1824999999999995E-2</v>
      </c>
    </row>
    <row r="61" spans="1:7" x14ac:dyDescent="0.25">
      <c r="A61" s="13" t="s">
        <v>1734</v>
      </c>
      <c r="B61" s="36" t="s">
        <v>1735</v>
      </c>
      <c r="C61" s="36" t="s">
        <v>1343</v>
      </c>
      <c r="D61" s="15">
        <v>5000000</v>
      </c>
      <c r="E61" s="16">
        <v>4828.8599999999997</v>
      </c>
      <c r="F61" s="17">
        <v>2.3400000000000001E-2</v>
      </c>
      <c r="G61" s="17">
        <v>8.0350000000000005E-2</v>
      </c>
    </row>
    <row r="62" spans="1:7" x14ac:dyDescent="0.25">
      <c r="A62" s="13" t="s">
        <v>1736</v>
      </c>
      <c r="B62" s="36" t="s">
        <v>1737</v>
      </c>
      <c r="C62" s="36" t="s">
        <v>1343</v>
      </c>
      <c r="D62" s="15">
        <v>2500000</v>
      </c>
      <c r="E62" s="16">
        <v>2468.37</v>
      </c>
      <c r="F62" s="17">
        <v>1.2E-2</v>
      </c>
      <c r="G62" s="17">
        <v>7.4248999999999996E-2</v>
      </c>
    </row>
    <row r="63" spans="1:7" x14ac:dyDescent="0.25">
      <c r="A63" s="13" t="s">
        <v>1738</v>
      </c>
      <c r="B63" s="36" t="s">
        <v>1739</v>
      </c>
      <c r="C63" s="36" t="s">
        <v>1343</v>
      </c>
      <c r="D63" s="15">
        <v>2500000</v>
      </c>
      <c r="E63" s="16">
        <v>2443.1999999999998</v>
      </c>
      <c r="F63" s="17">
        <v>1.18E-2</v>
      </c>
      <c r="G63" s="17">
        <v>7.6450000000000004E-2</v>
      </c>
    </row>
    <row r="64" spans="1:7" x14ac:dyDescent="0.25">
      <c r="A64" s="13" t="s">
        <v>1740</v>
      </c>
      <c r="B64" s="36" t="s">
        <v>1741</v>
      </c>
      <c r="C64" s="36" t="s">
        <v>1343</v>
      </c>
      <c r="D64" s="15">
        <v>2500000</v>
      </c>
      <c r="E64" s="16">
        <v>2363.15</v>
      </c>
      <c r="F64" s="17">
        <v>1.14E-2</v>
      </c>
      <c r="G64" s="17">
        <v>8.1299999999999997E-2</v>
      </c>
    </row>
    <row r="65" spans="1:7" x14ac:dyDescent="0.25">
      <c r="A65" s="14" t="s">
        <v>325</v>
      </c>
      <c r="B65" s="37"/>
      <c r="C65" s="37"/>
      <c r="D65" s="18"/>
      <c r="E65" s="29">
        <v>50980.45</v>
      </c>
      <c r="F65" s="30">
        <v>0.24679999999999999</v>
      </c>
      <c r="G65" s="21"/>
    </row>
    <row r="66" spans="1:7" x14ac:dyDescent="0.25">
      <c r="A66" s="13"/>
      <c r="B66" s="36"/>
      <c r="C66" s="36"/>
      <c r="D66" s="15"/>
      <c r="E66" s="16"/>
      <c r="F66" s="17"/>
      <c r="G66" s="17"/>
    </row>
    <row r="67" spans="1:7" x14ac:dyDescent="0.25">
      <c r="A67" s="25" t="s">
        <v>336</v>
      </c>
      <c r="B67" s="38"/>
      <c r="C67" s="38"/>
      <c r="D67" s="26"/>
      <c r="E67" s="29">
        <v>195683.98</v>
      </c>
      <c r="F67" s="30">
        <v>0.94740000000000002</v>
      </c>
      <c r="G67" s="21"/>
    </row>
    <row r="68" spans="1:7" x14ac:dyDescent="0.25">
      <c r="A68" s="13"/>
      <c r="B68" s="36"/>
      <c r="C68" s="36"/>
      <c r="D68" s="15"/>
      <c r="E68" s="16"/>
      <c r="F68" s="17"/>
      <c r="G68" s="17"/>
    </row>
    <row r="69" spans="1:7" x14ac:dyDescent="0.25">
      <c r="A69" s="13"/>
      <c r="B69" s="36"/>
      <c r="C69" s="36"/>
      <c r="D69" s="15"/>
      <c r="E69" s="16"/>
      <c r="F69" s="17"/>
      <c r="G69" s="17"/>
    </row>
    <row r="70" spans="1:7" x14ac:dyDescent="0.25">
      <c r="A70" s="14" t="s">
        <v>1363</v>
      </c>
      <c r="B70" s="36"/>
      <c r="C70" s="36"/>
      <c r="D70" s="15"/>
      <c r="E70" s="16"/>
      <c r="F70" s="17"/>
      <c r="G70" s="17"/>
    </row>
    <row r="71" spans="1:7" x14ac:dyDescent="0.25">
      <c r="A71" s="13" t="s">
        <v>1364</v>
      </c>
      <c r="B71" s="36" t="s">
        <v>1365</v>
      </c>
      <c r="C71" s="36"/>
      <c r="D71" s="15">
        <v>5927.4629999999997</v>
      </c>
      <c r="E71" s="16">
        <v>711.67</v>
      </c>
      <c r="F71" s="17">
        <v>3.3999999999999998E-3</v>
      </c>
      <c r="G71" s="17"/>
    </row>
    <row r="72" spans="1:7" x14ac:dyDescent="0.25">
      <c r="A72" s="13"/>
      <c r="B72" s="36"/>
      <c r="C72" s="36"/>
      <c r="D72" s="15"/>
      <c r="E72" s="16"/>
      <c r="F72" s="17"/>
      <c r="G72" s="17"/>
    </row>
    <row r="73" spans="1:7" x14ac:dyDescent="0.25">
      <c r="A73" s="25" t="s">
        <v>336</v>
      </c>
      <c r="B73" s="38"/>
      <c r="C73" s="38"/>
      <c r="D73" s="26"/>
      <c r="E73" s="29">
        <v>711.67</v>
      </c>
      <c r="F73" s="30">
        <v>3.3999999999999998E-3</v>
      </c>
      <c r="G73" s="21"/>
    </row>
    <row r="74" spans="1:7" x14ac:dyDescent="0.25">
      <c r="A74" s="13"/>
      <c r="B74" s="36"/>
      <c r="C74" s="36"/>
      <c r="D74" s="15"/>
      <c r="E74" s="16"/>
      <c r="F74" s="17"/>
      <c r="G74" s="17"/>
    </row>
    <row r="75" spans="1:7" x14ac:dyDescent="0.25">
      <c r="A75" s="14" t="s">
        <v>337</v>
      </c>
      <c r="B75" s="36"/>
      <c r="C75" s="36"/>
      <c r="D75" s="15"/>
      <c r="E75" s="16"/>
      <c r="F75" s="17"/>
      <c r="G75" s="17"/>
    </row>
    <row r="76" spans="1:7" x14ac:dyDescent="0.25">
      <c r="A76" s="13" t="s">
        <v>338</v>
      </c>
      <c r="B76" s="36"/>
      <c r="C76" s="36"/>
      <c r="D76" s="15"/>
      <c r="E76" s="16">
        <v>1300.1199999999999</v>
      </c>
      <c r="F76" s="17">
        <v>6.3E-3</v>
      </c>
      <c r="G76" s="17">
        <v>5.2499999999999998E-2</v>
      </c>
    </row>
    <row r="77" spans="1:7" x14ac:dyDescent="0.25">
      <c r="A77" s="13" t="s">
        <v>339</v>
      </c>
      <c r="B77" s="36"/>
      <c r="C77" s="36"/>
      <c r="D77" s="15"/>
      <c r="E77" s="16">
        <v>7493.5329750000001</v>
      </c>
      <c r="F77" s="17">
        <f>E77/E84</f>
        <v>3.6281286752888268E-2</v>
      </c>
      <c r="G77" s="17">
        <v>5.2499999999999998E-2</v>
      </c>
    </row>
    <row r="78" spans="1:7" x14ac:dyDescent="0.25">
      <c r="A78" s="13" t="s">
        <v>339</v>
      </c>
      <c r="B78" s="36"/>
      <c r="C78" s="36"/>
      <c r="D78" s="15"/>
      <c r="E78" s="16">
        <v>80.989999999999995</v>
      </c>
      <c r="F78" s="17">
        <v>4.0000000000000002E-4</v>
      </c>
      <c r="G78" s="17">
        <v>5.1214000000000003E-2</v>
      </c>
    </row>
    <row r="79" spans="1:7" x14ac:dyDescent="0.25">
      <c r="A79" s="14" t="s">
        <v>325</v>
      </c>
      <c r="B79" s="37"/>
      <c r="C79" s="37"/>
      <c r="D79" s="18"/>
      <c r="E79" s="29">
        <f>SUM(E76:E78)</f>
        <v>8874.6429750000007</v>
      </c>
      <c r="F79" s="30">
        <f>SUM(F76:F78)</f>
        <v>4.2981286752888266E-2</v>
      </c>
      <c r="G79" s="21"/>
    </row>
    <row r="80" spans="1:7" x14ac:dyDescent="0.25">
      <c r="A80" s="13"/>
      <c r="B80" s="36"/>
      <c r="C80" s="36"/>
      <c r="D80" s="15"/>
      <c r="E80" s="16"/>
      <c r="F80" s="17"/>
      <c r="G80" s="17"/>
    </row>
    <row r="81" spans="1:7" x14ac:dyDescent="0.25">
      <c r="A81" s="25" t="s">
        <v>336</v>
      </c>
      <c r="B81" s="38"/>
      <c r="C81" s="38"/>
      <c r="D81" s="26"/>
      <c r="E81" s="29">
        <v>8874.64</v>
      </c>
      <c r="F81" s="30">
        <v>4.2999999999999997E-2</v>
      </c>
      <c r="G81" s="21"/>
    </row>
    <row r="82" spans="1:7" x14ac:dyDescent="0.25">
      <c r="A82" s="13" t="s">
        <v>340</v>
      </c>
      <c r="B82" s="36"/>
      <c r="C82" s="36"/>
      <c r="D82" s="15"/>
      <c r="E82" s="16">
        <v>19.030866899999999</v>
      </c>
      <c r="F82" s="67">
        <v>9.2E-5</v>
      </c>
      <c r="G82" s="17"/>
    </row>
    <row r="83" spans="1:7" x14ac:dyDescent="0.25">
      <c r="A83" s="13" t="s">
        <v>341</v>
      </c>
      <c r="B83" s="36"/>
      <c r="C83" s="36"/>
      <c r="D83" s="15"/>
      <c r="E83" s="16">
        <v>247.0591331</v>
      </c>
      <c r="F83" s="17">
        <f>E83/E84</f>
        <v>1.1961811982179325E-3</v>
      </c>
      <c r="G83" s="17">
        <v>5.2488263962810297E-2</v>
      </c>
    </row>
    <row r="84" spans="1:7" x14ac:dyDescent="0.25">
      <c r="A84" s="33" t="s">
        <v>342</v>
      </c>
      <c r="B84" s="39"/>
      <c r="C84" s="39"/>
      <c r="D84" s="34"/>
      <c r="E84" s="27">
        <v>206539.89</v>
      </c>
      <c r="F84" s="28">
        <v>1</v>
      </c>
      <c r="G84" s="28"/>
    </row>
    <row r="85" spans="1:7" x14ac:dyDescent="0.25">
      <c r="A85" s="70" t="s">
        <v>343</v>
      </c>
      <c r="B85" s="71"/>
      <c r="C85" s="71"/>
      <c r="D85" s="71"/>
      <c r="E85" s="71"/>
      <c r="F85" s="71"/>
      <c r="G85" s="72"/>
    </row>
    <row r="86" spans="1:7" x14ac:dyDescent="0.25">
      <c r="A86" s="1" t="s">
        <v>1366</v>
      </c>
      <c r="E86" s="114"/>
      <c r="F86" s="2"/>
    </row>
    <row r="87" spans="1:7" x14ac:dyDescent="0.25">
      <c r="A87" s="1" t="s">
        <v>344</v>
      </c>
      <c r="F87" s="122"/>
    </row>
    <row r="88" spans="1:7" x14ac:dyDescent="0.25">
      <c r="E88" s="114"/>
    </row>
    <row r="89" spans="1:7" x14ac:dyDescent="0.25">
      <c r="A89" s="1" t="s">
        <v>346</v>
      </c>
      <c r="E89" s="114"/>
    </row>
    <row r="90" spans="1:7" x14ac:dyDescent="0.25">
      <c r="A90" s="56" t="s">
        <v>347</v>
      </c>
      <c r="B90" s="3" t="s">
        <v>163</v>
      </c>
    </row>
    <row r="91" spans="1:7" x14ac:dyDescent="0.25">
      <c r="A91" t="s">
        <v>348</v>
      </c>
    </row>
    <row r="92" spans="1:7" x14ac:dyDescent="0.25">
      <c r="A92" t="s">
        <v>590</v>
      </c>
      <c r="B92" t="s">
        <v>350</v>
      </c>
      <c r="C92" t="s">
        <v>350</v>
      </c>
    </row>
    <row r="93" spans="1:7" x14ac:dyDescent="0.25">
      <c r="B93" s="58">
        <v>46265</v>
      </c>
      <c r="C93" s="58">
        <v>46295</v>
      </c>
    </row>
    <row r="94" spans="1:7" x14ac:dyDescent="0.25">
      <c r="A94" t="s">
        <v>1742</v>
      </c>
      <c r="B94">
        <v>31.79</v>
      </c>
      <c r="C94">
        <v>31.9556</v>
      </c>
    </row>
    <row r="95" spans="1:7" x14ac:dyDescent="0.25">
      <c r="A95" t="s">
        <v>1367</v>
      </c>
      <c r="B95" t="s">
        <v>1368</v>
      </c>
      <c r="C95" t="s">
        <v>1369</v>
      </c>
    </row>
    <row r="96" spans="1:7" x14ac:dyDescent="0.25">
      <c r="A96" t="s">
        <v>591</v>
      </c>
      <c r="B96">
        <v>33.8108</v>
      </c>
      <c r="C96">
        <v>33.986899999999999</v>
      </c>
    </row>
    <row r="97" spans="1:3" x14ac:dyDescent="0.25">
      <c r="A97" t="s">
        <v>592</v>
      </c>
      <c r="B97">
        <v>29.7209</v>
      </c>
      <c r="C97">
        <v>29.875699999999998</v>
      </c>
    </row>
    <row r="98" spans="1:3" x14ac:dyDescent="0.25">
      <c r="A98" t="s">
        <v>1743</v>
      </c>
      <c r="B98" t="s">
        <v>1368</v>
      </c>
      <c r="C98" t="s">
        <v>1369</v>
      </c>
    </row>
    <row r="99" spans="1:3" x14ac:dyDescent="0.25">
      <c r="A99" t="s">
        <v>1744</v>
      </c>
      <c r="B99">
        <v>26.0581</v>
      </c>
      <c r="C99">
        <v>26.1813</v>
      </c>
    </row>
    <row r="100" spans="1:3" x14ac:dyDescent="0.25">
      <c r="A100" t="s">
        <v>1745</v>
      </c>
      <c r="B100" t="s">
        <v>1368</v>
      </c>
      <c r="C100" t="s">
        <v>1369</v>
      </c>
    </row>
    <row r="101" spans="1:3" x14ac:dyDescent="0.25">
      <c r="A101" t="s">
        <v>1746</v>
      </c>
      <c r="B101">
        <v>28.188099999999999</v>
      </c>
      <c r="C101">
        <v>28.3215</v>
      </c>
    </row>
    <row r="102" spans="1:3" x14ac:dyDescent="0.25">
      <c r="A102" t="s">
        <v>1747</v>
      </c>
      <c r="B102" t="s">
        <v>1368</v>
      </c>
      <c r="C102" t="s">
        <v>1369</v>
      </c>
    </row>
    <row r="103" spans="1:3" x14ac:dyDescent="0.25">
      <c r="A103" t="s">
        <v>1748</v>
      </c>
      <c r="B103">
        <v>30.4511</v>
      </c>
      <c r="C103">
        <v>30.595099999999999</v>
      </c>
    </row>
    <row r="104" spans="1:3" x14ac:dyDescent="0.25">
      <c r="A104" t="s">
        <v>1749</v>
      </c>
      <c r="B104">
        <v>26.8352</v>
      </c>
      <c r="C104">
        <v>26.962199999999999</v>
      </c>
    </row>
    <row r="105" spans="1:3" x14ac:dyDescent="0.25">
      <c r="A105" t="s">
        <v>1373</v>
      </c>
      <c r="B105" t="s">
        <v>1368</v>
      </c>
      <c r="C105" t="s">
        <v>1369</v>
      </c>
    </row>
    <row r="106" spans="1:3" x14ac:dyDescent="0.25">
      <c r="A106" t="s">
        <v>1377</v>
      </c>
    </row>
    <row r="108" spans="1:3" x14ac:dyDescent="0.25">
      <c r="A108" t="s">
        <v>352</v>
      </c>
      <c r="B108" s="3" t="s">
        <v>163</v>
      </c>
    </row>
    <row r="109" spans="1:3" x14ac:dyDescent="0.25">
      <c r="A109" t="s">
        <v>353</v>
      </c>
      <c r="B109" s="3" t="s">
        <v>163</v>
      </c>
    </row>
    <row r="110" spans="1:3" ht="29.1" customHeight="1" x14ac:dyDescent="0.25">
      <c r="A110" s="56" t="s">
        <v>354</v>
      </c>
      <c r="B110" s="3" t="s">
        <v>163</v>
      </c>
    </row>
    <row r="111" spans="1:3" ht="29.1" customHeight="1" x14ac:dyDescent="0.25">
      <c r="A111" s="56" t="s">
        <v>355</v>
      </c>
      <c r="B111" s="3" t="s">
        <v>163</v>
      </c>
    </row>
    <row r="112" spans="1:3" x14ac:dyDescent="0.25">
      <c r="A112" t="s">
        <v>356</v>
      </c>
      <c r="B112" s="66">
        <f>B127</f>
        <v>0.36875707172606997</v>
      </c>
    </row>
    <row r="113" spans="1:2" ht="43.5" customHeight="1" x14ac:dyDescent="0.25">
      <c r="A113" s="56" t="s">
        <v>357</v>
      </c>
      <c r="B113" s="3" t="s">
        <v>163</v>
      </c>
    </row>
    <row r="114" spans="1:2" x14ac:dyDescent="0.25">
      <c r="B114" s="3"/>
    </row>
    <row r="115" spans="1:2" ht="29.1" customHeight="1" x14ac:dyDescent="0.25">
      <c r="A115" s="56" t="s">
        <v>358</v>
      </c>
      <c r="B115" s="3" t="s">
        <v>163</v>
      </c>
    </row>
    <row r="116" spans="1:2" ht="29.1" customHeight="1" x14ac:dyDescent="0.25">
      <c r="A116" s="56" t="s">
        <v>359</v>
      </c>
      <c r="B116">
        <v>97059.38</v>
      </c>
    </row>
    <row r="117" spans="1:2" ht="29.1" customHeight="1" x14ac:dyDescent="0.25">
      <c r="A117" s="56" t="s">
        <v>360</v>
      </c>
      <c r="B117" s="3" t="s">
        <v>163</v>
      </c>
    </row>
    <row r="118" spans="1:2" ht="29.1" customHeight="1" x14ac:dyDescent="0.25">
      <c r="A118" s="56" t="s">
        <v>361</v>
      </c>
      <c r="B118" s="3" t="s">
        <v>163</v>
      </c>
    </row>
    <row r="119" spans="1:2" x14ac:dyDescent="0.25">
      <c r="A119" s="56"/>
      <c r="B119" s="3"/>
    </row>
    <row r="120" spans="1:2" x14ac:dyDescent="0.25">
      <c r="A120" t="s">
        <v>362</v>
      </c>
      <c r="B120" t="s">
        <v>1750</v>
      </c>
    </row>
    <row r="121" spans="1:2" x14ac:dyDescent="0.25">
      <c r="A121" s="24" t="s">
        <v>363</v>
      </c>
      <c r="B121" s="24" t="s">
        <v>1751</v>
      </c>
    </row>
    <row r="122" spans="1:2" x14ac:dyDescent="0.25">
      <c r="A122" s="24" t="s">
        <v>365</v>
      </c>
      <c r="B122" s="24" t="s">
        <v>1752</v>
      </c>
    </row>
    <row r="123" spans="1:2" x14ac:dyDescent="0.25">
      <c r="A123" s="24"/>
      <c r="B123" s="24"/>
    </row>
    <row r="124" spans="1:2" x14ac:dyDescent="0.25">
      <c r="A124" s="24" t="s">
        <v>367</v>
      </c>
      <c r="B124" s="60">
        <v>6.9149960091315901</v>
      </c>
    </row>
    <row r="125" spans="1:2" x14ac:dyDescent="0.25">
      <c r="A125" s="24"/>
      <c r="B125" s="24"/>
    </row>
    <row r="126" spans="1:2" x14ac:dyDescent="0.25">
      <c r="A126" s="24" t="s">
        <v>368</v>
      </c>
      <c r="B126" s="49">
        <v>0.3715</v>
      </c>
    </row>
    <row r="127" spans="1:2" x14ac:dyDescent="0.25">
      <c r="A127" s="24" t="s">
        <v>369</v>
      </c>
      <c r="B127" s="49">
        <v>0.36875707172606997</v>
      </c>
    </row>
    <row r="128" spans="1:2" x14ac:dyDescent="0.25">
      <c r="A128" s="24"/>
      <c r="B128" s="24"/>
    </row>
    <row r="129" spans="1:6" x14ac:dyDescent="0.25">
      <c r="A129" s="24" t="s">
        <v>370</v>
      </c>
      <c r="B129" s="65">
        <v>46295</v>
      </c>
    </row>
    <row r="131" spans="1:6" ht="69.95" customHeight="1" x14ac:dyDescent="0.25">
      <c r="A131" s="125" t="s">
        <v>371</v>
      </c>
      <c r="B131" s="125" t="s">
        <v>372</v>
      </c>
      <c r="C131" s="125" t="s">
        <v>5</v>
      </c>
      <c r="D131" s="125" t="s">
        <v>6</v>
      </c>
      <c r="E131" s="125" t="s">
        <v>5</v>
      </c>
      <c r="F131" s="125" t="s">
        <v>6</v>
      </c>
    </row>
    <row r="132" spans="1:6" ht="69.95" customHeight="1" x14ac:dyDescent="0.25">
      <c r="A132" s="125" t="s">
        <v>1751</v>
      </c>
      <c r="B132" s="125"/>
      <c r="C132" s="125" t="s">
        <v>53</v>
      </c>
      <c r="D132" s="125"/>
      <c r="E132" s="125" t="s">
        <v>54</v>
      </c>
      <c r="F13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92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1753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1754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1755</v>
      </c>
      <c r="B11" s="36" t="s">
        <v>1756</v>
      </c>
      <c r="C11" s="36" t="s">
        <v>175</v>
      </c>
      <c r="D11" s="15">
        <v>53500000</v>
      </c>
      <c r="E11" s="16">
        <v>52998.44</v>
      </c>
      <c r="F11" s="17">
        <v>8.6699999999999999E-2</v>
      </c>
      <c r="G11" s="17">
        <v>7.7350000000000002E-2</v>
      </c>
    </row>
    <row r="12" spans="1:7" x14ac:dyDescent="0.25">
      <c r="A12" s="13" t="s">
        <v>1757</v>
      </c>
      <c r="B12" s="36" t="s">
        <v>1758</v>
      </c>
      <c r="C12" s="36" t="s">
        <v>175</v>
      </c>
      <c r="D12" s="15">
        <v>50000000</v>
      </c>
      <c r="E12" s="16">
        <v>47903</v>
      </c>
      <c r="F12" s="17">
        <v>7.8399999999999997E-2</v>
      </c>
      <c r="G12" s="17">
        <v>7.8450000000000006E-2</v>
      </c>
    </row>
    <row r="13" spans="1:7" x14ac:dyDescent="0.25">
      <c r="A13" s="13" t="s">
        <v>1759</v>
      </c>
      <c r="B13" s="36" t="s">
        <v>1760</v>
      </c>
      <c r="C13" s="36" t="s">
        <v>168</v>
      </c>
      <c r="D13" s="15">
        <v>40500000</v>
      </c>
      <c r="E13" s="16">
        <v>40375.46</v>
      </c>
      <c r="F13" s="17">
        <v>6.6100000000000006E-2</v>
      </c>
      <c r="G13" s="17">
        <v>7.5998999999999997E-2</v>
      </c>
    </row>
    <row r="14" spans="1:7" x14ac:dyDescent="0.25">
      <c r="A14" s="13" t="s">
        <v>1761</v>
      </c>
      <c r="B14" s="36" t="s">
        <v>1762</v>
      </c>
      <c r="C14" s="36" t="s">
        <v>168</v>
      </c>
      <c r="D14" s="15">
        <v>39500000</v>
      </c>
      <c r="E14" s="16">
        <v>38845.050000000003</v>
      </c>
      <c r="F14" s="17">
        <v>6.3600000000000004E-2</v>
      </c>
      <c r="G14" s="17">
        <v>7.8100000000000003E-2</v>
      </c>
    </row>
    <row r="15" spans="1:7" x14ac:dyDescent="0.25">
      <c r="A15" s="13" t="s">
        <v>1763</v>
      </c>
      <c r="B15" s="36" t="s">
        <v>1764</v>
      </c>
      <c r="C15" s="36" t="s">
        <v>168</v>
      </c>
      <c r="D15" s="15">
        <v>37700000</v>
      </c>
      <c r="E15" s="16">
        <v>37117.379999999997</v>
      </c>
      <c r="F15" s="17">
        <v>6.0699999999999997E-2</v>
      </c>
      <c r="G15" s="17">
        <v>7.8899999999999998E-2</v>
      </c>
    </row>
    <row r="16" spans="1:7" x14ac:dyDescent="0.25">
      <c r="A16" s="13" t="s">
        <v>1765</v>
      </c>
      <c r="B16" s="36" t="s">
        <v>1766</v>
      </c>
      <c r="C16" s="36" t="s">
        <v>168</v>
      </c>
      <c r="D16" s="15">
        <v>37500000</v>
      </c>
      <c r="E16" s="16">
        <v>36776.44</v>
      </c>
      <c r="F16" s="17">
        <v>6.0199999999999997E-2</v>
      </c>
      <c r="G16" s="17">
        <v>7.9149999999999998E-2</v>
      </c>
    </row>
    <row r="17" spans="1:7" x14ac:dyDescent="0.25">
      <c r="A17" s="13" t="s">
        <v>1767</v>
      </c>
      <c r="B17" s="36" t="s">
        <v>1768</v>
      </c>
      <c r="C17" s="36" t="s">
        <v>168</v>
      </c>
      <c r="D17" s="15">
        <v>35000000</v>
      </c>
      <c r="E17" s="16">
        <v>34525.65</v>
      </c>
      <c r="F17" s="17">
        <v>5.6500000000000002E-2</v>
      </c>
      <c r="G17" s="17">
        <v>7.7100000000000002E-2</v>
      </c>
    </row>
    <row r="18" spans="1:7" x14ac:dyDescent="0.25">
      <c r="A18" s="13" t="s">
        <v>1769</v>
      </c>
      <c r="B18" s="36" t="s">
        <v>1770</v>
      </c>
      <c r="C18" s="36" t="s">
        <v>175</v>
      </c>
      <c r="D18" s="15">
        <v>35000000</v>
      </c>
      <c r="E18" s="16">
        <v>34431.22</v>
      </c>
      <c r="F18" s="17">
        <v>5.6300000000000003E-2</v>
      </c>
      <c r="G18" s="17">
        <v>7.8450000000000006E-2</v>
      </c>
    </row>
    <row r="19" spans="1:7" x14ac:dyDescent="0.25">
      <c r="A19" s="13" t="s">
        <v>1771</v>
      </c>
      <c r="B19" s="36" t="s">
        <v>1772</v>
      </c>
      <c r="C19" s="36" t="s">
        <v>168</v>
      </c>
      <c r="D19" s="15">
        <v>35000000</v>
      </c>
      <c r="E19" s="16">
        <v>34417.360000000001</v>
      </c>
      <c r="F19" s="17">
        <v>5.6300000000000003E-2</v>
      </c>
      <c r="G19" s="17">
        <v>7.8524999999999998E-2</v>
      </c>
    </row>
    <row r="20" spans="1:7" x14ac:dyDescent="0.25">
      <c r="A20" s="13" t="s">
        <v>1773</v>
      </c>
      <c r="B20" s="36" t="s">
        <v>1774</v>
      </c>
      <c r="C20" s="36" t="s">
        <v>168</v>
      </c>
      <c r="D20" s="15">
        <v>34500000</v>
      </c>
      <c r="E20" s="16">
        <v>34408.71</v>
      </c>
      <c r="F20" s="17">
        <v>5.6300000000000003E-2</v>
      </c>
      <c r="G20" s="17">
        <v>7.8100000000000003E-2</v>
      </c>
    </row>
    <row r="21" spans="1:7" x14ac:dyDescent="0.25">
      <c r="A21" s="13" t="s">
        <v>1775</v>
      </c>
      <c r="B21" s="36" t="s">
        <v>1776</v>
      </c>
      <c r="C21" s="36" t="s">
        <v>168</v>
      </c>
      <c r="D21" s="15">
        <v>24000000</v>
      </c>
      <c r="E21" s="16">
        <v>23019.74</v>
      </c>
      <c r="F21" s="17">
        <v>3.7699999999999997E-2</v>
      </c>
      <c r="G21" s="17">
        <v>7.8524999999999998E-2</v>
      </c>
    </row>
    <row r="22" spans="1:7" x14ac:dyDescent="0.25">
      <c r="A22" s="13" t="s">
        <v>1777</v>
      </c>
      <c r="B22" s="36" t="s">
        <v>1778</v>
      </c>
      <c r="C22" s="36" t="s">
        <v>168</v>
      </c>
      <c r="D22" s="15">
        <v>17000000</v>
      </c>
      <c r="E22" s="16">
        <v>17628.150000000001</v>
      </c>
      <c r="F22" s="17">
        <v>2.8799999999999999E-2</v>
      </c>
      <c r="G22" s="17">
        <v>7.7350000000000002E-2</v>
      </c>
    </row>
    <row r="23" spans="1:7" x14ac:dyDescent="0.25">
      <c r="A23" s="13" t="s">
        <v>1779</v>
      </c>
      <c r="B23" s="36" t="s">
        <v>1780</v>
      </c>
      <c r="C23" s="36" t="s">
        <v>168</v>
      </c>
      <c r="D23" s="15">
        <v>16000000</v>
      </c>
      <c r="E23" s="16">
        <v>15838.94</v>
      </c>
      <c r="F23" s="17">
        <v>2.5899999999999999E-2</v>
      </c>
      <c r="G23" s="17">
        <v>7.8899999999999998E-2</v>
      </c>
    </row>
    <row r="24" spans="1:7" x14ac:dyDescent="0.25">
      <c r="A24" s="13" t="s">
        <v>1781</v>
      </c>
      <c r="B24" s="36" t="s">
        <v>1782</v>
      </c>
      <c r="C24" s="36" t="s">
        <v>168</v>
      </c>
      <c r="D24" s="15">
        <v>15000000</v>
      </c>
      <c r="E24" s="16">
        <v>15096.17</v>
      </c>
      <c r="F24" s="17">
        <v>2.47E-2</v>
      </c>
      <c r="G24" s="17">
        <v>7.7350000000000002E-2</v>
      </c>
    </row>
    <row r="25" spans="1:7" x14ac:dyDescent="0.25">
      <c r="A25" s="13" t="s">
        <v>1783</v>
      </c>
      <c r="B25" s="36" t="s">
        <v>1784</v>
      </c>
      <c r="C25" s="36" t="s">
        <v>168</v>
      </c>
      <c r="D25" s="15">
        <v>15000000</v>
      </c>
      <c r="E25" s="16">
        <v>14872.16</v>
      </c>
      <c r="F25" s="17">
        <v>2.4299999999999999E-2</v>
      </c>
      <c r="G25" s="17">
        <v>7.8524999999999998E-2</v>
      </c>
    </row>
    <row r="26" spans="1:7" x14ac:dyDescent="0.25">
      <c r="A26" s="13" t="s">
        <v>1785</v>
      </c>
      <c r="B26" s="36" t="s">
        <v>1786</v>
      </c>
      <c r="C26" s="36" t="s">
        <v>168</v>
      </c>
      <c r="D26" s="15">
        <v>13500000</v>
      </c>
      <c r="E26" s="16">
        <v>12929.18</v>
      </c>
      <c r="F26" s="17">
        <v>2.12E-2</v>
      </c>
      <c r="G26" s="17">
        <v>7.8899999999999998E-2</v>
      </c>
    </row>
    <row r="27" spans="1:7" x14ac:dyDescent="0.25">
      <c r="A27" s="13" t="s">
        <v>1787</v>
      </c>
      <c r="B27" s="36" t="s">
        <v>1788</v>
      </c>
      <c r="C27" s="36" t="s">
        <v>168</v>
      </c>
      <c r="D27" s="15">
        <v>10000000</v>
      </c>
      <c r="E27" s="16">
        <v>9958.43</v>
      </c>
      <c r="F27" s="17">
        <v>1.6299999999999999E-2</v>
      </c>
      <c r="G27" s="17">
        <v>7.8899999999999998E-2</v>
      </c>
    </row>
    <row r="28" spans="1:7" x14ac:dyDescent="0.25">
      <c r="A28" s="13" t="s">
        <v>1789</v>
      </c>
      <c r="B28" s="36" t="s">
        <v>1790</v>
      </c>
      <c r="C28" s="36" t="s">
        <v>168</v>
      </c>
      <c r="D28" s="15">
        <v>8000000</v>
      </c>
      <c r="E28" s="16">
        <v>7898.63</v>
      </c>
      <c r="F28" s="17">
        <v>1.29E-2</v>
      </c>
      <c r="G28" s="17">
        <v>7.7100000000000002E-2</v>
      </c>
    </row>
    <row r="29" spans="1:7" x14ac:dyDescent="0.25">
      <c r="A29" s="13" t="s">
        <v>1791</v>
      </c>
      <c r="B29" s="36" t="s">
        <v>1792</v>
      </c>
      <c r="C29" s="36" t="s">
        <v>168</v>
      </c>
      <c r="D29" s="15">
        <v>7000000</v>
      </c>
      <c r="E29" s="16">
        <v>6947.56</v>
      </c>
      <c r="F29" s="17">
        <v>1.14E-2</v>
      </c>
      <c r="G29" s="17">
        <v>7.8100000000000003E-2</v>
      </c>
    </row>
    <row r="30" spans="1:7" x14ac:dyDescent="0.25">
      <c r="A30" s="13" t="s">
        <v>1793</v>
      </c>
      <c r="B30" s="36" t="s">
        <v>1794</v>
      </c>
      <c r="C30" s="36" t="s">
        <v>168</v>
      </c>
      <c r="D30" s="15">
        <v>5000000</v>
      </c>
      <c r="E30" s="16">
        <v>4910.3599999999997</v>
      </c>
      <c r="F30" s="17">
        <v>8.0000000000000002E-3</v>
      </c>
      <c r="G30" s="17">
        <v>7.8524999999999998E-2</v>
      </c>
    </row>
    <row r="31" spans="1:7" x14ac:dyDescent="0.25">
      <c r="A31" s="13" t="s">
        <v>301</v>
      </c>
      <c r="B31" s="36" t="s">
        <v>302</v>
      </c>
      <c r="C31" s="36" t="s">
        <v>168</v>
      </c>
      <c r="D31" s="15">
        <v>2500000</v>
      </c>
      <c r="E31" s="16">
        <v>2486.94</v>
      </c>
      <c r="F31" s="17">
        <v>4.1000000000000003E-3</v>
      </c>
      <c r="G31" s="17">
        <v>7.6100000000000001E-2</v>
      </c>
    </row>
    <row r="32" spans="1:7" x14ac:dyDescent="0.25">
      <c r="A32" s="13" t="s">
        <v>1795</v>
      </c>
      <c r="B32" s="36" t="s">
        <v>1796</v>
      </c>
      <c r="C32" s="36" t="s">
        <v>168</v>
      </c>
      <c r="D32" s="15">
        <v>2500000</v>
      </c>
      <c r="E32" s="16">
        <v>2480.92</v>
      </c>
      <c r="F32" s="17">
        <v>4.1000000000000003E-3</v>
      </c>
      <c r="G32" s="17">
        <v>7.8100000000000003E-2</v>
      </c>
    </row>
    <row r="33" spans="1:7" x14ac:dyDescent="0.25">
      <c r="A33" s="13" t="s">
        <v>1797</v>
      </c>
      <c r="B33" s="36" t="s">
        <v>1798</v>
      </c>
      <c r="C33" s="36" t="s">
        <v>168</v>
      </c>
      <c r="D33" s="15">
        <v>1000000</v>
      </c>
      <c r="E33" s="16">
        <v>989.55</v>
      </c>
      <c r="F33" s="17">
        <v>1.6000000000000001E-3</v>
      </c>
      <c r="G33" s="17">
        <v>7.9149999999999998E-2</v>
      </c>
    </row>
    <row r="34" spans="1:7" x14ac:dyDescent="0.25">
      <c r="A34" s="14" t="s">
        <v>325</v>
      </c>
      <c r="B34" s="37"/>
      <c r="C34" s="37"/>
      <c r="D34" s="18"/>
      <c r="E34" s="29">
        <v>526855.43999999994</v>
      </c>
      <c r="F34" s="30">
        <v>0.86209999999999998</v>
      </c>
      <c r="G34" s="21"/>
    </row>
    <row r="35" spans="1:7" x14ac:dyDescent="0.25">
      <c r="A35" s="13"/>
      <c r="B35" s="36"/>
      <c r="C35" s="36"/>
      <c r="D35" s="15"/>
      <c r="E35" s="16"/>
      <c r="F35" s="17"/>
      <c r="G35" s="17"/>
    </row>
    <row r="36" spans="1:7" x14ac:dyDescent="0.25">
      <c r="A36" s="14" t="s">
        <v>326</v>
      </c>
      <c r="B36" s="36"/>
      <c r="C36" s="36"/>
      <c r="D36" s="15"/>
      <c r="E36" s="16"/>
      <c r="F36" s="17"/>
      <c r="G36" s="17"/>
    </row>
    <row r="37" spans="1:7" x14ac:dyDescent="0.25">
      <c r="A37" s="13" t="s">
        <v>1799</v>
      </c>
      <c r="B37" s="36" t="s">
        <v>1800</v>
      </c>
      <c r="C37" s="36" t="s">
        <v>329</v>
      </c>
      <c r="D37" s="15">
        <v>54000000</v>
      </c>
      <c r="E37" s="16">
        <v>54391.45</v>
      </c>
      <c r="F37" s="17">
        <v>8.8999999999999996E-2</v>
      </c>
      <c r="G37" s="17">
        <v>7.2399000000000005E-2</v>
      </c>
    </row>
    <row r="38" spans="1:7" x14ac:dyDescent="0.25">
      <c r="A38" s="14" t="s">
        <v>325</v>
      </c>
      <c r="B38" s="37"/>
      <c r="C38" s="37"/>
      <c r="D38" s="18"/>
      <c r="E38" s="29">
        <v>54391.45</v>
      </c>
      <c r="F38" s="30">
        <v>8.8999999999999996E-2</v>
      </c>
      <c r="G38" s="21"/>
    </row>
    <row r="39" spans="1:7" x14ac:dyDescent="0.25">
      <c r="A39" s="13"/>
      <c r="B39" s="36"/>
      <c r="C39" s="36"/>
      <c r="D39" s="15"/>
      <c r="E39" s="16"/>
      <c r="F39" s="17"/>
      <c r="G39" s="17"/>
    </row>
    <row r="40" spans="1:7" x14ac:dyDescent="0.25">
      <c r="A40" s="14" t="s">
        <v>334</v>
      </c>
      <c r="B40" s="36"/>
      <c r="C40" s="36"/>
      <c r="D40" s="15"/>
      <c r="E40" s="16"/>
      <c r="F40" s="17"/>
      <c r="G40" s="17"/>
    </row>
    <row r="41" spans="1:7" x14ac:dyDescent="0.25">
      <c r="A41" s="14" t="s">
        <v>325</v>
      </c>
      <c r="B41" s="36"/>
      <c r="C41" s="36"/>
      <c r="D41" s="15"/>
      <c r="E41" s="40" t="s">
        <v>163</v>
      </c>
      <c r="F41" s="41" t="s">
        <v>163</v>
      </c>
      <c r="G41" s="17"/>
    </row>
    <row r="42" spans="1:7" x14ac:dyDescent="0.25">
      <c r="A42" s="13"/>
      <c r="B42" s="36"/>
      <c r="C42" s="36"/>
      <c r="D42" s="15"/>
      <c r="E42" s="16"/>
      <c r="F42" s="17"/>
      <c r="G42" s="17"/>
    </row>
    <row r="43" spans="1:7" x14ac:dyDescent="0.25">
      <c r="A43" s="14" t="s">
        <v>335</v>
      </c>
      <c r="B43" s="36"/>
      <c r="C43" s="36"/>
      <c r="D43" s="15"/>
      <c r="E43" s="16"/>
      <c r="F43" s="17"/>
      <c r="G43" s="17"/>
    </row>
    <row r="44" spans="1:7" x14ac:dyDescent="0.25">
      <c r="A44" s="14" t="s">
        <v>325</v>
      </c>
      <c r="B44" s="36"/>
      <c r="C44" s="36"/>
      <c r="D44" s="15"/>
      <c r="E44" s="40" t="s">
        <v>163</v>
      </c>
      <c r="F44" s="41" t="s">
        <v>163</v>
      </c>
      <c r="G44" s="17"/>
    </row>
    <row r="45" spans="1:7" x14ac:dyDescent="0.25">
      <c r="A45" s="13"/>
      <c r="B45" s="36"/>
      <c r="C45" s="36"/>
      <c r="D45" s="15"/>
      <c r="E45" s="16"/>
      <c r="F45" s="17"/>
      <c r="G45" s="17"/>
    </row>
    <row r="46" spans="1:7" x14ac:dyDescent="0.25">
      <c r="A46" s="25" t="s">
        <v>336</v>
      </c>
      <c r="B46" s="38"/>
      <c r="C46" s="38"/>
      <c r="D46" s="26"/>
      <c r="E46" s="29">
        <v>581246.89</v>
      </c>
      <c r="F46" s="30">
        <v>0.95109999999999995</v>
      </c>
      <c r="G46" s="21"/>
    </row>
    <row r="47" spans="1:7" x14ac:dyDescent="0.25">
      <c r="A47" s="13"/>
      <c r="B47" s="36"/>
      <c r="C47" s="36"/>
      <c r="D47" s="15"/>
      <c r="E47" s="16"/>
      <c r="F47" s="17"/>
      <c r="G47" s="17"/>
    </row>
    <row r="48" spans="1:7" x14ac:dyDescent="0.25">
      <c r="A48" s="13"/>
      <c r="B48" s="36"/>
      <c r="C48" s="36"/>
      <c r="D48" s="15"/>
      <c r="E48" s="16"/>
      <c r="F48" s="17"/>
      <c r="G48" s="17"/>
    </row>
    <row r="49" spans="1:7" x14ac:dyDescent="0.25">
      <c r="A49" s="14" t="s">
        <v>337</v>
      </c>
      <c r="B49" s="36"/>
      <c r="C49" s="36"/>
      <c r="D49" s="15"/>
      <c r="E49" s="16"/>
      <c r="F49" s="17"/>
      <c r="G49" s="17"/>
    </row>
    <row r="50" spans="1:7" x14ac:dyDescent="0.25">
      <c r="A50" s="13" t="s">
        <v>339</v>
      </c>
      <c r="B50" s="36"/>
      <c r="C50" s="36"/>
      <c r="D50" s="15"/>
      <c r="E50" s="16">
        <v>1495.79</v>
      </c>
      <c r="F50" s="17">
        <v>2.3999999999999998E-3</v>
      </c>
      <c r="G50" s="17">
        <v>5.1214000000000003E-2</v>
      </c>
    </row>
    <row r="51" spans="1:7" x14ac:dyDescent="0.25">
      <c r="A51" s="14" t="s">
        <v>325</v>
      </c>
      <c r="B51" s="37"/>
      <c r="C51" s="37"/>
      <c r="D51" s="18"/>
      <c r="E51" s="29">
        <v>1495.79</v>
      </c>
      <c r="F51" s="30">
        <v>2.3999999999999998E-3</v>
      </c>
      <c r="G51" s="21"/>
    </row>
    <row r="52" spans="1:7" x14ac:dyDescent="0.25">
      <c r="A52" s="13"/>
      <c r="B52" s="36"/>
      <c r="C52" s="36"/>
      <c r="D52" s="15"/>
      <c r="E52" s="16"/>
      <c r="F52" s="17"/>
      <c r="G52" s="17"/>
    </row>
    <row r="53" spans="1:7" x14ac:dyDescent="0.25">
      <c r="A53" s="25" t="s">
        <v>336</v>
      </c>
      <c r="B53" s="38"/>
      <c r="C53" s="38"/>
      <c r="D53" s="26"/>
      <c r="E53" s="29">
        <v>1495.79</v>
      </c>
      <c r="F53" s="30">
        <v>2.3999999999999998E-3</v>
      </c>
      <c r="G53" s="21"/>
    </row>
    <row r="54" spans="1:7" x14ac:dyDescent="0.25">
      <c r="A54" s="13" t="s">
        <v>340</v>
      </c>
      <c r="B54" s="36"/>
      <c r="C54" s="36"/>
      <c r="D54" s="15"/>
      <c r="E54" s="16">
        <v>28335.896891699998</v>
      </c>
      <c r="F54" s="17">
        <v>4.6370000000000001E-2</v>
      </c>
      <c r="G54" s="17"/>
    </row>
    <row r="55" spans="1:7" x14ac:dyDescent="0.25">
      <c r="A55" s="13" t="s">
        <v>341</v>
      </c>
      <c r="B55" s="36"/>
      <c r="C55" s="36"/>
      <c r="D55" s="15"/>
      <c r="E55" s="31">
        <v>-3.1968917000000001</v>
      </c>
      <c r="F55" s="17">
        <v>1.2999999999999999E-4</v>
      </c>
      <c r="G55" s="17">
        <v>5.1213000000000002E-2</v>
      </c>
    </row>
    <row r="56" spans="1:7" x14ac:dyDescent="0.25">
      <c r="A56" s="33" t="s">
        <v>342</v>
      </c>
      <c r="B56" s="39"/>
      <c r="C56" s="39"/>
      <c r="D56" s="34"/>
      <c r="E56" s="27">
        <v>611075.38</v>
      </c>
      <c r="F56" s="28">
        <v>1</v>
      </c>
      <c r="G56" s="28"/>
    </row>
    <row r="57" spans="1:7" x14ac:dyDescent="0.25">
      <c r="A57" s="70" t="s">
        <v>343</v>
      </c>
      <c r="B57" s="71"/>
      <c r="C57" s="71"/>
      <c r="D57" s="71"/>
      <c r="E57" s="71"/>
      <c r="F57" s="71"/>
      <c r="G57" s="72"/>
    </row>
    <row r="58" spans="1:7" x14ac:dyDescent="0.25">
      <c r="A58" s="1" t="s">
        <v>344</v>
      </c>
    </row>
    <row r="59" spans="1:7" x14ac:dyDescent="0.25">
      <c r="A59" s="73" t="s">
        <v>1801</v>
      </c>
    </row>
    <row r="61" spans="1:7" x14ac:dyDescent="0.25">
      <c r="A61" s="1" t="s">
        <v>346</v>
      </c>
    </row>
    <row r="62" spans="1:7" x14ac:dyDescent="0.25">
      <c r="A62" s="56" t="s">
        <v>347</v>
      </c>
      <c r="B62" s="3" t="s">
        <v>163</v>
      </c>
    </row>
    <row r="63" spans="1:7" x14ac:dyDescent="0.25">
      <c r="A63" t="s">
        <v>348</v>
      </c>
    </row>
    <row r="64" spans="1:7" x14ac:dyDescent="0.25">
      <c r="A64" t="s">
        <v>349</v>
      </c>
      <c r="B64" t="s">
        <v>350</v>
      </c>
      <c r="C64" t="s">
        <v>350</v>
      </c>
    </row>
    <row r="65" spans="1:3" x14ac:dyDescent="0.25">
      <c r="B65" s="58">
        <v>46265</v>
      </c>
      <c r="C65" s="58">
        <v>46295</v>
      </c>
    </row>
    <row r="66" spans="1:3" x14ac:dyDescent="0.25">
      <c r="A66" t="s">
        <v>351</v>
      </c>
      <c r="B66">
        <v>1306.0822000000001</v>
      </c>
      <c r="C66">
        <v>1300.4480000000001</v>
      </c>
    </row>
    <row r="68" spans="1:3" x14ac:dyDescent="0.25">
      <c r="A68" t="s">
        <v>352</v>
      </c>
      <c r="B68" s="3" t="s">
        <v>163</v>
      </c>
    </row>
    <row r="69" spans="1:3" x14ac:dyDescent="0.25">
      <c r="A69" t="s">
        <v>353</v>
      </c>
      <c r="B69" s="3" t="s">
        <v>163</v>
      </c>
    </row>
    <row r="70" spans="1:3" ht="29.1" customHeight="1" x14ac:dyDescent="0.25">
      <c r="A70" s="56" t="s">
        <v>354</v>
      </c>
      <c r="B70" s="3" t="s">
        <v>163</v>
      </c>
    </row>
    <row r="71" spans="1:3" ht="29.1" customHeight="1" x14ac:dyDescent="0.25">
      <c r="A71" s="56" t="s">
        <v>355</v>
      </c>
      <c r="B71" s="3" t="s">
        <v>163</v>
      </c>
    </row>
    <row r="72" spans="1:3" x14ac:dyDescent="0.25">
      <c r="A72" t="s">
        <v>356</v>
      </c>
      <c r="B72" s="66">
        <f>B87</f>
        <v>6.2872962039651004</v>
      </c>
    </row>
    <row r="73" spans="1:3" ht="43.5" customHeight="1" x14ac:dyDescent="0.25">
      <c r="A73" s="56" t="s">
        <v>357</v>
      </c>
      <c r="B73" s="3" t="s">
        <v>163</v>
      </c>
    </row>
    <row r="74" spans="1:3" x14ac:dyDescent="0.25">
      <c r="B74" s="3"/>
    </row>
    <row r="75" spans="1:3" ht="29.1" customHeight="1" x14ac:dyDescent="0.25">
      <c r="A75" s="56" t="s">
        <v>358</v>
      </c>
      <c r="B75" s="3" t="s">
        <v>163</v>
      </c>
    </row>
    <row r="76" spans="1:3" ht="29.1" customHeight="1" x14ac:dyDescent="0.25">
      <c r="A76" s="56" t="s">
        <v>359</v>
      </c>
      <c r="B76">
        <v>200882.61</v>
      </c>
    </row>
    <row r="77" spans="1:3" ht="29.1" customHeight="1" x14ac:dyDescent="0.25">
      <c r="A77" s="56" t="s">
        <v>360</v>
      </c>
      <c r="B77" s="3" t="s">
        <v>163</v>
      </c>
    </row>
    <row r="78" spans="1:3" ht="29.1" customHeight="1" x14ac:dyDescent="0.25">
      <c r="A78" s="56" t="s">
        <v>361</v>
      </c>
      <c r="B78" s="3" t="s">
        <v>163</v>
      </c>
    </row>
    <row r="79" spans="1:3" x14ac:dyDescent="0.25">
      <c r="A79" s="56"/>
      <c r="B79" s="3"/>
    </row>
    <row r="80" spans="1:3" x14ac:dyDescent="0.25">
      <c r="A80" t="s">
        <v>362</v>
      </c>
    </row>
    <row r="81" spans="1:4" x14ac:dyDescent="0.25">
      <c r="A81" s="24" t="s">
        <v>363</v>
      </c>
      <c r="B81" s="24" t="s">
        <v>1802</v>
      </c>
    </row>
    <row r="82" spans="1:4" x14ac:dyDescent="0.25">
      <c r="A82" s="24" t="s">
        <v>365</v>
      </c>
      <c r="B82" s="24" t="s">
        <v>366</v>
      </c>
    </row>
    <row r="83" spans="1:4" x14ac:dyDescent="0.25">
      <c r="A83" s="24"/>
      <c r="B83" s="24"/>
    </row>
    <row r="84" spans="1:4" x14ac:dyDescent="0.25">
      <c r="A84" s="24" t="s">
        <v>367</v>
      </c>
      <c r="B84" s="60">
        <v>7.7458628046879996</v>
      </c>
    </row>
    <row r="85" spans="1:4" x14ac:dyDescent="0.25">
      <c r="A85" s="24"/>
      <c r="B85" s="24"/>
    </row>
    <row r="86" spans="1:4" x14ac:dyDescent="0.25">
      <c r="A86" s="24" t="s">
        <v>368</v>
      </c>
      <c r="B86" s="49">
        <v>4.9725000000000001</v>
      </c>
    </row>
    <row r="87" spans="1:4" x14ac:dyDescent="0.25">
      <c r="A87" s="24" t="s">
        <v>369</v>
      </c>
      <c r="B87" s="49">
        <v>6.2872962039651004</v>
      </c>
    </row>
    <row r="88" spans="1:4" x14ac:dyDescent="0.25">
      <c r="A88" s="24"/>
      <c r="B88" s="24"/>
    </row>
    <row r="89" spans="1:4" x14ac:dyDescent="0.25">
      <c r="A89" s="24" t="s">
        <v>370</v>
      </c>
      <c r="B89" s="65">
        <v>46295</v>
      </c>
    </row>
    <row r="91" spans="1:4" ht="69.95" customHeight="1" x14ac:dyDescent="0.25">
      <c r="A91" s="125" t="s">
        <v>371</v>
      </c>
      <c r="B91" s="125" t="s">
        <v>372</v>
      </c>
      <c r="C91" s="125" t="s">
        <v>5</v>
      </c>
      <c r="D91" s="125" t="s">
        <v>6</v>
      </c>
    </row>
    <row r="92" spans="1:4" ht="69.95" customHeight="1" x14ac:dyDescent="0.25">
      <c r="A92" s="125" t="s">
        <v>1803</v>
      </c>
      <c r="B92" s="125"/>
      <c r="C92" s="125" t="s">
        <v>56</v>
      </c>
      <c r="D9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86"/>
  <sheetViews>
    <sheetView showGridLines="0" workbookViewId="0">
      <pane ySplit="4" topLeftCell="A33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1804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1805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4" t="s">
        <v>164</v>
      </c>
      <c r="B8" s="36"/>
      <c r="C8" s="36"/>
      <c r="D8" s="15"/>
      <c r="E8" s="16"/>
      <c r="F8" s="17"/>
      <c r="G8" s="17"/>
    </row>
    <row r="9" spans="1:7" x14ac:dyDescent="0.25">
      <c r="A9" s="14" t="s">
        <v>970</v>
      </c>
      <c r="B9" s="36"/>
      <c r="C9" s="36"/>
      <c r="D9" s="15"/>
      <c r="E9" s="16"/>
      <c r="F9" s="17"/>
      <c r="G9" s="17"/>
    </row>
    <row r="10" spans="1:7" x14ac:dyDescent="0.25">
      <c r="A10" s="14" t="s">
        <v>325</v>
      </c>
      <c r="B10" s="36"/>
      <c r="C10" s="36"/>
      <c r="D10" s="15"/>
      <c r="E10" s="40" t="s">
        <v>163</v>
      </c>
      <c r="F10" s="41" t="s">
        <v>163</v>
      </c>
      <c r="G10" s="17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14" t="s">
        <v>326</v>
      </c>
      <c r="B12" s="36"/>
      <c r="C12" s="36"/>
      <c r="D12" s="15"/>
      <c r="E12" s="16"/>
      <c r="F12" s="17"/>
      <c r="G12" s="17"/>
    </row>
    <row r="13" spans="1:7" x14ac:dyDescent="0.25">
      <c r="A13" s="13" t="s">
        <v>1396</v>
      </c>
      <c r="B13" s="36" t="s">
        <v>1397</v>
      </c>
      <c r="C13" s="36" t="s">
        <v>329</v>
      </c>
      <c r="D13" s="15">
        <v>4750000</v>
      </c>
      <c r="E13" s="16">
        <v>4790.38</v>
      </c>
      <c r="F13" s="17">
        <v>0.50900000000000001</v>
      </c>
      <c r="G13" s="17">
        <v>6.2283999999999999E-2</v>
      </c>
    </row>
    <row r="14" spans="1:7" x14ac:dyDescent="0.25">
      <c r="A14" s="14" t="s">
        <v>325</v>
      </c>
      <c r="B14" s="37"/>
      <c r="C14" s="37"/>
      <c r="D14" s="18"/>
      <c r="E14" s="29">
        <v>4790.38</v>
      </c>
      <c r="F14" s="30">
        <v>0.50900000000000001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14" t="s">
        <v>1323</v>
      </c>
      <c r="B16" s="36"/>
      <c r="C16" s="36"/>
      <c r="D16" s="15"/>
      <c r="E16" s="16"/>
      <c r="F16" s="17"/>
      <c r="G16" s="17"/>
    </row>
    <row r="17" spans="1:7" x14ac:dyDescent="0.25">
      <c r="A17" s="13" t="s">
        <v>1806</v>
      </c>
      <c r="B17" s="36" t="s">
        <v>1807</v>
      </c>
      <c r="C17" s="36" t="s">
        <v>329</v>
      </c>
      <c r="D17" s="15">
        <v>1500000</v>
      </c>
      <c r="E17" s="16">
        <v>1503.92</v>
      </c>
      <c r="F17" s="17">
        <v>0.1598</v>
      </c>
      <c r="G17" s="17">
        <v>6.1621000000000002E-2</v>
      </c>
    </row>
    <row r="18" spans="1:7" x14ac:dyDescent="0.25">
      <c r="A18" s="13" t="s">
        <v>1808</v>
      </c>
      <c r="B18" s="36" t="s">
        <v>1809</v>
      </c>
      <c r="C18" s="36" t="s">
        <v>329</v>
      </c>
      <c r="D18" s="15">
        <v>1000000</v>
      </c>
      <c r="E18" s="16">
        <v>1006.5</v>
      </c>
      <c r="F18" s="17">
        <v>0.1069</v>
      </c>
      <c r="G18" s="17">
        <v>6.2086000000000002E-2</v>
      </c>
    </row>
    <row r="19" spans="1:7" x14ac:dyDescent="0.25">
      <c r="A19" s="13" t="s">
        <v>1810</v>
      </c>
      <c r="B19" s="36" t="s">
        <v>1811</v>
      </c>
      <c r="C19" s="36" t="s">
        <v>329</v>
      </c>
      <c r="D19" s="15">
        <v>500000</v>
      </c>
      <c r="E19" s="16">
        <v>504.07</v>
      </c>
      <c r="F19" s="17">
        <v>5.3600000000000002E-2</v>
      </c>
      <c r="G19" s="17">
        <v>6.2936000000000006E-2</v>
      </c>
    </row>
    <row r="20" spans="1:7" x14ac:dyDescent="0.25">
      <c r="A20" s="13" t="s">
        <v>1812</v>
      </c>
      <c r="B20" s="36" t="s">
        <v>1813</v>
      </c>
      <c r="C20" s="36" t="s">
        <v>329</v>
      </c>
      <c r="D20" s="15">
        <v>500000</v>
      </c>
      <c r="E20" s="16">
        <v>504.04</v>
      </c>
      <c r="F20" s="17">
        <v>5.3600000000000002E-2</v>
      </c>
      <c r="G20" s="17">
        <v>6.2937000000000007E-2</v>
      </c>
    </row>
    <row r="21" spans="1:7" x14ac:dyDescent="0.25">
      <c r="A21" s="13" t="s">
        <v>1814</v>
      </c>
      <c r="B21" s="36" t="s">
        <v>1815</v>
      </c>
      <c r="C21" s="36" t="s">
        <v>329</v>
      </c>
      <c r="D21" s="15">
        <v>500000</v>
      </c>
      <c r="E21" s="16">
        <v>503.95</v>
      </c>
      <c r="F21" s="17">
        <v>5.3499999999999999E-2</v>
      </c>
      <c r="G21" s="17">
        <v>6.3322000000000003E-2</v>
      </c>
    </row>
    <row r="22" spans="1:7" x14ac:dyDescent="0.25">
      <c r="A22" s="13" t="s">
        <v>1816</v>
      </c>
      <c r="B22" s="36" t="s">
        <v>1817</v>
      </c>
      <c r="C22" s="36" t="s">
        <v>329</v>
      </c>
      <c r="D22" s="15">
        <v>200000</v>
      </c>
      <c r="E22" s="16">
        <v>201.48</v>
      </c>
      <c r="F22" s="17">
        <v>2.1399999999999999E-2</v>
      </c>
      <c r="G22" s="17">
        <v>6.3218999999999997E-2</v>
      </c>
    </row>
    <row r="23" spans="1:7" x14ac:dyDescent="0.25">
      <c r="A23" s="14" t="s">
        <v>325</v>
      </c>
      <c r="B23" s="37"/>
      <c r="C23" s="37"/>
      <c r="D23" s="18"/>
      <c r="E23" s="29">
        <v>4223.96</v>
      </c>
      <c r="F23" s="30">
        <v>0.44879999999999998</v>
      </c>
      <c r="G23" s="21"/>
    </row>
    <row r="24" spans="1:7" x14ac:dyDescent="0.25">
      <c r="A24" s="13"/>
      <c r="B24" s="36"/>
      <c r="C24" s="36"/>
      <c r="D24" s="15"/>
      <c r="E24" s="16"/>
      <c r="F24" s="17"/>
      <c r="G24" s="17"/>
    </row>
    <row r="25" spans="1:7" x14ac:dyDescent="0.25">
      <c r="A25" s="13"/>
      <c r="B25" s="36"/>
      <c r="C25" s="36"/>
      <c r="D25" s="15"/>
      <c r="E25" s="16"/>
      <c r="F25" s="17"/>
      <c r="G25" s="17"/>
    </row>
    <row r="26" spans="1:7" x14ac:dyDescent="0.25">
      <c r="A26" s="14" t="s">
        <v>334</v>
      </c>
      <c r="B26" s="36"/>
      <c r="C26" s="36"/>
      <c r="D26" s="15"/>
      <c r="E26" s="16"/>
      <c r="F26" s="17"/>
      <c r="G26" s="17"/>
    </row>
    <row r="27" spans="1:7" x14ac:dyDescent="0.25">
      <c r="A27" s="14" t="s">
        <v>325</v>
      </c>
      <c r="B27" s="36"/>
      <c r="C27" s="36"/>
      <c r="D27" s="15"/>
      <c r="E27" s="40" t="s">
        <v>163</v>
      </c>
      <c r="F27" s="41" t="s">
        <v>163</v>
      </c>
      <c r="G27" s="17"/>
    </row>
    <row r="28" spans="1:7" x14ac:dyDescent="0.25">
      <c r="A28" s="13"/>
      <c r="B28" s="36"/>
      <c r="C28" s="36"/>
      <c r="D28" s="15"/>
      <c r="E28" s="16"/>
      <c r="F28" s="17"/>
      <c r="G28" s="17"/>
    </row>
    <row r="29" spans="1:7" x14ac:dyDescent="0.25">
      <c r="A29" s="14" t="s">
        <v>335</v>
      </c>
      <c r="B29" s="36"/>
      <c r="C29" s="36"/>
      <c r="D29" s="15"/>
      <c r="E29" s="16"/>
      <c r="F29" s="17"/>
      <c r="G29" s="17"/>
    </row>
    <row r="30" spans="1:7" x14ac:dyDescent="0.25">
      <c r="A30" s="14" t="s">
        <v>325</v>
      </c>
      <c r="B30" s="36"/>
      <c r="C30" s="36"/>
      <c r="D30" s="15"/>
      <c r="E30" s="40" t="s">
        <v>163</v>
      </c>
      <c r="F30" s="41" t="s">
        <v>163</v>
      </c>
      <c r="G30" s="17"/>
    </row>
    <row r="31" spans="1:7" x14ac:dyDescent="0.25">
      <c r="A31" s="13"/>
      <c r="B31" s="36"/>
      <c r="C31" s="36"/>
      <c r="D31" s="15"/>
      <c r="E31" s="16"/>
      <c r="F31" s="17"/>
      <c r="G31" s="17"/>
    </row>
    <row r="32" spans="1:7" x14ac:dyDescent="0.25">
      <c r="A32" s="25" t="s">
        <v>336</v>
      </c>
      <c r="B32" s="38"/>
      <c r="C32" s="38"/>
      <c r="D32" s="26"/>
      <c r="E32" s="29">
        <v>9014.34</v>
      </c>
      <c r="F32" s="30">
        <v>0.95779999999999998</v>
      </c>
      <c r="G32" s="21"/>
    </row>
    <row r="33" spans="1:7" x14ac:dyDescent="0.25">
      <c r="A33" s="13"/>
      <c r="B33" s="36"/>
      <c r="C33" s="36"/>
      <c r="D33" s="15"/>
      <c r="E33" s="16"/>
      <c r="F33" s="17"/>
      <c r="G33" s="17"/>
    </row>
    <row r="34" spans="1:7" x14ac:dyDescent="0.25">
      <c r="A34" s="13"/>
      <c r="B34" s="36"/>
      <c r="C34" s="36"/>
      <c r="D34" s="15"/>
      <c r="E34" s="16"/>
      <c r="F34" s="17"/>
      <c r="G34" s="17"/>
    </row>
    <row r="35" spans="1:7" x14ac:dyDescent="0.25">
      <c r="A35" s="14" t="s">
        <v>337</v>
      </c>
      <c r="B35" s="36"/>
      <c r="C35" s="36"/>
      <c r="D35" s="15"/>
      <c r="E35" s="16"/>
      <c r="F35" s="17"/>
      <c r="G35" s="17"/>
    </row>
    <row r="36" spans="1:7" x14ac:dyDescent="0.25">
      <c r="A36" s="13" t="s">
        <v>339</v>
      </c>
      <c r="B36" s="36"/>
      <c r="C36" s="36"/>
      <c r="D36" s="15"/>
      <c r="E36" s="16">
        <v>220.97</v>
      </c>
      <c r="F36" s="17">
        <v>2.35E-2</v>
      </c>
      <c r="G36" s="17">
        <v>5.1214000000000003E-2</v>
      </c>
    </row>
    <row r="37" spans="1:7" x14ac:dyDescent="0.25">
      <c r="A37" s="14" t="s">
        <v>325</v>
      </c>
      <c r="B37" s="37"/>
      <c r="C37" s="37"/>
      <c r="D37" s="18"/>
      <c r="E37" s="29">
        <v>220.97</v>
      </c>
      <c r="F37" s="30">
        <v>2.35E-2</v>
      </c>
      <c r="G37" s="21"/>
    </row>
    <row r="38" spans="1:7" x14ac:dyDescent="0.25">
      <c r="A38" s="13"/>
      <c r="B38" s="36"/>
      <c r="C38" s="36"/>
      <c r="D38" s="15"/>
      <c r="E38" s="16"/>
      <c r="F38" s="17"/>
      <c r="G38" s="17"/>
    </row>
    <row r="39" spans="1:7" x14ac:dyDescent="0.25">
      <c r="A39" s="25" t="s">
        <v>336</v>
      </c>
      <c r="B39" s="38"/>
      <c r="C39" s="38"/>
      <c r="D39" s="26"/>
      <c r="E39" s="29">
        <v>220.97</v>
      </c>
      <c r="F39" s="30">
        <v>2.35E-2</v>
      </c>
      <c r="G39" s="21"/>
    </row>
    <row r="40" spans="1:7" x14ac:dyDescent="0.25">
      <c r="A40" s="13" t="s">
        <v>340</v>
      </c>
      <c r="B40" s="36"/>
      <c r="C40" s="36"/>
      <c r="D40" s="15"/>
      <c r="E40" s="16">
        <v>175.64839359999999</v>
      </c>
      <c r="F40" s="17">
        <v>1.8662000000000002E-2</v>
      </c>
      <c r="G40" s="17"/>
    </row>
    <row r="41" spans="1:7" x14ac:dyDescent="0.25">
      <c r="A41" s="13" t="s">
        <v>341</v>
      </c>
      <c r="B41" s="36"/>
      <c r="C41" s="36"/>
      <c r="D41" s="15"/>
      <c r="E41" s="16">
        <v>0.93160639999999995</v>
      </c>
      <c r="F41" s="67">
        <v>3.8000000000000002E-5</v>
      </c>
      <c r="G41" s="17">
        <v>5.1214000000000003E-2</v>
      </c>
    </row>
    <row r="42" spans="1:7" x14ac:dyDescent="0.25">
      <c r="A42" s="33" t="s">
        <v>342</v>
      </c>
      <c r="B42" s="39"/>
      <c r="C42" s="39"/>
      <c r="D42" s="34"/>
      <c r="E42" s="27">
        <v>9411.89</v>
      </c>
      <c r="F42" s="28">
        <v>1</v>
      </c>
      <c r="G42" s="28"/>
    </row>
    <row r="43" spans="1:7" x14ac:dyDescent="0.25">
      <c r="A43" s="70" t="s">
        <v>343</v>
      </c>
      <c r="B43" s="71"/>
      <c r="C43" s="71"/>
      <c r="D43" s="71"/>
      <c r="E43" s="71"/>
      <c r="F43" s="71"/>
      <c r="G43" s="72"/>
    </row>
    <row r="44" spans="1:7" x14ac:dyDescent="0.25">
      <c r="A44" s="1" t="s">
        <v>344</v>
      </c>
    </row>
    <row r="45" spans="1:7" x14ac:dyDescent="0.25">
      <c r="A45" s="73" t="s">
        <v>1818</v>
      </c>
    </row>
    <row r="47" spans="1:7" x14ac:dyDescent="0.25">
      <c r="A47" s="1" t="s">
        <v>346</v>
      </c>
    </row>
    <row r="48" spans="1:7" x14ac:dyDescent="0.25">
      <c r="A48" s="56" t="s">
        <v>347</v>
      </c>
      <c r="B48" s="3" t="s">
        <v>163</v>
      </c>
    </row>
    <row r="49" spans="1:4" x14ac:dyDescent="0.25">
      <c r="A49" t="s">
        <v>348</v>
      </c>
    </row>
    <row r="50" spans="1:4" x14ac:dyDescent="0.25">
      <c r="A50" t="s">
        <v>590</v>
      </c>
      <c r="B50" t="s">
        <v>350</v>
      </c>
      <c r="C50" t="s">
        <v>350</v>
      </c>
    </row>
    <row r="51" spans="1:4" x14ac:dyDescent="0.25">
      <c r="B51" s="58">
        <v>46265</v>
      </c>
      <c r="C51" s="58">
        <v>46295</v>
      </c>
    </row>
    <row r="52" spans="1:4" x14ac:dyDescent="0.25">
      <c r="A52" t="s">
        <v>973</v>
      </c>
      <c r="B52">
        <v>13.2385</v>
      </c>
      <c r="C52">
        <v>13.277200000000001</v>
      </c>
    </row>
    <row r="53" spans="1:4" x14ac:dyDescent="0.25">
      <c r="A53" t="s">
        <v>592</v>
      </c>
      <c r="B53">
        <v>12.4344</v>
      </c>
      <c r="C53">
        <v>11.6706</v>
      </c>
    </row>
    <row r="54" spans="1:4" x14ac:dyDescent="0.25">
      <c r="A54" t="s">
        <v>974</v>
      </c>
      <c r="B54">
        <v>13.1137</v>
      </c>
      <c r="C54">
        <v>13.1494</v>
      </c>
    </row>
    <row r="55" spans="1:4" x14ac:dyDescent="0.25">
      <c r="A55" t="s">
        <v>594</v>
      </c>
      <c r="B55">
        <v>12.3101</v>
      </c>
      <c r="C55">
        <v>11.5434</v>
      </c>
    </row>
    <row r="57" spans="1:4" x14ac:dyDescent="0.25">
      <c r="A57" t="s">
        <v>1066</v>
      </c>
    </row>
    <row r="59" spans="1:4" x14ac:dyDescent="0.25">
      <c r="A59" s="59" t="s">
        <v>1067</v>
      </c>
      <c r="B59" s="59" t="s">
        <v>1068</v>
      </c>
      <c r="C59" s="59" t="s">
        <v>1069</v>
      </c>
      <c r="D59" s="59" t="s">
        <v>1070</v>
      </c>
    </row>
    <row r="60" spans="1:4" x14ac:dyDescent="0.25">
      <c r="A60" s="59" t="s">
        <v>1572</v>
      </c>
      <c r="B60" s="59"/>
      <c r="C60" s="59">
        <v>0.8</v>
      </c>
      <c r="D60" s="59">
        <v>0.8</v>
      </c>
    </row>
    <row r="61" spans="1:4" x14ac:dyDescent="0.25">
      <c r="A61" s="59" t="s">
        <v>1073</v>
      </c>
      <c r="B61" s="59"/>
      <c r="C61" s="59">
        <v>0.8</v>
      </c>
      <c r="D61" s="59">
        <v>0.8</v>
      </c>
    </row>
    <row r="63" spans="1:4" x14ac:dyDescent="0.25">
      <c r="A63" t="s">
        <v>353</v>
      </c>
      <c r="B63" s="3" t="s">
        <v>163</v>
      </c>
    </row>
    <row r="64" spans="1:4" ht="29.1" customHeight="1" x14ac:dyDescent="0.25">
      <c r="A64" s="56" t="s">
        <v>354</v>
      </c>
      <c r="B64" s="3" t="s">
        <v>163</v>
      </c>
    </row>
    <row r="65" spans="1:2" ht="29.1" customHeight="1" x14ac:dyDescent="0.25">
      <c r="A65" s="56" t="s">
        <v>355</v>
      </c>
      <c r="B65" s="3" t="s">
        <v>163</v>
      </c>
    </row>
    <row r="66" spans="1:2" x14ac:dyDescent="0.25">
      <c r="A66" t="s">
        <v>356</v>
      </c>
      <c r="B66" s="66">
        <f>B81</f>
        <v>0.58060971801323802</v>
      </c>
    </row>
    <row r="67" spans="1:2" ht="43.5" customHeight="1" x14ac:dyDescent="0.25">
      <c r="A67" s="56" t="s">
        <v>357</v>
      </c>
      <c r="B67" s="3" t="s">
        <v>163</v>
      </c>
    </row>
    <row r="68" spans="1:2" x14ac:dyDescent="0.25">
      <c r="B68" s="3"/>
    </row>
    <row r="69" spans="1:2" ht="29.1" customHeight="1" x14ac:dyDescent="0.25">
      <c r="A69" s="56" t="s">
        <v>358</v>
      </c>
      <c r="B69" s="3" t="s">
        <v>163</v>
      </c>
    </row>
    <row r="70" spans="1:2" ht="29.1" customHeight="1" x14ac:dyDescent="0.25">
      <c r="A70" s="56" t="s">
        <v>359</v>
      </c>
      <c r="B70" t="s">
        <v>163</v>
      </c>
    </row>
    <row r="71" spans="1:2" ht="29.1" customHeight="1" x14ac:dyDescent="0.25">
      <c r="A71" s="56" t="s">
        <v>360</v>
      </c>
      <c r="B71" s="3" t="s">
        <v>163</v>
      </c>
    </row>
    <row r="72" spans="1:2" ht="29.1" customHeight="1" x14ac:dyDescent="0.25">
      <c r="A72" s="56" t="s">
        <v>361</v>
      </c>
      <c r="B72" s="3" t="s">
        <v>163</v>
      </c>
    </row>
    <row r="73" spans="1:2" x14ac:dyDescent="0.25">
      <c r="A73" s="56"/>
      <c r="B73" s="3"/>
    </row>
    <row r="74" spans="1:2" x14ac:dyDescent="0.25">
      <c r="A74" t="s">
        <v>362</v>
      </c>
    </row>
    <row r="75" spans="1:2" ht="57.95" customHeight="1" x14ac:dyDescent="0.25">
      <c r="A75" s="24" t="s">
        <v>363</v>
      </c>
      <c r="B75" s="62" t="s">
        <v>1819</v>
      </c>
    </row>
    <row r="76" spans="1:2" ht="43.5" customHeight="1" x14ac:dyDescent="0.25">
      <c r="A76" s="24" t="s">
        <v>365</v>
      </c>
      <c r="B76" s="62" t="s">
        <v>1820</v>
      </c>
    </row>
    <row r="77" spans="1:2" x14ac:dyDescent="0.25">
      <c r="A77" s="24"/>
      <c r="B77" s="24"/>
    </row>
    <row r="78" spans="1:2" x14ac:dyDescent="0.25">
      <c r="A78" s="24" t="s">
        <v>367</v>
      </c>
      <c r="B78" s="60">
        <v>6.2042595156560303</v>
      </c>
    </row>
    <row r="79" spans="1:2" x14ac:dyDescent="0.25">
      <c r="A79" s="24"/>
      <c r="B79" s="24"/>
    </row>
    <row r="80" spans="1:2" x14ac:dyDescent="0.25">
      <c r="A80" s="24" t="s">
        <v>368</v>
      </c>
      <c r="B80" s="49">
        <v>0.5696</v>
      </c>
    </row>
    <row r="81" spans="1:4" x14ac:dyDescent="0.25">
      <c r="A81" s="24" t="s">
        <v>369</v>
      </c>
      <c r="B81" s="49">
        <v>0.58060971801323802</v>
      </c>
    </row>
    <row r="82" spans="1:4" x14ac:dyDescent="0.25">
      <c r="A82" s="24"/>
      <c r="B82" s="24"/>
    </row>
    <row r="83" spans="1:4" x14ac:dyDescent="0.25">
      <c r="A83" s="24" t="s">
        <v>370</v>
      </c>
      <c r="B83" s="65">
        <v>46295</v>
      </c>
    </row>
    <row r="85" spans="1:4" ht="69.95" customHeight="1" x14ac:dyDescent="0.25">
      <c r="A85" s="125" t="s">
        <v>371</v>
      </c>
      <c r="B85" s="125" t="s">
        <v>372</v>
      </c>
      <c r="C85" s="125" t="s">
        <v>5</v>
      </c>
      <c r="D85" s="125" t="s">
        <v>6</v>
      </c>
    </row>
    <row r="86" spans="1:4" ht="69.95" customHeight="1" x14ac:dyDescent="0.25">
      <c r="A86" s="125" t="s">
        <v>1821</v>
      </c>
      <c r="B86" s="125"/>
      <c r="C86" s="125" t="s">
        <v>58</v>
      </c>
      <c r="D8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2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1822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1823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3"/>
      <c r="B9" s="36"/>
      <c r="C9" s="36"/>
      <c r="D9" s="15"/>
      <c r="E9" s="16"/>
      <c r="F9" s="17"/>
      <c r="G9" s="17"/>
    </row>
    <row r="10" spans="1:7" x14ac:dyDescent="0.25">
      <c r="A10" s="14" t="s">
        <v>337</v>
      </c>
      <c r="B10" s="36"/>
      <c r="C10" s="36"/>
      <c r="D10" s="15"/>
      <c r="E10" s="16"/>
      <c r="F10" s="17"/>
      <c r="G10" s="17"/>
    </row>
    <row r="11" spans="1:7" x14ac:dyDescent="0.25">
      <c r="A11" s="13" t="s">
        <v>339</v>
      </c>
      <c r="B11" s="36"/>
      <c r="C11" s="36"/>
      <c r="D11" s="15"/>
      <c r="E11" s="16">
        <v>5563.22</v>
      </c>
      <c r="F11" s="17">
        <v>0.9909</v>
      </c>
      <c r="G11" s="17">
        <v>5.1214000000000003E-2</v>
      </c>
    </row>
    <row r="12" spans="1:7" x14ac:dyDescent="0.25">
      <c r="A12" s="14" t="s">
        <v>325</v>
      </c>
      <c r="B12" s="37"/>
      <c r="C12" s="37"/>
      <c r="D12" s="18"/>
      <c r="E12" s="29">
        <v>5563.22</v>
      </c>
      <c r="F12" s="30">
        <v>0.9909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25" t="s">
        <v>336</v>
      </c>
      <c r="B14" s="38"/>
      <c r="C14" s="38"/>
      <c r="D14" s="26"/>
      <c r="E14" s="29">
        <v>5563.22</v>
      </c>
      <c r="F14" s="30">
        <v>0.9909</v>
      </c>
      <c r="G14" s="21"/>
    </row>
    <row r="15" spans="1:7" x14ac:dyDescent="0.25">
      <c r="A15" s="13" t="s">
        <v>340</v>
      </c>
      <c r="B15" s="36"/>
      <c r="C15" s="36"/>
      <c r="D15" s="15"/>
      <c r="E15" s="16">
        <v>0.78058830000000001</v>
      </c>
      <c r="F15" s="17">
        <v>1.3899999999999999E-4</v>
      </c>
      <c r="G15" s="17"/>
    </row>
    <row r="16" spans="1:7" x14ac:dyDescent="0.25">
      <c r="A16" s="13" t="s">
        <v>341</v>
      </c>
      <c r="B16" s="36"/>
      <c r="C16" s="36"/>
      <c r="D16" s="15"/>
      <c r="E16" s="16">
        <v>50.209411699999997</v>
      </c>
      <c r="F16" s="17">
        <v>8.9610000000000002E-3</v>
      </c>
      <c r="G16" s="17">
        <v>5.1213000000000002E-2</v>
      </c>
    </row>
    <row r="17" spans="1:7" x14ac:dyDescent="0.25">
      <c r="A17" s="33" t="s">
        <v>342</v>
      </c>
      <c r="B17" s="39"/>
      <c r="C17" s="39"/>
      <c r="D17" s="34"/>
      <c r="E17" s="27">
        <v>5614.21</v>
      </c>
      <c r="F17" s="28">
        <v>1</v>
      </c>
      <c r="G17" s="28"/>
    </row>
    <row r="18" spans="1:7" x14ac:dyDescent="0.25">
      <c r="A18" s="70" t="s">
        <v>343</v>
      </c>
      <c r="B18" s="71"/>
      <c r="C18" s="71"/>
      <c r="D18" s="71"/>
      <c r="E18" s="71"/>
      <c r="F18" s="71"/>
      <c r="G18" s="72"/>
    </row>
    <row r="19" spans="1:7" x14ac:dyDescent="0.25">
      <c r="A19" s="73" t="s">
        <v>1824</v>
      </c>
    </row>
    <row r="22" spans="1:7" x14ac:dyDescent="0.25">
      <c r="A22" s="1" t="s">
        <v>346</v>
      </c>
    </row>
    <row r="23" spans="1:7" x14ac:dyDescent="0.25">
      <c r="A23" s="56" t="s">
        <v>347</v>
      </c>
      <c r="B23" s="3" t="s">
        <v>163</v>
      </c>
    </row>
    <row r="24" spans="1:7" x14ac:dyDescent="0.25">
      <c r="A24" t="s">
        <v>348</v>
      </c>
    </row>
    <row r="25" spans="1:7" x14ac:dyDescent="0.25">
      <c r="A25" t="s">
        <v>349</v>
      </c>
      <c r="B25" t="s">
        <v>350</v>
      </c>
      <c r="C25" t="s">
        <v>350</v>
      </c>
    </row>
    <row r="26" spans="1:7" x14ac:dyDescent="0.25">
      <c r="B26" s="58">
        <v>46265</v>
      </c>
      <c r="C26" s="58">
        <v>46295</v>
      </c>
    </row>
    <row r="27" spans="1:7" x14ac:dyDescent="0.25">
      <c r="A27" t="s">
        <v>974</v>
      </c>
      <c r="B27">
        <v>1045.8672999999999</v>
      </c>
      <c r="C27">
        <v>1049.8399999999999</v>
      </c>
    </row>
    <row r="29" spans="1:7" x14ac:dyDescent="0.25">
      <c r="A29" t="s">
        <v>352</v>
      </c>
      <c r="B29" s="3" t="s">
        <v>163</v>
      </c>
    </row>
    <row r="30" spans="1:7" x14ac:dyDescent="0.25">
      <c r="A30" t="s">
        <v>353</v>
      </c>
      <c r="B30" s="3" t="s">
        <v>163</v>
      </c>
    </row>
    <row r="31" spans="1:7" ht="29.1" customHeight="1" x14ac:dyDescent="0.25">
      <c r="A31" s="56" t="s">
        <v>354</v>
      </c>
      <c r="B31" s="3" t="s">
        <v>163</v>
      </c>
    </row>
    <row r="32" spans="1:7" ht="29.1" customHeight="1" x14ac:dyDescent="0.25">
      <c r="A32" s="56" t="s">
        <v>355</v>
      </c>
      <c r="B32" s="3" t="s">
        <v>163</v>
      </c>
    </row>
    <row r="33" spans="1:2" ht="43.5" customHeight="1" x14ac:dyDescent="0.25">
      <c r="A33" s="56" t="s">
        <v>357</v>
      </c>
      <c r="B33" s="3" t="s">
        <v>163</v>
      </c>
    </row>
    <row r="34" spans="1:2" x14ac:dyDescent="0.25">
      <c r="A34" s="56" t="s">
        <v>356</v>
      </c>
      <c r="B34" s="66">
        <f>B47</f>
        <v>2.4501492581519202E-5</v>
      </c>
    </row>
    <row r="35" spans="1:2" ht="29.1" customHeight="1" x14ac:dyDescent="0.25">
      <c r="A35" s="56" t="s">
        <v>358</v>
      </c>
      <c r="B35" s="3" t="s">
        <v>163</v>
      </c>
    </row>
    <row r="36" spans="1:2" ht="29.1" customHeight="1" x14ac:dyDescent="0.25">
      <c r="A36" s="56" t="s">
        <v>359</v>
      </c>
      <c r="B36" t="s">
        <v>163</v>
      </c>
    </row>
    <row r="37" spans="1:2" ht="29.1" customHeight="1" x14ac:dyDescent="0.25">
      <c r="A37" s="56" t="s">
        <v>360</v>
      </c>
      <c r="B37" s="3" t="s">
        <v>163</v>
      </c>
    </row>
    <row r="38" spans="1:2" ht="29.1" customHeight="1" x14ac:dyDescent="0.25">
      <c r="A38" s="56" t="s">
        <v>361</v>
      </c>
      <c r="B38" s="3" t="s">
        <v>163</v>
      </c>
    </row>
    <row r="39" spans="1:2" x14ac:dyDescent="0.25">
      <c r="A39" s="56"/>
      <c r="B39" s="3"/>
    </row>
    <row r="40" spans="1:2" x14ac:dyDescent="0.25">
      <c r="A40" t="s">
        <v>362</v>
      </c>
    </row>
    <row r="41" spans="1:2" ht="43.5" customHeight="1" x14ac:dyDescent="0.25">
      <c r="A41" s="24" t="s">
        <v>363</v>
      </c>
      <c r="B41" s="62" t="s">
        <v>1825</v>
      </c>
    </row>
    <row r="42" spans="1:2" ht="29.1" customHeight="1" x14ac:dyDescent="0.25">
      <c r="A42" s="24" t="s">
        <v>365</v>
      </c>
      <c r="B42" s="62" t="s">
        <v>60</v>
      </c>
    </row>
    <row r="43" spans="1:2" x14ac:dyDescent="0.25">
      <c r="A43" s="24"/>
      <c r="B43" s="24"/>
    </row>
    <row r="44" spans="1:2" x14ac:dyDescent="0.25">
      <c r="A44" s="24" t="s">
        <v>367</v>
      </c>
      <c r="B44" s="60">
        <v>5.1205857694339798</v>
      </c>
    </row>
    <row r="45" spans="1:2" x14ac:dyDescent="0.25">
      <c r="A45" s="24"/>
      <c r="B45" s="24"/>
    </row>
    <row r="46" spans="1:2" x14ac:dyDescent="0.25">
      <c r="A46" s="24" t="s">
        <v>368</v>
      </c>
      <c r="B46" s="49">
        <v>2.7000000000000001E-3</v>
      </c>
    </row>
    <row r="47" spans="1:2" x14ac:dyDescent="0.25">
      <c r="A47" s="24" t="s">
        <v>369</v>
      </c>
      <c r="B47" s="49">
        <v>2.4501492581519202E-5</v>
      </c>
    </row>
    <row r="48" spans="1:2" x14ac:dyDescent="0.25">
      <c r="A48" s="24"/>
      <c r="B48" s="24"/>
    </row>
    <row r="49" spans="1:4" x14ac:dyDescent="0.25">
      <c r="A49" s="24" t="s">
        <v>370</v>
      </c>
      <c r="B49" s="65">
        <v>46295</v>
      </c>
    </row>
    <row r="51" spans="1:4" ht="69.95" customHeight="1" x14ac:dyDescent="0.25">
      <c r="A51" s="125" t="s">
        <v>371</v>
      </c>
      <c r="B51" s="125" t="s">
        <v>372</v>
      </c>
      <c r="C51" s="125" t="s">
        <v>5</v>
      </c>
      <c r="D51" s="125" t="s">
        <v>6</v>
      </c>
    </row>
    <row r="52" spans="1:4" ht="69.95" customHeight="1" x14ac:dyDescent="0.25">
      <c r="A52" s="125" t="s">
        <v>1826</v>
      </c>
      <c r="B52" s="125"/>
      <c r="C52" s="125" t="s">
        <v>60</v>
      </c>
      <c r="D5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96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1827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1828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1829</v>
      </c>
      <c r="B11" s="36" t="s">
        <v>1830</v>
      </c>
      <c r="C11" s="36" t="s">
        <v>168</v>
      </c>
      <c r="D11" s="15">
        <v>7000000</v>
      </c>
      <c r="E11" s="16">
        <v>7008.66</v>
      </c>
      <c r="F11" s="17">
        <v>7.8200000000000006E-2</v>
      </c>
      <c r="G11" s="17">
        <v>7.0749999999999993E-2</v>
      </c>
    </row>
    <row r="12" spans="1:7" x14ac:dyDescent="0.25">
      <c r="A12" s="13" t="s">
        <v>1831</v>
      </c>
      <c r="B12" s="36" t="s">
        <v>1832</v>
      </c>
      <c r="C12" s="36" t="s">
        <v>175</v>
      </c>
      <c r="D12" s="15">
        <v>5000000</v>
      </c>
      <c r="E12" s="16">
        <v>5005.49</v>
      </c>
      <c r="F12" s="17">
        <v>5.5899999999999998E-2</v>
      </c>
      <c r="G12" s="17">
        <v>7.2400000000000006E-2</v>
      </c>
    </row>
    <row r="13" spans="1:7" x14ac:dyDescent="0.25">
      <c r="A13" s="13" t="s">
        <v>1594</v>
      </c>
      <c r="B13" s="36" t="s">
        <v>1595</v>
      </c>
      <c r="C13" s="36" t="s">
        <v>168</v>
      </c>
      <c r="D13" s="15">
        <v>5000000</v>
      </c>
      <c r="E13" s="16">
        <v>5002.7299999999996</v>
      </c>
      <c r="F13" s="17">
        <v>5.5800000000000002E-2</v>
      </c>
      <c r="G13" s="17">
        <v>7.6550000000000007E-2</v>
      </c>
    </row>
    <row r="14" spans="1:7" x14ac:dyDescent="0.25">
      <c r="A14" s="14" t="s">
        <v>325</v>
      </c>
      <c r="B14" s="37"/>
      <c r="C14" s="37"/>
      <c r="D14" s="18"/>
      <c r="E14" s="29">
        <v>17016.88</v>
      </c>
      <c r="F14" s="30">
        <v>0.18990000000000001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14" t="s">
        <v>334</v>
      </c>
      <c r="B16" s="36"/>
      <c r="C16" s="36"/>
      <c r="D16" s="15"/>
      <c r="E16" s="16"/>
      <c r="F16" s="17"/>
      <c r="G16" s="17"/>
    </row>
    <row r="17" spans="1:7" x14ac:dyDescent="0.25">
      <c r="A17" s="14" t="s">
        <v>325</v>
      </c>
      <c r="B17" s="36"/>
      <c r="C17" s="36"/>
      <c r="D17" s="15"/>
      <c r="E17" s="40" t="s">
        <v>163</v>
      </c>
      <c r="F17" s="41" t="s">
        <v>163</v>
      </c>
      <c r="G17" s="17"/>
    </row>
    <row r="18" spans="1:7" x14ac:dyDescent="0.25">
      <c r="A18" s="13"/>
      <c r="B18" s="36"/>
      <c r="C18" s="36"/>
      <c r="D18" s="15"/>
      <c r="E18" s="16"/>
      <c r="F18" s="17"/>
      <c r="G18" s="17"/>
    </row>
    <row r="19" spans="1:7" x14ac:dyDescent="0.25">
      <c r="A19" s="14" t="s">
        <v>335</v>
      </c>
      <c r="B19" s="36"/>
      <c r="C19" s="36"/>
      <c r="D19" s="15"/>
      <c r="E19" s="16"/>
      <c r="F19" s="17"/>
      <c r="G19" s="17"/>
    </row>
    <row r="20" spans="1:7" x14ac:dyDescent="0.25">
      <c r="A20" s="14" t="s">
        <v>325</v>
      </c>
      <c r="B20" s="36"/>
      <c r="C20" s="36"/>
      <c r="D20" s="15"/>
      <c r="E20" s="40" t="s">
        <v>163</v>
      </c>
      <c r="F20" s="41" t="s">
        <v>163</v>
      </c>
      <c r="G20" s="17"/>
    </row>
    <row r="21" spans="1:7" x14ac:dyDescent="0.25">
      <c r="A21" s="13"/>
      <c r="B21" s="36"/>
      <c r="C21" s="36"/>
      <c r="D21" s="15"/>
      <c r="E21" s="16"/>
      <c r="F21" s="17"/>
      <c r="G21" s="17"/>
    </row>
    <row r="22" spans="1:7" x14ac:dyDescent="0.25">
      <c r="A22" s="25" t="s">
        <v>336</v>
      </c>
      <c r="B22" s="38"/>
      <c r="C22" s="38"/>
      <c r="D22" s="26"/>
      <c r="E22" s="29">
        <v>17016.88</v>
      </c>
      <c r="F22" s="30">
        <v>0.18990000000000001</v>
      </c>
      <c r="G22" s="21"/>
    </row>
    <row r="23" spans="1:7" x14ac:dyDescent="0.25">
      <c r="A23" s="13"/>
      <c r="B23" s="36"/>
      <c r="C23" s="36"/>
      <c r="D23" s="15"/>
      <c r="E23" s="16"/>
      <c r="F23" s="17"/>
      <c r="G23" s="17"/>
    </row>
    <row r="24" spans="1:7" x14ac:dyDescent="0.25">
      <c r="A24" s="14" t="s">
        <v>1336</v>
      </c>
      <c r="B24" s="36"/>
      <c r="C24" s="36"/>
      <c r="D24" s="15"/>
      <c r="E24" s="16"/>
      <c r="F24" s="17"/>
      <c r="G24" s="17"/>
    </row>
    <row r="25" spans="1:7" x14ac:dyDescent="0.25">
      <c r="A25" s="13"/>
      <c r="B25" s="36"/>
      <c r="C25" s="36"/>
      <c r="D25" s="15"/>
      <c r="E25" s="16"/>
      <c r="F25" s="17"/>
      <c r="G25" s="17"/>
    </row>
    <row r="26" spans="1:7" x14ac:dyDescent="0.25">
      <c r="A26" s="14" t="s">
        <v>1337</v>
      </c>
      <c r="B26" s="36"/>
      <c r="C26" s="36"/>
      <c r="D26" s="15"/>
      <c r="E26" s="16"/>
      <c r="F26" s="17"/>
      <c r="G26" s="17"/>
    </row>
    <row r="27" spans="1:7" x14ac:dyDescent="0.25">
      <c r="A27" s="13" t="s">
        <v>1833</v>
      </c>
      <c r="B27" s="36" t="s">
        <v>1834</v>
      </c>
      <c r="C27" s="36" t="s">
        <v>329</v>
      </c>
      <c r="D27" s="15">
        <v>7500000</v>
      </c>
      <c r="E27" s="16">
        <v>7296.74</v>
      </c>
      <c r="F27" s="17">
        <v>8.14E-2</v>
      </c>
      <c r="G27" s="17">
        <v>5.8098999999999998E-2</v>
      </c>
    </row>
    <row r="28" spans="1:7" x14ac:dyDescent="0.25">
      <c r="A28" s="13" t="s">
        <v>1835</v>
      </c>
      <c r="B28" s="36" t="s">
        <v>1836</v>
      </c>
      <c r="C28" s="36" t="s">
        <v>329</v>
      </c>
      <c r="D28" s="15">
        <v>2000000</v>
      </c>
      <c r="E28" s="16">
        <v>1977.06</v>
      </c>
      <c r="F28" s="17">
        <v>2.2100000000000002E-2</v>
      </c>
      <c r="G28" s="17">
        <v>5.4996999999999997E-2</v>
      </c>
    </row>
    <row r="29" spans="1:7" x14ac:dyDescent="0.25">
      <c r="A29" s="14" t="s">
        <v>325</v>
      </c>
      <c r="B29" s="37"/>
      <c r="C29" s="37"/>
      <c r="D29" s="18"/>
      <c r="E29" s="29">
        <v>9273.7999999999993</v>
      </c>
      <c r="F29" s="30">
        <v>0.10349999999999999</v>
      </c>
      <c r="G29" s="21"/>
    </row>
    <row r="30" spans="1:7" x14ac:dyDescent="0.25">
      <c r="A30" s="14" t="s">
        <v>1340</v>
      </c>
      <c r="B30" s="36"/>
      <c r="C30" s="36"/>
      <c r="D30" s="15"/>
      <c r="E30" s="16"/>
      <c r="F30" s="17"/>
      <c r="G30" s="17"/>
    </row>
    <row r="31" spans="1:7" x14ac:dyDescent="0.25">
      <c r="A31" s="13" t="s">
        <v>1837</v>
      </c>
      <c r="B31" s="36" t="s">
        <v>1838</v>
      </c>
      <c r="C31" s="36" t="s">
        <v>1343</v>
      </c>
      <c r="D31" s="15">
        <v>7500000</v>
      </c>
      <c r="E31" s="16">
        <v>7279.98</v>
      </c>
      <c r="F31" s="17">
        <v>8.1199999999999994E-2</v>
      </c>
      <c r="G31" s="17">
        <v>6.8517999999999996E-2</v>
      </c>
    </row>
    <row r="32" spans="1:7" x14ac:dyDescent="0.25">
      <c r="A32" s="13" t="s">
        <v>1341</v>
      </c>
      <c r="B32" s="36" t="s">
        <v>1342</v>
      </c>
      <c r="C32" s="36" t="s">
        <v>1343</v>
      </c>
      <c r="D32" s="15">
        <v>5000000</v>
      </c>
      <c r="E32" s="16">
        <v>4911.42</v>
      </c>
      <c r="F32" s="17">
        <v>5.4800000000000001E-2</v>
      </c>
      <c r="G32" s="17">
        <v>6.6500000000000004E-2</v>
      </c>
    </row>
    <row r="33" spans="1:7" x14ac:dyDescent="0.25">
      <c r="A33" s="13" t="s">
        <v>1839</v>
      </c>
      <c r="B33" s="36" t="s">
        <v>1840</v>
      </c>
      <c r="C33" s="36" t="s">
        <v>1353</v>
      </c>
      <c r="D33" s="15">
        <v>5000000</v>
      </c>
      <c r="E33" s="16">
        <v>4885.3900000000003</v>
      </c>
      <c r="F33" s="17">
        <v>5.45E-2</v>
      </c>
      <c r="G33" s="17">
        <v>6.7424999999999999E-2</v>
      </c>
    </row>
    <row r="34" spans="1:7" x14ac:dyDescent="0.25">
      <c r="A34" s="13" t="s">
        <v>1354</v>
      </c>
      <c r="B34" s="36" t="s">
        <v>1355</v>
      </c>
      <c r="C34" s="36" t="s">
        <v>1343</v>
      </c>
      <c r="D34" s="15">
        <v>5000000</v>
      </c>
      <c r="E34" s="16">
        <v>4878.83</v>
      </c>
      <c r="F34" s="17">
        <v>5.45E-2</v>
      </c>
      <c r="G34" s="17">
        <v>6.7650000000000002E-2</v>
      </c>
    </row>
    <row r="35" spans="1:7" x14ac:dyDescent="0.25">
      <c r="A35" s="13" t="s">
        <v>1841</v>
      </c>
      <c r="B35" s="36" t="s">
        <v>1842</v>
      </c>
      <c r="C35" s="36" t="s">
        <v>1348</v>
      </c>
      <c r="D35" s="15">
        <v>5000000</v>
      </c>
      <c r="E35" s="16">
        <v>4867.8900000000003</v>
      </c>
      <c r="F35" s="17">
        <v>5.4300000000000001E-2</v>
      </c>
      <c r="G35" s="17">
        <v>6.7849999999999994E-2</v>
      </c>
    </row>
    <row r="36" spans="1:7" x14ac:dyDescent="0.25">
      <c r="A36" s="13" t="s">
        <v>1843</v>
      </c>
      <c r="B36" s="36" t="s">
        <v>1844</v>
      </c>
      <c r="C36" s="36" t="s">
        <v>1343</v>
      </c>
      <c r="D36" s="15">
        <v>5000000</v>
      </c>
      <c r="E36" s="16">
        <v>4852.2700000000004</v>
      </c>
      <c r="F36" s="17">
        <v>5.4199999999999998E-2</v>
      </c>
      <c r="G36" s="17">
        <v>6.8598999999999993E-2</v>
      </c>
    </row>
    <row r="37" spans="1:7" x14ac:dyDescent="0.25">
      <c r="A37" s="13" t="s">
        <v>1845</v>
      </c>
      <c r="B37" s="36" t="s">
        <v>1846</v>
      </c>
      <c r="C37" s="36" t="s">
        <v>1343</v>
      </c>
      <c r="D37" s="15">
        <v>5000000</v>
      </c>
      <c r="E37" s="16">
        <v>4754.4799999999996</v>
      </c>
      <c r="F37" s="17">
        <v>5.3100000000000001E-2</v>
      </c>
      <c r="G37" s="17">
        <v>7.4501999999999999E-2</v>
      </c>
    </row>
    <row r="38" spans="1:7" x14ac:dyDescent="0.25">
      <c r="A38" s="13" t="s">
        <v>1847</v>
      </c>
      <c r="B38" s="36" t="s">
        <v>1848</v>
      </c>
      <c r="C38" s="36" t="s">
        <v>1353</v>
      </c>
      <c r="D38" s="15">
        <v>2500000</v>
      </c>
      <c r="E38" s="16">
        <v>2454.3200000000002</v>
      </c>
      <c r="F38" s="17">
        <v>2.7400000000000001E-2</v>
      </c>
      <c r="G38" s="17">
        <v>6.6598000000000004E-2</v>
      </c>
    </row>
    <row r="39" spans="1:7" x14ac:dyDescent="0.25">
      <c r="A39" s="13" t="s">
        <v>1713</v>
      </c>
      <c r="B39" s="36" t="s">
        <v>1714</v>
      </c>
      <c r="C39" s="36" t="s">
        <v>1343</v>
      </c>
      <c r="D39" s="15">
        <v>2500000</v>
      </c>
      <c r="E39" s="16">
        <v>2425.37</v>
      </c>
      <c r="F39" s="17">
        <v>2.7099999999999999E-2</v>
      </c>
      <c r="G39" s="17">
        <v>7.0199999999999999E-2</v>
      </c>
    </row>
    <row r="40" spans="1:7" x14ac:dyDescent="0.25">
      <c r="A40" s="13" t="s">
        <v>1849</v>
      </c>
      <c r="B40" s="36" t="s">
        <v>1850</v>
      </c>
      <c r="C40" s="36" t="s">
        <v>1343</v>
      </c>
      <c r="D40" s="15">
        <v>2500000</v>
      </c>
      <c r="E40" s="16">
        <v>2423.64</v>
      </c>
      <c r="F40" s="17">
        <v>2.7E-2</v>
      </c>
      <c r="G40" s="17">
        <v>6.8449999999999997E-2</v>
      </c>
    </row>
    <row r="41" spans="1:7" x14ac:dyDescent="0.25">
      <c r="A41" s="13" t="s">
        <v>1851</v>
      </c>
      <c r="B41" s="36" t="s">
        <v>1852</v>
      </c>
      <c r="C41" s="36" t="s">
        <v>1343</v>
      </c>
      <c r="D41" s="15">
        <v>2500000</v>
      </c>
      <c r="E41" s="16">
        <v>2418.4299999999998</v>
      </c>
      <c r="F41" s="17">
        <v>2.7E-2</v>
      </c>
      <c r="G41" s="17">
        <v>7.0349999999999996E-2</v>
      </c>
    </row>
    <row r="42" spans="1:7" x14ac:dyDescent="0.25">
      <c r="A42" s="13" t="s">
        <v>1853</v>
      </c>
      <c r="B42" s="36" t="s">
        <v>1854</v>
      </c>
      <c r="C42" s="36" t="s">
        <v>1353</v>
      </c>
      <c r="D42" s="15">
        <v>1000000</v>
      </c>
      <c r="E42" s="16">
        <v>979.16</v>
      </c>
      <c r="F42" s="17">
        <v>1.09E-2</v>
      </c>
      <c r="G42" s="17">
        <v>6.6962999999999995E-2</v>
      </c>
    </row>
    <row r="43" spans="1:7" x14ac:dyDescent="0.25">
      <c r="A43" s="13" t="s">
        <v>1358</v>
      </c>
      <c r="B43" s="36" t="s">
        <v>1359</v>
      </c>
      <c r="C43" s="36" t="s">
        <v>1343</v>
      </c>
      <c r="D43" s="15">
        <v>500000</v>
      </c>
      <c r="E43" s="16">
        <v>489.25</v>
      </c>
      <c r="F43" s="17">
        <v>5.4999999999999997E-3</v>
      </c>
      <c r="G43" s="17">
        <v>6.6850000000000007E-2</v>
      </c>
    </row>
    <row r="44" spans="1:7" x14ac:dyDescent="0.25">
      <c r="A44" s="14" t="s">
        <v>325</v>
      </c>
      <c r="B44" s="37"/>
      <c r="C44" s="37"/>
      <c r="D44" s="18"/>
      <c r="E44" s="29">
        <v>47620.43</v>
      </c>
      <c r="F44" s="30">
        <v>0.53149999999999997</v>
      </c>
      <c r="G44" s="21"/>
    </row>
    <row r="45" spans="1:7" x14ac:dyDescent="0.25">
      <c r="A45" s="13"/>
      <c r="B45" s="36"/>
      <c r="C45" s="36"/>
      <c r="D45" s="15"/>
      <c r="E45" s="16"/>
      <c r="F45" s="17"/>
      <c r="G45" s="17"/>
    </row>
    <row r="46" spans="1:7" x14ac:dyDescent="0.25">
      <c r="A46" s="14" t="s">
        <v>1717</v>
      </c>
      <c r="B46" s="36"/>
      <c r="C46" s="36"/>
      <c r="D46" s="15"/>
      <c r="E46" s="16"/>
      <c r="F46" s="17"/>
      <c r="G46" s="17"/>
    </row>
    <row r="47" spans="1:7" x14ac:dyDescent="0.25">
      <c r="A47" s="13" t="s">
        <v>1855</v>
      </c>
      <c r="B47" s="36" t="s">
        <v>1856</v>
      </c>
      <c r="C47" s="36" t="s">
        <v>1343</v>
      </c>
      <c r="D47" s="15">
        <v>5000000</v>
      </c>
      <c r="E47" s="16">
        <v>4882.42</v>
      </c>
      <c r="F47" s="17">
        <v>5.45E-2</v>
      </c>
      <c r="G47" s="17">
        <v>7.3249999999999996E-2</v>
      </c>
    </row>
    <row r="48" spans="1:7" x14ac:dyDescent="0.25">
      <c r="A48" s="13" t="s">
        <v>1857</v>
      </c>
      <c r="B48" s="36" t="s">
        <v>1858</v>
      </c>
      <c r="C48" s="36" t="s">
        <v>1343</v>
      </c>
      <c r="D48" s="15">
        <v>5000000</v>
      </c>
      <c r="E48" s="16">
        <v>4844.5</v>
      </c>
      <c r="F48" s="17">
        <v>5.4100000000000002E-2</v>
      </c>
      <c r="G48" s="17">
        <v>7.9699999999999993E-2</v>
      </c>
    </row>
    <row r="49" spans="1:7" x14ac:dyDescent="0.25">
      <c r="A49" s="13" t="s">
        <v>1859</v>
      </c>
      <c r="B49" s="36" t="s">
        <v>1860</v>
      </c>
      <c r="C49" s="36" t="s">
        <v>1343</v>
      </c>
      <c r="D49" s="15">
        <v>5000000</v>
      </c>
      <c r="E49" s="16">
        <v>4828.97</v>
      </c>
      <c r="F49" s="17">
        <v>5.3900000000000003E-2</v>
      </c>
      <c r="G49" s="17">
        <v>8.7349999999999997E-2</v>
      </c>
    </row>
    <row r="50" spans="1:7" x14ac:dyDescent="0.25">
      <c r="A50" s="13" t="s">
        <v>1861</v>
      </c>
      <c r="B50" s="36" t="s">
        <v>1862</v>
      </c>
      <c r="C50" s="36" t="s">
        <v>1343</v>
      </c>
      <c r="D50" s="15">
        <v>2500000</v>
      </c>
      <c r="E50" s="16">
        <v>2422.21</v>
      </c>
      <c r="F50" s="17">
        <v>2.7E-2</v>
      </c>
      <c r="G50" s="17">
        <v>7.9200999999999994E-2</v>
      </c>
    </row>
    <row r="51" spans="1:7" x14ac:dyDescent="0.25">
      <c r="A51" s="14" t="s">
        <v>325</v>
      </c>
      <c r="B51" s="37"/>
      <c r="C51" s="37"/>
      <c r="D51" s="18"/>
      <c r="E51" s="29">
        <v>16978.099999999999</v>
      </c>
      <c r="F51" s="30">
        <v>0.1895</v>
      </c>
      <c r="G51" s="21"/>
    </row>
    <row r="52" spans="1:7" x14ac:dyDescent="0.25">
      <c r="A52" s="13"/>
      <c r="B52" s="36"/>
      <c r="C52" s="36"/>
      <c r="D52" s="15"/>
      <c r="E52" s="16"/>
      <c r="F52" s="17"/>
      <c r="G52" s="17"/>
    </row>
    <row r="53" spans="1:7" x14ac:dyDescent="0.25">
      <c r="A53" s="25" t="s">
        <v>336</v>
      </c>
      <c r="B53" s="38"/>
      <c r="C53" s="38"/>
      <c r="D53" s="26"/>
      <c r="E53" s="29">
        <v>73872.33</v>
      </c>
      <c r="F53" s="30">
        <v>0.82450000000000001</v>
      </c>
      <c r="G53" s="21"/>
    </row>
    <row r="54" spans="1:7" x14ac:dyDescent="0.25">
      <c r="A54" s="13"/>
      <c r="B54" s="36"/>
      <c r="C54" s="36"/>
      <c r="D54" s="15"/>
      <c r="E54" s="16"/>
      <c r="F54" s="17"/>
      <c r="G54" s="17"/>
    </row>
    <row r="55" spans="1:7" x14ac:dyDescent="0.25">
      <c r="A55" s="13" t="s">
        <v>340</v>
      </c>
      <c r="B55" s="36"/>
      <c r="C55" s="36"/>
      <c r="D55" s="15"/>
      <c r="E55" s="16">
        <v>639.82328770000004</v>
      </c>
      <c r="F55" s="17">
        <v>7.1399999999999996E-3</v>
      </c>
      <c r="G55" s="17"/>
    </row>
    <row r="56" spans="1:7" x14ac:dyDescent="0.25">
      <c r="A56" s="13" t="s">
        <v>341</v>
      </c>
      <c r="B56" s="36"/>
      <c r="C56" s="36"/>
      <c r="D56" s="15"/>
      <c r="E56" s="31">
        <v>-1928.9532876999999</v>
      </c>
      <c r="F56" s="32">
        <v>-2.154E-2</v>
      </c>
      <c r="G56" s="17">
        <v>0</v>
      </c>
    </row>
    <row r="57" spans="1:7" x14ac:dyDescent="0.25">
      <c r="A57" s="33" t="s">
        <v>342</v>
      </c>
      <c r="B57" s="39"/>
      <c r="C57" s="39"/>
      <c r="D57" s="34"/>
      <c r="E57" s="27">
        <v>89600.08</v>
      </c>
      <c r="F57" s="28">
        <v>1</v>
      </c>
      <c r="G57" s="28"/>
    </row>
    <row r="58" spans="1:7" x14ac:dyDescent="0.25">
      <c r="A58" s="70" t="s">
        <v>343</v>
      </c>
      <c r="B58" s="71"/>
      <c r="C58" s="71"/>
      <c r="D58" s="71"/>
      <c r="E58" s="71"/>
      <c r="F58" s="71"/>
      <c r="G58" s="72"/>
    </row>
    <row r="59" spans="1:7" x14ac:dyDescent="0.25">
      <c r="A59" s="1" t="s">
        <v>1366</v>
      </c>
    </row>
    <row r="60" spans="1:7" x14ac:dyDescent="0.25">
      <c r="A60" s="1" t="s">
        <v>344</v>
      </c>
    </row>
    <row r="62" spans="1:7" x14ac:dyDescent="0.25">
      <c r="A62" s="1" t="s">
        <v>346</v>
      </c>
    </row>
    <row r="63" spans="1:7" x14ac:dyDescent="0.25">
      <c r="A63" s="56" t="s">
        <v>347</v>
      </c>
      <c r="B63" s="3" t="s">
        <v>163</v>
      </c>
    </row>
    <row r="64" spans="1:7" x14ac:dyDescent="0.25">
      <c r="A64" t="s">
        <v>348</v>
      </c>
    </row>
    <row r="65" spans="1:3" x14ac:dyDescent="0.25">
      <c r="A65" t="s">
        <v>349</v>
      </c>
      <c r="B65" t="s">
        <v>350</v>
      </c>
      <c r="C65" t="s">
        <v>350</v>
      </c>
    </row>
    <row r="66" spans="1:3" x14ac:dyDescent="0.25">
      <c r="B66" s="58">
        <v>46265</v>
      </c>
      <c r="C66" s="58">
        <v>46295</v>
      </c>
    </row>
    <row r="67" spans="1:3" x14ac:dyDescent="0.25">
      <c r="A67" t="s">
        <v>973</v>
      </c>
      <c r="B67">
        <v>1001.271</v>
      </c>
      <c r="C67">
        <v>1006.614</v>
      </c>
    </row>
    <row r="68" spans="1:3" x14ac:dyDescent="0.25">
      <c r="A68" t="s">
        <v>592</v>
      </c>
      <c r="B68">
        <v>1001.2709</v>
      </c>
      <c r="C68">
        <v>1006.614</v>
      </c>
    </row>
    <row r="69" spans="1:3" x14ac:dyDescent="0.25">
      <c r="A69" t="s">
        <v>974</v>
      </c>
      <c r="B69">
        <v>1001.1804</v>
      </c>
      <c r="C69">
        <v>1006.1315</v>
      </c>
    </row>
    <row r="70" spans="1:3" x14ac:dyDescent="0.25">
      <c r="A70" t="s">
        <v>594</v>
      </c>
      <c r="B70">
        <v>1001.1804</v>
      </c>
      <c r="C70">
        <v>1006.1315</v>
      </c>
    </row>
    <row r="72" spans="1:3" x14ac:dyDescent="0.25">
      <c r="A72" t="s">
        <v>352</v>
      </c>
      <c r="B72" s="3" t="s">
        <v>163</v>
      </c>
    </row>
    <row r="73" spans="1:3" x14ac:dyDescent="0.25">
      <c r="A73" t="s">
        <v>353</v>
      </c>
      <c r="B73" s="3" t="s">
        <v>163</v>
      </c>
    </row>
    <row r="74" spans="1:3" ht="29.1" customHeight="1" x14ac:dyDescent="0.25">
      <c r="A74" s="56" t="s">
        <v>354</v>
      </c>
      <c r="B74" s="3" t="s">
        <v>163</v>
      </c>
    </row>
    <row r="75" spans="1:3" ht="29.1" customHeight="1" x14ac:dyDescent="0.25">
      <c r="A75" s="56" t="s">
        <v>355</v>
      </c>
      <c r="B75" s="3" t="s">
        <v>163</v>
      </c>
    </row>
    <row r="76" spans="1:3" x14ac:dyDescent="0.25">
      <c r="A76" t="s">
        <v>356</v>
      </c>
      <c r="B76" s="66">
        <f>B91</f>
        <v>0.43950339276110301</v>
      </c>
    </row>
    <row r="77" spans="1:3" ht="43.5" customHeight="1" x14ac:dyDescent="0.25">
      <c r="A77" s="56" t="s">
        <v>357</v>
      </c>
      <c r="B77" s="3" t="s">
        <v>163</v>
      </c>
    </row>
    <row r="78" spans="1:3" x14ac:dyDescent="0.25">
      <c r="B78" s="3"/>
    </row>
    <row r="79" spans="1:3" ht="29.1" customHeight="1" x14ac:dyDescent="0.25">
      <c r="A79" s="56" t="s">
        <v>358</v>
      </c>
      <c r="B79" s="3" t="s">
        <v>163</v>
      </c>
    </row>
    <row r="80" spans="1:3" ht="29.1" customHeight="1" x14ac:dyDescent="0.25">
      <c r="A80" s="56" t="s">
        <v>359</v>
      </c>
      <c r="B80">
        <v>27617.54</v>
      </c>
    </row>
    <row r="81" spans="1:4" ht="29.1" customHeight="1" x14ac:dyDescent="0.25">
      <c r="A81" s="56" t="s">
        <v>360</v>
      </c>
      <c r="B81" s="3" t="s">
        <v>163</v>
      </c>
    </row>
    <row r="82" spans="1:4" ht="29.1" customHeight="1" x14ac:dyDescent="0.25">
      <c r="A82" s="56" t="s">
        <v>361</v>
      </c>
      <c r="B82" s="3" t="s">
        <v>163</v>
      </c>
    </row>
    <row r="83" spans="1:4" x14ac:dyDescent="0.25">
      <c r="A83" s="56"/>
      <c r="B83" s="3"/>
    </row>
    <row r="84" spans="1:4" x14ac:dyDescent="0.25">
      <c r="A84" t="s">
        <v>362</v>
      </c>
    </row>
    <row r="85" spans="1:4" x14ac:dyDescent="0.25">
      <c r="A85" s="24" t="s">
        <v>363</v>
      </c>
      <c r="B85" s="24" t="s">
        <v>1053</v>
      </c>
    </row>
    <row r="86" spans="1:4" x14ac:dyDescent="0.25">
      <c r="A86" s="24" t="s">
        <v>365</v>
      </c>
      <c r="B86" s="24" t="s">
        <v>1863</v>
      </c>
    </row>
    <row r="87" spans="1:4" x14ac:dyDescent="0.25">
      <c r="A87" s="24"/>
      <c r="B87" s="24"/>
    </row>
    <row r="88" spans="1:4" x14ac:dyDescent="0.25">
      <c r="A88" s="24" t="s">
        <v>367</v>
      </c>
      <c r="B88" s="60">
        <v>7.1961807139927698</v>
      </c>
    </row>
    <row r="89" spans="1:4" x14ac:dyDescent="0.25">
      <c r="A89" s="24"/>
      <c r="B89" s="24"/>
    </row>
    <row r="90" spans="1:4" x14ac:dyDescent="0.25">
      <c r="A90" s="24" t="s">
        <v>368</v>
      </c>
      <c r="B90" s="49">
        <v>0.44180000000000003</v>
      </c>
    </row>
    <row r="91" spans="1:4" x14ac:dyDescent="0.25">
      <c r="A91" s="24" t="s">
        <v>369</v>
      </c>
      <c r="B91" s="49">
        <v>0.43950339276110301</v>
      </c>
    </row>
    <row r="92" spans="1:4" x14ac:dyDescent="0.25">
      <c r="A92" s="24"/>
      <c r="B92" s="24"/>
    </row>
    <row r="93" spans="1:4" x14ac:dyDescent="0.25">
      <c r="A93" s="24" t="s">
        <v>370</v>
      </c>
      <c r="B93" s="65">
        <v>46295</v>
      </c>
    </row>
    <row r="95" spans="1:4" ht="69.95" customHeight="1" x14ac:dyDescent="0.25">
      <c r="A95" s="125" t="s">
        <v>371</v>
      </c>
      <c r="B95" s="125" t="s">
        <v>372</v>
      </c>
      <c r="C95" s="125" t="s">
        <v>5</v>
      </c>
      <c r="D95" s="125" t="s">
        <v>6</v>
      </c>
    </row>
    <row r="96" spans="1:4" ht="69.95" customHeight="1" x14ac:dyDescent="0.25">
      <c r="A96" s="125" t="s">
        <v>1864</v>
      </c>
      <c r="B96" s="125"/>
      <c r="C96" s="125" t="s">
        <v>62</v>
      </c>
      <c r="D9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8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1865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1866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1376413</v>
      </c>
      <c r="E8" s="16">
        <v>18192.05</v>
      </c>
      <c r="F8" s="17">
        <v>5.1799999999999999E-2</v>
      </c>
      <c r="G8" s="17"/>
    </row>
    <row r="9" spans="1:7" x14ac:dyDescent="0.25">
      <c r="A9" s="13" t="s">
        <v>376</v>
      </c>
      <c r="B9" s="36" t="s">
        <v>377</v>
      </c>
      <c r="C9" s="36" t="s">
        <v>378</v>
      </c>
      <c r="D9" s="15">
        <v>2468392</v>
      </c>
      <c r="E9" s="16">
        <v>17493.490000000002</v>
      </c>
      <c r="F9" s="17">
        <v>4.99E-2</v>
      </c>
      <c r="G9" s="17"/>
    </row>
    <row r="10" spans="1:7" x14ac:dyDescent="0.25">
      <c r="A10" s="13" t="s">
        <v>398</v>
      </c>
      <c r="B10" s="36" t="s">
        <v>399</v>
      </c>
      <c r="C10" s="36" t="s">
        <v>400</v>
      </c>
      <c r="D10" s="15">
        <v>344864</v>
      </c>
      <c r="E10" s="16">
        <v>12966.89</v>
      </c>
      <c r="F10" s="17">
        <v>3.6999999999999998E-2</v>
      </c>
      <c r="G10" s="17"/>
    </row>
    <row r="11" spans="1:7" x14ac:dyDescent="0.25">
      <c r="A11" s="13" t="s">
        <v>501</v>
      </c>
      <c r="B11" s="36" t="s">
        <v>502</v>
      </c>
      <c r="C11" s="36" t="s">
        <v>503</v>
      </c>
      <c r="D11" s="15">
        <v>1063554</v>
      </c>
      <c r="E11" s="16">
        <v>12624.39</v>
      </c>
      <c r="F11" s="17">
        <v>3.5999999999999997E-2</v>
      </c>
      <c r="G11" s="17"/>
    </row>
    <row r="12" spans="1:7" x14ac:dyDescent="0.25">
      <c r="A12" s="13" t="s">
        <v>538</v>
      </c>
      <c r="B12" s="36" t="s">
        <v>539</v>
      </c>
      <c r="C12" s="36" t="s">
        <v>498</v>
      </c>
      <c r="D12" s="15">
        <v>4195668</v>
      </c>
      <c r="E12" s="16">
        <v>7732.62</v>
      </c>
      <c r="F12" s="17">
        <v>2.1999999999999999E-2</v>
      </c>
      <c r="G12" s="17"/>
    </row>
    <row r="13" spans="1:7" x14ac:dyDescent="0.25">
      <c r="A13" s="13" t="s">
        <v>548</v>
      </c>
      <c r="B13" s="36" t="s">
        <v>549</v>
      </c>
      <c r="C13" s="36" t="s">
        <v>431</v>
      </c>
      <c r="D13" s="15">
        <v>76872</v>
      </c>
      <c r="E13" s="16">
        <v>7142.56</v>
      </c>
      <c r="F13" s="17">
        <v>2.0400000000000001E-2</v>
      </c>
      <c r="G13" s="17"/>
    </row>
    <row r="14" spans="1:7" x14ac:dyDescent="0.25">
      <c r="A14" s="13" t="s">
        <v>393</v>
      </c>
      <c r="B14" s="36" t="s">
        <v>394</v>
      </c>
      <c r="C14" s="36" t="s">
        <v>378</v>
      </c>
      <c r="D14" s="15">
        <v>726794</v>
      </c>
      <c r="E14" s="16">
        <v>6973.59</v>
      </c>
      <c r="F14" s="17">
        <v>1.9900000000000001E-2</v>
      </c>
      <c r="G14" s="17"/>
    </row>
    <row r="15" spans="1:7" x14ac:dyDescent="0.25">
      <c r="A15" s="13" t="s">
        <v>423</v>
      </c>
      <c r="B15" s="36" t="s">
        <v>424</v>
      </c>
      <c r="C15" s="36" t="s">
        <v>384</v>
      </c>
      <c r="D15" s="15">
        <v>227798</v>
      </c>
      <c r="E15" s="16">
        <v>6720.04</v>
      </c>
      <c r="F15" s="17">
        <v>1.9199999999999998E-2</v>
      </c>
      <c r="G15" s="17"/>
    </row>
    <row r="16" spans="1:7" x14ac:dyDescent="0.25">
      <c r="A16" s="13" t="s">
        <v>536</v>
      </c>
      <c r="B16" s="36" t="s">
        <v>537</v>
      </c>
      <c r="C16" s="36" t="s">
        <v>475</v>
      </c>
      <c r="D16" s="15">
        <v>2023619</v>
      </c>
      <c r="E16" s="16">
        <v>6531.23</v>
      </c>
      <c r="F16" s="17">
        <v>1.8599999999999998E-2</v>
      </c>
      <c r="G16" s="17"/>
    </row>
    <row r="17" spans="1:7" x14ac:dyDescent="0.25">
      <c r="A17" s="13" t="s">
        <v>511</v>
      </c>
      <c r="B17" s="36" t="s">
        <v>512</v>
      </c>
      <c r="C17" s="36" t="s">
        <v>472</v>
      </c>
      <c r="D17" s="15">
        <v>134280</v>
      </c>
      <c r="E17" s="16">
        <v>6159.42</v>
      </c>
      <c r="F17" s="17">
        <v>1.7600000000000001E-2</v>
      </c>
      <c r="G17" s="17"/>
    </row>
    <row r="18" spans="1:7" x14ac:dyDescent="0.25">
      <c r="A18" s="13" t="s">
        <v>434</v>
      </c>
      <c r="B18" s="36" t="s">
        <v>435</v>
      </c>
      <c r="C18" s="36" t="s">
        <v>436</v>
      </c>
      <c r="D18" s="15">
        <v>345860</v>
      </c>
      <c r="E18" s="16">
        <v>6076.76</v>
      </c>
      <c r="F18" s="17">
        <v>1.7299999999999999E-2</v>
      </c>
      <c r="G18" s="17"/>
    </row>
    <row r="19" spans="1:7" x14ac:dyDescent="0.25">
      <c r="A19" s="13" t="s">
        <v>648</v>
      </c>
      <c r="B19" s="36" t="s">
        <v>649</v>
      </c>
      <c r="C19" s="36" t="s">
        <v>467</v>
      </c>
      <c r="D19" s="15">
        <v>55082</v>
      </c>
      <c r="E19" s="16">
        <v>6034.78</v>
      </c>
      <c r="F19" s="17">
        <v>1.72E-2</v>
      </c>
      <c r="G19" s="17"/>
    </row>
    <row r="20" spans="1:7" x14ac:dyDescent="0.25">
      <c r="A20" s="13" t="s">
        <v>559</v>
      </c>
      <c r="B20" s="36" t="s">
        <v>560</v>
      </c>
      <c r="C20" s="36" t="s">
        <v>378</v>
      </c>
      <c r="D20" s="15">
        <v>2514019</v>
      </c>
      <c r="E20" s="16">
        <v>5682.94</v>
      </c>
      <c r="F20" s="17">
        <v>1.6199999999999999E-2</v>
      </c>
      <c r="G20" s="17"/>
    </row>
    <row r="21" spans="1:7" x14ac:dyDescent="0.25">
      <c r="A21" s="13" t="s">
        <v>437</v>
      </c>
      <c r="B21" s="36" t="s">
        <v>438</v>
      </c>
      <c r="C21" s="36" t="s">
        <v>378</v>
      </c>
      <c r="D21" s="15">
        <v>460588</v>
      </c>
      <c r="E21" s="16">
        <v>5646.81</v>
      </c>
      <c r="F21" s="17">
        <v>1.61E-2</v>
      </c>
      <c r="G21" s="17"/>
    </row>
    <row r="22" spans="1:7" x14ac:dyDescent="0.25">
      <c r="A22" s="13" t="s">
        <v>446</v>
      </c>
      <c r="B22" s="36" t="s">
        <v>447</v>
      </c>
      <c r="C22" s="36" t="s">
        <v>417</v>
      </c>
      <c r="D22" s="15">
        <v>567996</v>
      </c>
      <c r="E22" s="16">
        <v>5581.7</v>
      </c>
      <c r="F22" s="17">
        <v>1.5900000000000001E-2</v>
      </c>
      <c r="G22" s="17"/>
    </row>
    <row r="23" spans="1:7" x14ac:dyDescent="0.25">
      <c r="A23" s="13" t="s">
        <v>456</v>
      </c>
      <c r="B23" s="36" t="s">
        <v>457</v>
      </c>
      <c r="C23" s="36" t="s">
        <v>411</v>
      </c>
      <c r="D23" s="15">
        <v>546943</v>
      </c>
      <c r="E23" s="16">
        <v>5437.16</v>
      </c>
      <c r="F23" s="17">
        <v>1.55E-2</v>
      </c>
      <c r="G23" s="17"/>
    </row>
    <row r="24" spans="1:7" x14ac:dyDescent="0.25">
      <c r="A24" s="13" t="s">
        <v>1619</v>
      </c>
      <c r="B24" s="36" t="s">
        <v>1620</v>
      </c>
      <c r="C24" s="36" t="s">
        <v>378</v>
      </c>
      <c r="D24" s="15">
        <v>1632577</v>
      </c>
      <c r="E24" s="16">
        <v>5302.61</v>
      </c>
      <c r="F24" s="17">
        <v>1.5100000000000001E-2</v>
      </c>
      <c r="G24" s="17"/>
    </row>
    <row r="25" spans="1:7" x14ac:dyDescent="0.25">
      <c r="A25" s="13" t="s">
        <v>599</v>
      </c>
      <c r="B25" s="36" t="s">
        <v>600</v>
      </c>
      <c r="C25" s="36" t="s">
        <v>417</v>
      </c>
      <c r="D25" s="15">
        <v>536517</v>
      </c>
      <c r="E25" s="16">
        <v>5147.34</v>
      </c>
      <c r="F25" s="17">
        <v>1.47E-2</v>
      </c>
      <c r="G25" s="17"/>
    </row>
    <row r="26" spans="1:7" x14ac:dyDescent="0.25">
      <c r="A26" s="13" t="s">
        <v>385</v>
      </c>
      <c r="B26" s="36" t="s">
        <v>386</v>
      </c>
      <c r="C26" s="36" t="s">
        <v>387</v>
      </c>
      <c r="D26" s="15">
        <v>155593</v>
      </c>
      <c r="E26" s="16">
        <v>5135.1899999999996</v>
      </c>
      <c r="F26" s="17">
        <v>1.46E-2</v>
      </c>
      <c r="G26" s="17"/>
    </row>
    <row r="27" spans="1:7" x14ac:dyDescent="0.25">
      <c r="A27" s="13" t="s">
        <v>525</v>
      </c>
      <c r="B27" s="36" t="s">
        <v>526</v>
      </c>
      <c r="C27" s="36" t="s">
        <v>483</v>
      </c>
      <c r="D27" s="15">
        <v>610579</v>
      </c>
      <c r="E27" s="16">
        <v>4701.46</v>
      </c>
      <c r="F27" s="17">
        <v>1.34E-2</v>
      </c>
      <c r="G27" s="17"/>
    </row>
    <row r="28" spans="1:7" x14ac:dyDescent="0.25">
      <c r="A28" s="13" t="s">
        <v>418</v>
      </c>
      <c r="B28" s="36" t="s">
        <v>419</v>
      </c>
      <c r="C28" s="36" t="s">
        <v>378</v>
      </c>
      <c r="D28" s="15">
        <v>1102416</v>
      </c>
      <c r="E28" s="16">
        <v>4597.07</v>
      </c>
      <c r="F28" s="17">
        <v>1.3100000000000001E-2</v>
      </c>
      <c r="G28" s="17"/>
    </row>
    <row r="29" spans="1:7" x14ac:dyDescent="0.25">
      <c r="A29" s="13" t="s">
        <v>630</v>
      </c>
      <c r="B29" s="36" t="s">
        <v>631</v>
      </c>
      <c r="C29" s="36" t="s">
        <v>384</v>
      </c>
      <c r="D29" s="15">
        <v>38066</v>
      </c>
      <c r="E29" s="16">
        <v>4555.3599999999997</v>
      </c>
      <c r="F29" s="17">
        <v>1.2999999999999999E-2</v>
      </c>
      <c r="G29" s="17"/>
    </row>
    <row r="30" spans="1:7" x14ac:dyDescent="0.25">
      <c r="A30" s="13" t="s">
        <v>448</v>
      </c>
      <c r="B30" s="36" t="s">
        <v>449</v>
      </c>
      <c r="C30" s="36" t="s">
        <v>450</v>
      </c>
      <c r="D30" s="15">
        <v>95697</v>
      </c>
      <c r="E30" s="16">
        <v>4178.13</v>
      </c>
      <c r="F30" s="17">
        <v>1.1900000000000001E-2</v>
      </c>
      <c r="G30" s="17"/>
    </row>
    <row r="31" spans="1:7" x14ac:dyDescent="0.25">
      <c r="A31" s="13" t="s">
        <v>388</v>
      </c>
      <c r="B31" s="36" t="s">
        <v>389</v>
      </c>
      <c r="C31" s="36" t="s">
        <v>390</v>
      </c>
      <c r="D31" s="15">
        <v>215641</v>
      </c>
      <c r="E31" s="16">
        <v>4172.6499999999996</v>
      </c>
      <c r="F31" s="17">
        <v>1.1900000000000001E-2</v>
      </c>
      <c r="G31" s="17"/>
    </row>
    <row r="32" spans="1:7" x14ac:dyDescent="0.25">
      <c r="A32" s="13" t="s">
        <v>395</v>
      </c>
      <c r="B32" s="36" t="s">
        <v>396</v>
      </c>
      <c r="C32" s="36" t="s">
        <v>397</v>
      </c>
      <c r="D32" s="15">
        <v>1245357</v>
      </c>
      <c r="E32" s="16">
        <v>3985.14</v>
      </c>
      <c r="F32" s="17">
        <v>1.14E-2</v>
      </c>
      <c r="G32" s="17"/>
    </row>
    <row r="33" spans="1:7" x14ac:dyDescent="0.25">
      <c r="A33" s="13" t="s">
        <v>442</v>
      </c>
      <c r="B33" s="36" t="s">
        <v>443</v>
      </c>
      <c r="C33" s="36" t="s">
        <v>384</v>
      </c>
      <c r="D33" s="15">
        <v>93539</v>
      </c>
      <c r="E33" s="16">
        <v>3840.71</v>
      </c>
      <c r="F33" s="17">
        <v>1.09E-2</v>
      </c>
      <c r="G33" s="17"/>
    </row>
    <row r="34" spans="1:7" x14ac:dyDescent="0.25">
      <c r="A34" s="13" t="s">
        <v>818</v>
      </c>
      <c r="B34" s="36" t="s">
        <v>819</v>
      </c>
      <c r="C34" s="36" t="s">
        <v>472</v>
      </c>
      <c r="D34" s="15">
        <v>222523</v>
      </c>
      <c r="E34" s="16">
        <v>3835.18</v>
      </c>
      <c r="F34" s="17">
        <v>1.09E-2</v>
      </c>
      <c r="G34" s="17"/>
    </row>
    <row r="35" spans="1:7" x14ac:dyDescent="0.25">
      <c r="A35" s="13" t="s">
        <v>427</v>
      </c>
      <c r="B35" s="36" t="s">
        <v>428</v>
      </c>
      <c r="C35" s="36" t="s">
        <v>417</v>
      </c>
      <c r="D35" s="15">
        <v>1445764</v>
      </c>
      <c r="E35" s="16">
        <v>3831.27</v>
      </c>
      <c r="F35" s="17">
        <v>1.09E-2</v>
      </c>
      <c r="G35" s="17"/>
    </row>
    <row r="36" spans="1:7" x14ac:dyDescent="0.25">
      <c r="A36" s="13" t="s">
        <v>616</v>
      </c>
      <c r="B36" s="36" t="s">
        <v>617</v>
      </c>
      <c r="C36" s="36" t="s">
        <v>378</v>
      </c>
      <c r="D36" s="15">
        <v>4650325</v>
      </c>
      <c r="E36" s="16">
        <v>3787.22</v>
      </c>
      <c r="F36" s="17">
        <v>1.0800000000000001E-2</v>
      </c>
      <c r="G36" s="17"/>
    </row>
    <row r="37" spans="1:7" x14ac:dyDescent="0.25">
      <c r="A37" s="13" t="s">
        <v>763</v>
      </c>
      <c r="B37" s="36" t="s">
        <v>764</v>
      </c>
      <c r="C37" s="36" t="s">
        <v>431</v>
      </c>
      <c r="D37" s="15">
        <v>77701</v>
      </c>
      <c r="E37" s="16">
        <v>3729.65</v>
      </c>
      <c r="F37" s="17">
        <v>1.06E-2</v>
      </c>
      <c r="G37" s="17"/>
    </row>
    <row r="38" spans="1:7" x14ac:dyDescent="0.25">
      <c r="A38" s="13" t="s">
        <v>614</v>
      </c>
      <c r="B38" s="36" t="s">
        <v>615</v>
      </c>
      <c r="C38" s="36" t="s">
        <v>378</v>
      </c>
      <c r="D38" s="15">
        <v>365613</v>
      </c>
      <c r="E38" s="16">
        <v>3693.79</v>
      </c>
      <c r="F38" s="17">
        <v>1.0500000000000001E-2</v>
      </c>
      <c r="G38" s="17"/>
    </row>
    <row r="39" spans="1:7" x14ac:dyDescent="0.25">
      <c r="A39" s="13" t="s">
        <v>391</v>
      </c>
      <c r="B39" s="36" t="s">
        <v>392</v>
      </c>
      <c r="C39" s="36" t="s">
        <v>378</v>
      </c>
      <c r="D39" s="15">
        <v>1123508</v>
      </c>
      <c r="E39" s="16">
        <v>3566.01</v>
      </c>
      <c r="F39" s="17">
        <v>1.0200000000000001E-2</v>
      </c>
      <c r="G39" s="17"/>
    </row>
    <row r="40" spans="1:7" x14ac:dyDescent="0.25">
      <c r="A40" s="13" t="s">
        <v>978</v>
      </c>
      <c r="B40" s="36" t="s">
        <v>979</v>
      </c>
      <c r="C40" s="36" t="s">
        <v>422</v>
      </c>
      <c r="D40" s="15">
        <v>34083</v>
      </c>
      <c r="E40" s="16">
        <v>3550.43</v>
      </c>
      <c r="F40" s="17">
        <v>1.01E-2</v>
      </c>
      <c r="G40" s="17"/>
    </row>
    <row r="41" spans="1:7" x14ac:dyDescent="0.25">
      <c r="A41" s="13" t="s">
        <v>406</v>
      </c>
      <c r="B41" s="36" t="s">
        <v>407</v>
      </c>
      <c r="C41" s="36" t="s">
        <v>408</v>
      </c>
      <c r="D41" s="15">
        <v>17883</v>
      </c>
      <c r="E41" s="16">
        <v>3522.95</v>
      </c>
      <c r="F41" s="17">
        <v>0.01</v>
      </c>
      <c r="G41" s="17"/>
    </row>
    <row r="42" spans="1:7" x14ac:dyDescent="0.25">
      <c r="A42" s="13" t="s">
        <v>488</v>
      </c>
      <c r="B42" s="36" t="s">
        <v>489</v>
      </c>
      <c r="C42" s="36" t="s">
        <v>414</v>
      </c>
      <c r="D42" s="15">
        <v>78727</v>
      </c>
      <c r="E42" s="16">
        <v>3507.29</v>
      </c>
      <c r="F42" s="17">
        <v>0.01</v>
      </c>
      <c r="G42" s="17"/>
    </row>
    <row r="43" spans="1:7" x14ac:dyDescent="0.25">
      <c r="A43" s="13" t="s">
        <v>425</v>
      </c>
      <c r="B43" s="36" t="s">
        <v>426</v>
      </c>
      <c r="C43" s="36" t="s">
        <v>411</v>
      </c>
      <c r="D43" s="15">
        <v>65707</v>
      </c>
      <c r="E43" s="16">
        <v>3468.67</v>
      </c>
      <c r="F43" s="17">
        <v>9.9000000000000008E-3</v>
      </c>
      <c r="G43" s="17"/>
    </row>
    <row r="44" spans="1:7" x14ac:dyDescent="0.25">
      <c r="A44" s="13" t="s">
        <v>401</v>
      </c>
      <c r="B44" s="36" t="s">
        <v>402</v>
      </c>
      <c r="C44" s="36" t="s">
        <v>403</v>
      </c>
      <c r="D44" s="15">
        <v>2227973</v>
      </c>
      <c r="E44" s="16">
        <v>3435.31</v>
      </c>
      <c r="F44" s="17">
        <v>9.7999999999999997E-3</v>
      </c>
      <c r="G44" s="17"/>
    </row>
    <row r="45" spans="1:7" x14ac:dyDescent="0.25">
      <c r="A45" s="13" t="s">
        <v>439</v>
      </c>
      <c r="B45" s="36" t="s">
        <v>440</v>
      </c>
      <c r="C45" s="36" t="s">
        <v>441</v>
      </c>
      <c r="D45" s="15">
        <v>877201</v>
      </c>
      <c r="E45" s="16">
        <v>3406.17</v>
      </c>
      <c r="F45" s="17">
        <v>9.7000000000000003E-3</v>
      </c>
      <c r="G45" s="17"/>
    </row>
    <row r="46" spans="1:7" x14ac:dyDescent="0.25">
      <c r="A46" s="13" t="s">
        <v>429</v>
      </c>
      <c r="B46" s="36" t="s">
        <v>430</v>
      </c>
      <c r="C46" s="36" t="s">
        <v>431</v>
      </c>
      <c r="D46" s="15">
        <v>175979</v>
      </c>
      <c r="E46" s="16">
        <v>3391.12</v>
      </c>
      <c r="F46" s="17">
        <v>9.7000000000000003E-3</v>
      </c>
      <c r="G46" s="17"/>
    </row>
    <row r="47" spans="1:7" x14ac:dyDescent="0.25">
      <c r="A47" s="13" t="s">
        <v>409</v>
      </c>
      <c r="B47" s="36" t="s">
        <v>410</v>
      </c>
      <c r="C47" s="36" t="s">
        <v>411</v>
      </c>
      <c r="D47" s="15">
        <v>191143</v>
      </c>
      <c r="E47" s="16">
        <v>3343.28</v>
      </c>
      <c r="F47" s="17">
        <v>9.4999999999999998E-3</v>
      </c>
      <c r="G47" s="17"/>
    </row>
    <row r="48" spans="1:7" x14ac:dyDescent="0.25">
      <c r="A48" s="13" t="s">
        <v>382</v>
      </c>
      <c r="B48" s="36" t="s">
        <v>383</v>
      </c>
      <c r="C48" s="36" t="s">
        <v>384</v>
      </c>
      <c r="D48" s="15">
        <v>232724</v>
      </c>
      <c r="E48" s="16">
        <v>3316.32</v>
      </c>
      <c r="F48" s="17">
        <v>9.4999999999999998E-3</v>
      </c>
      <c r="G48" s="17"/>
    </row>
    <row r="49" spans="1:7" x14ac:dyDescent="0.25">
      <c r="A49" s="13" t="s">
        <v>645</v>
      </c>
      <c r="B49" s="36" t="s">
        <v>646</v>
      </c>
      <c r="C49" s="36" t="s">
        <v>647</v>
      </c>
      <c r="D49" s="15">
        <v>415288</v>
      </c>
      <c r="E49" s="16">
        <v>3264.16</v>
      </c>
      <c r="F49" s="17">
        <v>9.2999999999999992E-3</v>
      </c>
      <c r="G49" s="17"/>
    </row>
    <row r="50" spans="1:7" x14ac:dyDescent="0.25">
      <c r="A50" s="13" t="s">
        <v>782</v>
      </c>
      <c r="B50" s="36" t="s">
        <v>783</v>
      </c>
      <c r="C50" s="36" t="s">
        <v>647</v>
      </c>
      <c r="D50" s="15">
        <v>319727</v>
      </c>
      <c r="E50" s="16">
        <v>3035.81</v>
      </c>
      <c r="F50" s="17">
        <v>8.6999999999999994E-3</v>
      </c>
      <c r="G50" s="17"/>
    </row>
    <row r="51" spans="1:7" x14ac:dyDescent="0.25">
      <c r="A51" s="13" t="s">
        <v>486</v>
      </c>
      <c r="B51" s="36" t="s">
        <v>487</v>
      </c>
      <c r="C51" s="36" t="s">
        <v>390</v>
      </c>
      <c r="D51" s="15">
        <v>204709</v>
      </c>
      <c r="E51" s="16">
        <v>3033.58</v>
      </c>
      <c r="F51" s="17">
        <v>8.6E-3</v>
      </c>
      <c r="G51" s="17"/>
    </row>
    <row r="52" spans="1:7" x14ac:dyDescent="0.25">
      <c r="A52" s="13" t="s">
        <v>523</v>
      </c>
      <c r="B52" s="36" t="s">
        <v>524</v>
      </c>
      <c r="C52" s="36" t="s">
        <v>417</v>
      </c>
      <c r="D52" s="15">
        <v>237110</v>
      </c>
      <c r="E52" s="16">
        <v>3016.04</v>
      </c>
      <c r="F52" s="17">
        <v>8.6E-3</v>
      </c>
      <c r="G52" s="17"/>
    </row>
    <row r="53" spans="1:7" x14ac:dyDescent="0.25">
      <c r="A53" s="13" t="s">
        <v>481</v>
      </c>
      <c r="B53" s="36" t="s">
        <v>482</v>
      </c>
      <c r="C53" s="36" t="s">
        <v>483</v>
      </c>
      <c r="D53" s="15">
        <v>310443</v>
      </c>
      <c r="E53" s="16">
        <v>2886.5</v>
      </c>
      <c r="F53" s="17">
        <v>8.2000000000000007E-3</v>
      </c>
      <c r="G53" s="17"/>
    </row>
    <row r="54" spans="1:7" x14ac:dyDescent="0.25">
      <c r="A54" s="13" t="s">
        <v>812</v>
      </c>
      <c r="B54" s="36" t="s">
        <v>813</v>
      </c>
      <c r="C54" s="36" t="s">
        <v>700</v>
      </c>
      <c r="D54" s="15">
        <v>58179</v>
      </c>
      <c r="E54" s="16">
        <v>2810.05</v>
      </c>
      <c r="F54" s="17">
        <v>8.0000000000000002E-3</v>
      </c>
      <c r="G54" s="17"/>
    </row>
    <row r="55" spans="1:7" x14ac:dyDescent="0.25">
      <c r="A55" s="13" t="s">
        <v>479</v>
      </c>
      <c r="B55" s="36" t="s">
        <v>480</v>
      </c>
      <c r="C55" s="36" t="s">
        <v>397</v>
      </c>
      <c r="D55" s="15">
        <v>106685</v>
      </c>
      <c r="E55" s="16">
        <v>2796.85</v>
      </c>
      <c r="F55" s="17">
        <v>8.0000000000000002E-3</v>
      </c>
      <c r="G55" s="17"/>
    </row>
    <row r="56" spans="1:7" x14ac:dyDescent="0.25">
      <c r="A56" s="13" t="s">
        <v>608</v>
      </c>
      <c r="B56" s="36" t="s">
        <v>609</v>
      </c>
      <c r="C56" s="36" t="s">
        <v>411</v>
      </c>
      <c r="D56" s="15">
        <v>134940</v>
      </c>
      <c r="E56" s="16">
        <v>2767.08</v>
      </c>
      <c r="F56" s="17">
        <v>7.9000000000000008E-3</v>
      </c>
      <c r="G56" s="17"/>
    </row>
    <row r="57" spans="1:7" x14ac:dyDescent="0.25">
      <c r="A57" s="13" t="s">
        <v>747</v>
      </c>
      <c r="B57" s="36" t="s">
        <v>748</v>
      </c>
      <c r="C57" s="36" t="s">
        <v>498</v>
      </c>
      <c r="D57" s="15">
        <v>366902</v>
      </c>
      <c r="E57" s="16">
        <v>2742.23</v>
      </c>
      <c r="F57" s="17">
        <v>7.7999999999999996E-3</v>
      </c>
      <c r="G57" s="17"/>
    </row>
    <row r="58" spans="1:7" x14ac:dyDescent="0.25">
      <c r="A58" s="13" t="s">
        <v>796</v>
      </c>
      <c r="B58" s="36" t="s">
        <v>797</v>
      </c>
      <c r="C58" s="36" t="s">
        <v>422</v>
      </c>
      <c r="D58" s="15">
        <v>643511</v>
      </c>
      <c r="E58" s="16">
        <v>2655.13</v>
      </c>
      <c r="F58" s="17">
        <v>7.6E-3</v>
      </c>
      <c r="G58" s="17"/>
    </row>
    <row r="59" spans="1:7" x14ac:dyDescent="0.25">
      <c r="A59" s="13" t="s">
        <v>643</v>
      </c>
      <c r="B59" s="36" t="s">
        <v>644</v>
      </c>
      <c r="C59" s="36" t="s">
        <v>583</v>
      </c>
      <c r="D59" s="15">
        <v>281258</v>
      </c>
      <c r="E59" s="16">
        <v>2648.89</v>
      </c>
      <c r="F59" s="17">
        <v>7.4999999999999997E-3</v>
      </c>
      <c r="G59" s="17"/>
    </row>
    <row r="60" spans="1:7" x14ac:dyDescent="0.25">
      <c r="A60" s="13" t="s">
        <v>494</v>
      </c>
      <c r="B60" s="36" t="s">
        <v>495</v>
      </c>
      <c r="C60" s="36" t="s">
        <v>378</v>
      </c>
      <c r="D60" s="15">
        <v>327319</v>
      </c>
      <c r="E60" s="16">
        <v>2637.86</v>
      </c>
      <c r="F60" s="17">
        <v>7.4999999999999997E-3</v>
      </c>
      <c r="G60" s="17"/>
    </row>
    <row r="61" spans="1:7" x14ac:dyDescent="0.25">
      <c r="A61" s="13" t="s">
        <v>1008</v>
      </c>
      <c r="B61" s="36" t="s">
        <v>1009</v>
      </c>
      <c r="C61" s="36" t="s">
        <v>422</v>
      </c>
      <c r="D61" s="15">
        <v>75235</v>
      </c>
      <c r="E61" s="16">
        <v>2455.9699999999998</v>
      </c>
      <c r="F61" s="17">
        <v>7.0000000000000001E-3</v>
      </c>
      <c r="G61" s="17"/>
    </row>
    <row r="62" spans="1:7" x14ac:dyDescent="0.25">
      <c r="A62" s="13" t="s">
        <v>610</v>
      </c>
      <c r="B62" s="36" t="s">
        <v>611</v>
      </c>
      <c r="C62" s="36" t="s">
        <v>431</v>
      </c>
      <c r="D62" s="15">
        <v>133982</v>
      </c>
      <c r="E62" s="16">
        <v>2433.92</v>
      </c>
      <c r="F62" s="17">
        <v>6.8999999999999999E-3</v>
      </c>
      <c r="G62" s="17"/>
    </row>
    <row r="63" spans="1:7" x14ac:dyDescent="0.25">
      <c r="A63" s="13" t="s">
        <v>692</v>
      </c>
      <c r="B63" s="36" t="s">
        <v>693</v>
      </c>
      <c r="C63" s="36" t="s">
        <v>384</v>
      </c>
      <c r="D63" s="15">
        <v>33681</v>
      </c>
      <c r="E63" s="16">
        <v>2408.19</v>
      </c>
      <c r="F63" s="17">
        <v>6.8999999999999999E-3</v>
      </c>
      <c r="G63" s="17"/>
    </row>
    <row r="64" spans="1:7" x14ac:dyDescent="0.25">
      <c r="A64" s="13" t="s">
        <v>468</v>
      </c>
      <c r="B64" s="36" t="s">
        <v>469</v>
      </c>
      <c r="C64" s="36" t="s">
        <v>381</v>
      </c>
      <c r="D64" s="15">
        <v>280875</v>
      </c>
      <c r="E64" s="16">
        <v>2399.23</v>
      </c>
      <c r="F64" s="17">
        <v>6.7999999999999996E-3</v>
      </c>
      <c r="G64" s="17"/>
    </row>
    <row r="65" spans="1:7" x14ac:dyDescent="0.25">
      <c r="A65" s="13" t="s">
        <v>553</v>
      </c>
      <c r="B65" s="36" t="s">
        <v>554</v>
      </c>
      <c r="C65" s="36" t="s">
        <v>411</v>
      </c>
      <c r="D65" s="15">
        <v>59021</v>
      </c>
      <c r="E65" s="16">
        <v>2387.4</v>
      </c>
      <c r="F65" s="17">
        <v>6.7999999999999996E-3</v>
      </c>
      <c r="G65" s="17"/>
    </row>
    <row r="66" spans="1:7" x14ac:dyDescent="0.25">
      <c r="A66" s="13" t="s">
        <v>470</v>
      </c>
      <c r="B66" s="36" t="s">
        <v>471</v>
      </c>
      <c r="C66" s="36" t="s">
        <v>472</v>
      </c>
      <c r="D66" s="15">
        <v>98747</v>
      </c>
      <c r="E66" s="16">
        <v>2372.5</v>
      </c>
      <c r="F66" s="17">
        <v>6.7999999999999996E-3</v>
      </c>
      <c r="G66" s="17"/>
    </row>
    <row r="67" spans="1:7" x14ac:dyDescent="0.25">
      <c r="A67" s="13" t="s">
        <v>620</v>
      </c>
      <c r="B67" s="36" t="s">
        <v>621</v>
      </c>
      <c r="C67" s="36" t="s">
        <v>603</v>
      </c>
      <c r="D67" s="15">
        <v>120470</v>
      </c>
      <c r="E67" s="16">
        <v>2263.75</v>
      </c>
      <c r="F67" s="17">
        <v>6.4999999999999997E-3</v>
      </c>
      <c r="G67" s="17"/>
    </row>
    <row r="68" spans="1:7" x14ac:dyDescent="0.25">
      <c r="A68" s="13" t="s">
        <v>499</v>
      </c>
      <c r="B68" s="36" t="s">
        <v>500</v>
      </c>
      <c r="C68" s="36" t="s">
        <v>411</v>
      </c>
      <c r="D68" s="15">
        <v>140701</v>
      </c>
      <c r="E68" s="16">
        <v>2144.2800000000002</v>
      </c>
      <c r="F68" s="17">
        <v>6.1000000000000004E-3</v>
      </c>
      <c r="G68" s="17"/>
    </row>
    <row r="69" spans="1:7" x14ac:dyDescent="0.25">
      <c r="A69" s="13" t="s">
        <v>990</v>
      </c>
      <c r="B69" s="36" t="s">
        <v>991</v>
      </c>
      <c r="C69" s="36" t="s">
        <v>408</v>
      </c>
      <c r="D69" s="15">
        <v>25098</v>
      </c>
      <c r="E69" s="16">
        <v>2069.33</v>
      </c>
      <c r="F69" s="17">
        <v>5.8999999999999999E-3</v>
      </c>
      <c r="G69" s="17"/>
    </row>
    <row r="70" spans="1:7" x14ac:dyDescent="0.25">
      <c r="A70" s="13" t="s">
        <v>420</v>
      </c>
      <c r="B70" s="36" t="s">
        <v>421</v>
      </c>
      <c r="C70" s="36" t="s">
        <v>422</v>
      </c>
      <c r="D70" s="15">
        <v>173304</v>
      </c>
      <c r="E70" s="16">
        <v>2027.66</v>
      </c>
      <c r="F70" s="17">
        <v>5.7999999999999996E-3</v>
      </c>
      <c r="G70" s="17"/>
    </row>
    <row r="71" spans="1:7" x14ac:dyDescent="0.25">
      <c r="A71" s="13" t="s">
        <v>575</v>
      </c>
      <c r="B71" s="36" t="s">
        <v>576</v>
      </c>
      <c r="C71" s="36" t="s">
        <v>411</v>
      </c>
      <c r="D71" s="15">
        <v>161901</v>
      </c>
      <c r="E71" s="16">
        <v>1991.38</v>
      </c>
      <c r="F71" s="17">
        <v>5.7000000000000002E-3</v>
      </c>
      <c r="G71" s="17"/>
    </row>
    <row r="72" spans="1:7" x14ac:dyDescent="0.25">
      <c r="A72" s="13" t="s">
        <v>701</v>
      </c>
      <c r="B72" s="36" t="s">
        <v>702</v>
      </c>
      <c r="C72" s="36" t="s">
        <v>397</v>
      </c>
      <c r="D72" s="15">
        <v>1955445</v>
      </c>
      <c r="E72" s="16">
        <v>1975</v>
      </c>
      <c r="F72" s="17">
        <v>5.5999999999999999E-3</v>
      </c>
      <c r="G72" s="17"/>
    </row>
    <row r="73" spans="1:7" x14ac:dyDescent="0.25">
      <c r="A73" s="13" t="s">
        <v>806</v>
      </c>
      <c r="B73" s="36" t="s">
        <v>807</v>
      </c>
      <c r="C73" s="36" t="s">
        <v>387</v>
      </c>
      <c r="D73" s="15">
        <v>62751</v>
      </c>
      <c r="E73" s="16">
        <v>1968.31</v>
      </c>
      <c r="F73" s="17">
        <v>5.5999999999999999E-3</v>
      </c>
      <c r="G73" s="17"/>
    </row>
    <row r="74" spans="1:7" x14ac:dyDescent="0.25">
      <c r="A74" s="13" t="s">
        <v>379</v>
      </c>
      <c r="B74" s="36" t="s">
        <v>380</v>
      </c>
      <c r="C74" s="36" t="s">
        <v>381</v>
      </c>
      <c r="D74" s="15">
        <v>458901</v>
      </c>
      <c r="E74" s="16">
        <v>1906.73</v>
      </c>
      <c r="F74" s="17">
        <v>5.4000000000000003E-3</v>
      </c>
      <c r="G74" s="17"/>
    </row>
    <row r="75" spans="1:7" x14ac:dyDescent="0.25">
      <c r="A75" s="13" t="s">
        <v>1867</v>
      </c>
      <c r="B75" s="36" t="s">
        <v>1868</v>
      </c>
      <c r="C75" s="36" t="s">
        <v>417</v>
      </c>
      <c r="D75" s="15">
        <v>166437</v>
      </c>
      <c r="E75" s="16">
        <v>1864.09</v>
      </c>
      <c r="F75" s="17">
        <v>5.3E-3</v>
      </c>
      <c r="G75" s="17"/>
    </row>
    <row r="76" spans="1:7" x14ac:dyDescent="0.25">
      <c r="A76" s="13" t="s">
        <v>923</v>
      </c>
      <c r="B76" s="36" t="s">
        <v>924</v>
      </c>
      <c r="C76" s="36" t="s">
        <v>422</v>
      </c>
      <c r="D76" s="15">
        <v>67610</v>
      </c>
      <c r="E76" s="16">
        <v>1796.06</v>
      </c>
      <c r="F76" s="17">
        <v>5.1000000000000004E-3</v>
      </c>
      <c r="G76" s="17"/>
    </row>
    <row r="77" spans="1:7" x14ac:dyDescent="0.25">
      <c r="A77" s="13" t="s">
        <v>454</v>
      </c>
      <c r="B77" s="36" t="s">
        <v>455</v>
      </c>
      <c r="C77" s="36" t="s">
        <v>417</v>
      </c>
      <c r="D77" s="15">
        <v>110416</v>
      </c>
      <c r="E77" s="16">
        <v>1788.74</v>
      </c>
      <c r="F77" s="17">
        <v>5.1000000000000004E-3</v>
      </c>
      <c r="G77" s="17"/>
    </row>
    <row r="78" spans="1:7" x14ac:dyDescent="0.25">
      <c r="A78" s="13" t="s">
        <v>660</v>
      </c>
      <c r="B78" s="36" t="s">
        <v>661</v>
      </c>
      <c r="C78" s="36" t="s">
        <v>387</v>
      </c>
      <c r="D78" s="15">
        <v>55825</v>
      </c>
      <c r="E78" s="16">
        <v>1726.11</v>
      </c>
      <c r="F78" s="17">
        <v>4.8999999999999998E-3</v>
      </c>
      <c r="G78" s="17"/>
    </row>
    <row r="79" spans="1:7" x14ac:dyDescent="0.25">
      <c r="A79" s="13" t="s">
        <v>1119</v>
      </c>
      <c r="B79" s="36" t="s">
        <v>1120</v>
      </c>
      <c r="C79" s="36" t="s">
        <v>1018</v>
      </c>
      <c r="D79" s="15">
        <v>669786</v>
      </c>
      <c r="E79" s="16">
        <v>1713.31</v>
      </c>
      <c r="F79" s="17">
        <v>4.8999999999999998E-3</v>
      </c>
      <c r="G79" s="17"/>
    </row>
    <row r="80" spans="1:7" x14ac:dyDescent="0.25">
      <c r="A80" s="13" t="s">
        <v>1869</v>
      </c>
      <c r="B80" s="36" t="s">
        <v>1870</v>
      </c>
      <c r="C80" s="36" t="s">
        <v>381</v>
      </c>
      <c r="D80" s="15">
        <v>367591</v>
      </c>
      <c r="E80" s="16">
        <v>1697.54</v>
      </c>
      <c r="F80" s="17">
        <v>4.7999999999999996E-3</v>
      </c>
      <c r="G80" s="17"/>
    </row>
    <row r="81" spans="1:7" x14ac:dyDescent="0.25">
      <c r="A81" s="13" t="s">
        <v>735</v>
      </c>
      <c r="B81" s="36" t="s">
        <v>736</v>
      </c>
      <c r="C81" s="36" t="s">
        <v>707</v>
      </c>
      <c r="D81" s="15">
        <v>374400</v>
      </c>
      <c r="E81" s="16">
        <v>1679.75</v>
      </c>
      <c r="F81" s="17">
        <v>4.7999999999999996E-3</v>
      </c>
      <c r="G81" s="17"/>
    </row>
    <row r="82" spans="1:7" x14ac:dyDescent="0.25">
      <c r="A82" s="13" t="s">
        <v>1131</v>
      </c>
      <c r="B82" s="36" t="s">
        <v>1132</v>
      </c>
      <c r="C82" s="36" t="s">
        <v>939</v>
      </c>
      <c r="D82" s="15">
        <v>35927</v>
      </c>
      <c r="E82" s="16">
        <v>1633.96</v>
      </c>
      <c r="F82" s="17">
        <v>4.7000000000000002E-3</v>
      </c>
      <c r="G82" s="17"/>
    </row>
    <row r="83" spans="1:7" x14ac:dyDescent="0.25">
      <c r="A83" s="13" t="s">
        <v>1621</v>
      </c>
      <c r="B83" s="36" t="s">
        <v>1622</v>
      </c>
      <c r="C83" s="36" t="s">
        <v>700</v>
      </c>
      <c r="D83" s="15">
        <v>293093</v>
      </c>
      <c r="E83" s="16">
        <v>1529.36</v>
      </c>
      <c r="F83" s="17">
        <v>4.4000000000000003E-3</v>
      </c>
      <c r="G83" s="17"/>
    </row>
    <row r="84" spans="1:7" x14ac:dyDescent="0.25">
      <c r="A84" s="13" t="s">
        <v>567</v>
      </c>
      <c r="B84" s="36" t="s">
        <v>568</v>
      </c>
      <c r="C84" s="36" t="s">
        <v>422</v>
      </c>
      <c r="D84" s="15">
        <v>31542</v>
      </c>
      <c r="E84" s="16">
        <v>1467.87</v>
      </c>
      <c r="F84" s="17">
        <v>4.1999999999999997E-3</v>
      </c>
      <c r="G84" s="17"/>
    </row>
    <row r="85" spans="1:7" x14ac:dyDescent="0.25">
      <c r="A85" s="13" t="s">
        <v>698</v>
      </c>
      <c r="B85" s="36" t="s">
        <v>699</v>
      </c>
      <c r="C85" s="36" t="s">
        <v>700</v>
      </c>
      <c r="D85" s="15">
        <v>111029</v>
      </c>
      <c r="E85" s="16">
        <v>1454.48</v>
      </c>
      <c r="F85" s="17">
        <v>4.1000000000000003E-3</v>
      </c>
      <c r="G85" s="17"/>
    </row>
    <row r="86" spans="1:7" x14ac:dyDescent="0.25">
      <c r="A86" s="13" t="s">
        <v>961</v>
      </c>
      <c r="B86" s="36" t="s">
        <v>962</v>
      </c>
      <c r="C86" s="36" t="s">
        <v>506</v>
      </c>
      <c r="D86" s="15">
        <v>68697</v>
      </c>
      <c r="E86" s="16">
        <v>1451.57</v>
      </c>
      <c r="F86" s="17">
        <v>4.1000000000000003E-3</v>
      </c>
      <c r="G86" s="17"/>
    </row>
    <row r="87" spans="1:7" x14ac:dyDescent="0.25">
      <c r="A87" s="13" t="s">
        <v>879</v>
      </c>
      <c r="B87" s="36" t="s">
        <v>880</v>
      </c>
      <c r="C87" s="36" t="s">
        <v>381</v>
      </c>
      <c r="D87" s="15">
        <v>38462</v>
      </c>
      <c r="E87" s="16">
        <v>1304.71</v>
      </c>
      <c r="F87" s="17">
        <v>3.7000000000000002E-3</v>
      </c>
      <c r="G87" s="17"/>
    </row>
    <row r="88" spans="1:7" x14ac:dyDescent="0.25">
      <c r="A88" s="13" t="s">
        <v>432</v>
      </c>
      <c r="B88" s="36" t="s">
        <v>433</v>
      </c>
      <c r="C88" s="36" t="s">
        <v>387</v>
      </c>
      <c r="D88" s="15">
        <v>671365</v>
      </c>
      <c r="E88" s="16">
        <v>1234.71</v>
      </c>
      <c r="F88" s="17">
        <v>3.5000000000000001E-3</v>
      </c>
      <c r="G88" s="17"/>
    </row>
    <row r="89" spans="1:7" x14ac:dyDescent="0.25">
      <c r="A89" s="13" t="s">
        <v>741</v>
      </c>
      <c r="B89" s="36" t="s">
        <v>742</v>
      </c>
      <c r="C89" s="36" t="s">
        <v>431</v>
      </c>
      <c r="D89" s="15">
        <v>87173</v>
      </c>
      <c r="E89" s="16">
        <v>1173.3499999999999</v>
      </c>
      <c r="F89" s="17">
        <v>3.3E-3</v>
      </c>
      <c r="G89" s="17"/>
    </row>
    <row r="90" spans="1:7" x14ac:dyDescent="0.25">
      <c r="A90" s="13" t="s">
        <v>565</v>
      </c>
      <c r="B90" s="36" t="s">
        <v>566</v>
      </c>
      <c r="C90" s="36" t="s">
        <v>475</v>
      </c>
      <c r="D90" s="15">
        <v>1160632</v>
      </c>
      <c r="E90" s="16">
        <v>1083.68</v>
      </c>
      <c r="F90" s="17">
        <v>3.0999999999999999E-3</v>
      </c>
      <c r="G90" s="17"/>
    </row>
    <row r="91" spans="1:7" x14ac:dyDescent="0.25">
      <c r="A91" s="13" t="s">
        <v>1423</v>
      </c>
      <c r="B91" s="36" t="s">
        <v>1424</v>
      </c>
      <c r="C91" s="36" t="s">
        <v>672</v>
      </c>
      <c r="D91" s="15">
        <v>382613</v>
      </c>
      <c r="E91" s="16">
        <v>1072.27</v>
      </c>
      <c r="F91" s="17">
        <v>3.0999999999999999E-3</v>
      </c>
      <c r="G91" s="17"/>
    </row>
    <row r="92" spans="1:7" x14ac:dyDescent="0.25">
      <c r="A92" s="13" t="s">
        <v>484</v>
      </c>
      <c r="B92" s="36" t="s">
        <v>485</v>
      </c>
      <c r="C92" s="36" t="s">
        <v>478</v>
      </c>
      <c r="D92" s="15">
        <v>63566</v>
      </c>
      <c r="E92" s="16">
        <v>1071.21</v>
      </c>
      <c r="F92" s="17">
        <v>3.0999999999999999E-3</v>
      </c>
      <c r="G92" s="17"/>
    </row>
    <row r="93" spans="1:7" x14ac:dyDescent="0.25">
      <c r="A93" s="13" t="s">
        <v>778</v>
      </c>
      <c r="B93" s="36" t="s">
        <v>779</v>
      </c>
      <c r="C93" s="36" t="s">
        <v>397</v>
      </c>
      <c r="D93" s="15">
        <v>450887</v>
      </c>
      <c r="E93" s="16">
        <v>1026.9000000000001</v>
      </c>
      <c r="F93" s="17">
        <v>2.8999999999999998E-3</v>
      </c>
      <c r="G93" s="17"/>
    </row>
    <row r="94" spans="1:7" x14ac:dyDescent="0.25">
      <c r="A94" s="13" t="s">
        <v>521</v>
      </c>
      <c r="B94" s="36" t="s">
        <v>522</v>
      </c>
      <c r="C94" s="36" t="s">
        <v>384</v>
      </c>
      <c r="D94" s="15">
        <v>49699</v>
      </c>
      <c r="E94" s="16">
        <v>1009.39</v>
      </c>
      <c r="F94" s="17">
        <v>2.8999999999999998E-3</v>
      </c>
      <c r="G94" s="17"/>
    </row>
    <row r="95" spans="1:7" x14ac:dyDescent="0.25">
      <c r="A95" s="13" t="s">
        <v>571</v>
      </c>
      <c r="B95" s="36" t="s">
        <v>572</v>
      </c>
      <c r="C95" s="36" t="s">
        <v>472</v>
      </c>
      <c r="D95" s="15">
        <v>6937</v>
      </c>
      <c r="E95" s="16">
        <v>908.75</v>
      </c>
      <c r="F95" s="17">
        <v>2.5999999999999999E-3</v>
      </c>
      <c r="G95" s="17"/>
    </row>
    <row r="96" spans="1:7" x14ac:dyDescent="0.25">
      <c r="A96" s="13" t="s">
        <v>1454</v>
      </c>
      <c r="B96" s="36" t="s">
        <v>1455</v>
      </c>
      <c r="C96" s="36" t="s">
        <v>397</v>
      </c>
      <c r="D96" s="15">
        <v>528407</v>
      </c>
      <c r="E96" s="16">
        <v>832.14</v>
      </c>
      <c r="F96" s="17">
        <v>2.3999999999999998E-3</v>
      </c>
      <c r="G96" s="17"/>
    </row>
    <row r="97" spans="1:7" x14ac:dyDescent="0.25">
      <c r="A97" s="13" t="s">
        <v>675</v>
      </c>
      <c r="B97" s="36" t="s">
        <v>676</v>
      </c>
      <c r="C97" s="36" t="s">
        <v>503</v>
      </c>
      <c r="D97" s="15">
        <v>218997</v>
      </c>
      <c r="E97" s="16">
        <v>767.26</v>
      </c>
      <c r="F97" s="17">
        <v>2.2000000000000001E-3</v>
      </c>
      <c r="G97" s="17"/>
    </row>
    <row r="98" spans="1:7" x14ac:dyDescent="0.25">
      <c r="A98" s="13" t="s">
        <v>1000</v>
      </c>
      <c r="B98" s="36" t="s">
        <v>1001</v>
      </c>
      <c r="C98" s="36" t="s">
        <v>387</v>
      </c>
      <c r="D98" s="15">
        <v>122720</v>
      </c>
      <c r="E98" s="16">
        <v>633.29999999999995</v>
      </c>
      <c r="F98" s="17">
        <v>1.8E-3</v>
      </c>
      <c r="G98" s="17"/>
    </row>
    <row r="99" spans="1:7" x14ac:dyDescent="0.25">
      <c r="A99" s="13" t="s">
        <v>531</v>
      </c>
      <c r="B99" s="36" t="s">
        <v>532</v>
      </c>
      <c r="C99" s="36" t="s">
        <v>533</v>
      </c>
      <c r="D99" s="15">
        <v>56306</v>
      </c>
      <c r="E99" s="16">
        <v>599.04</v>
      </c>
      <c r="F99" s="17">
        <v>1.6999999999999999E-3</v>
      </c>
      <c r="G99" s="17"/>
    </row>
    <row r="100" spans="1:7" x14ac:dyDescent="0.25">
      <c r="A100" s="13" t="s">
        <v>555</v>
      </c>
      <c r="B100" s="36" t="s">
        <v>556</v>
      </c>
      <c r="C100" s="36" t="s">
        <v>441</v>
      </c>
      <c r="D100" s="15">
        <v>34769</v>
      </c>
      <c r="E100" s="16">
        <v>385.97</v>
      </c>
      <c r="F100" s="17">
        <v>1.1000000000000001E-3</v>
      </c>
      <c r="G100" s="17"/>
    </row>
    <row r="101" spans="1:7" x14ac:dyDescent="0.25">
      <c r="A101" s="14" t="s">
        <v>325</v>
      </c>
      <c r="B101" s="37"/>
      <c r="C101" s="37"/>
      <c r="D101" s="18"/>
      <c r="E101" s="19">
        <v>334000.09999999998</v>
      </c>
      <c r="F101" s="20">
        <v>0.95199999999999996</v>
      </c>
      <c r="G101" s="21"/>
    </row>
    <row r="102" spans="1:7" x14ac:dyDescent="0.25">
      <c r="A102" s="14" t="s">
        <v>586</v>
      </c>
      <c r="B102" s="36"/>
      <c r="C102" s="36"/>
      <c r="D102" s="15"/>
      <c r="E102" s="16"/>
      <c r="F102" s="17"/>
      <c r="G102" s="17"/>
    </row>
    <row r="103" spans="1:7" x14ac:dyDescent="0.25">
      <c r="A103" s="14" t="s">
        <v>325</v>
      </c>
      <c r="B103" s="36"/>
      <c r="C103" s="36"/>
      <c r="D103" s="15"/>
      <c r="E103" s="22" t="s">
        <v>163</v>
      </c>
      <c r="F103" s="23" t="s">
        <v>163</v>
      </c>
      <c r="G103" s="17"/>
    </row>
    <row r="104" spans="1:7" x14ac:dyDescent="0.25">
      <c r="A104" s="25" t="s">
        <v>336</v>
      </c>
      <c r="B104" s="38"/>
      <c r="C104" s="38"/>
      <c r="D104" s="26"/>
      <c r="E104" s="27">
        <v>334000.09999999998</v>
      </c>
      <c r="F104" s="28">
        <v>0.95199999999999996</v>
      </c>
      <c r="G104" s="21"/>
    </row>
    <row r="105" spans="1:7" x14ac:dyDescent="0.25">
      <c r="A105" s="13"/>
      <c r="B105" s="36"/>
      <c r="C105" s="36"/>
      <c r="D105" s="15"/>
      <c r="E105" s="16"/>
      <c r="F105" s="17"/>
      <c r="G105" s="17"/>
    </row>
    <row r="106" spans="1:7" x14ac:dyDescent="0.25">
      <c r="A106" s="14" t="s">
        <v>1029</v>
      </c>
      <c r="B106" s="36"/>
      <c r="C106" s="36"/>
      <c r="D106" s="15"/>
      <c r="E106" s="16"/>
      <c r="F106" s="17"/>
      <c r="G106" s="17"/>
    </row>
    <row r="107" spans="1:7" x14ac:dyDescent="0.25">
      <c r="A107" s="14" t="s">
        <v>1030</v>
      </c>
      <c r="B107" s="36"/>
      <c r="C107" s="36"/>
      <c r="D107" s="15"/>
      <c r="E107" s="16"/>
      <c r="F107" s="17"/>
      <c r="G107" s="17"/>
    </row>
    <row r="108" spans="1:7" x14ac:dyDescent="0.25">
      <c r="A108" s="13" t="s">
        <v>1871</v>
      </c>
      <c r="B108" s="36"/>
      <c r="C108" s="36" t="s">
        <v>478</v>
      </c>
      <c r="D108" s="15">
        <v>569000</v>
      </c>
      <c r="E108" s="16">
        <v>4179.59</v>
      </c>
      <c r="F108" s="17">
        <v>1.1911E-2</v>
      </c>
      <c r="G108" s="17"/>
    </row>
    <row r="109" spans="1:7" x14ac:dyDescent="0.25">
      <c r="A109" s="13" t="s">
        <v>1872</v>
      </c>
      <c r="B109" s="36"/>
      <c r="C109" s="36" t="s">
        <v>472</v>
      </c>
      <c r="D109" s="15">
        <v>12500</v>
      </c>
      <c r="E109" s="16">
        <v>1640.88</v>
      </c>
      <c r="F109" s="17">
        <v>4.6759999999999996E-3</v>
      </c>
      <c r="G109" s="17"/>
    </row>
    <row r="110" spans="1:7" x14ac:dyDescent="0.25">
      <c r="A110" s="13" t="s">
        <v>1031</v>
      </c>
      <c r="B110" s="36"/>
      <c r="C110" s="36" t="s">
        <v>441</v>
      </c>
      <c r="D110" s="15">
        <v>39100</v>
      </c>
      <c r="E110" s="16">
        <v>432.84</v>
      </c>
      <c r="F110" s="17">
        <v>1.2329999999999999E-3</v>
      </c>
      <c r="G110" s="17"/>
    </row>
    <row r="111" spans="1:7" x14ac:dyDescent="0.25">
      <c r="A111" s="14" t="s">
        <v>325</v>
      </c>
      <c r="B111" s="37"/>
      <c r="C111" s="37"/>
      <c r="D111" s="18"/>
      <c r="E111" s="19">
        <v>6253.31</v>
      </c>
      <c r="F111" s="20">
        <v>1.7819999999999999E-2</v>
      </c>
      <c r="G111" s="21"/>
    </row>
    <row r="112" spans="1:7" x14ac:dyDescent="0.25">
      <c r="A112" s="13"/>
      <c r="B112" s="36"/>
      <c r="C112" s="36"/>
      <c r="D112" s="15"/>
      <c r="E112" s="16"/>
      <c r="F112" s="17"/>
      <c r="G112" s="17"/>
    </row>
    <row r="113" spans="1:7" x14ac:dyDescent="0.25">
      <c r="A113" s="13"/>
      <c r="B113" s="36"/>
      <c r="C113" s="36"/>
      <c r="D113" s="15"/>
      <c r="E113" s="16"/>
      <c r="F113" s="17"/>
      <c r="G113" s="17"/>
    </row>
    <row r="114" spans="1:7" x14ac:dyDescent="0.25">
      <c r="A114" s="13"/>
      <c r="B114" s="36"/>
      <c r="C114" s="36"/>
      <c r="D114" s="15"/>
      <c r="E114" s="16"/>
      <c r="F114" s="17"/>
      <c r="G114" s="17"/>
    </row>
    <row r="115" spans="1:7" x14ac:dyDescent="0.25">
      <c r="A115" s="25" t="s">
        <v>336</v>
      </c>
      <c r="B115" s="38"/>
      <c r="C115" s="38"/>
      <c r="D115" s="26"/>
      <c r="E115" s="29">
        <v>6253.31</v>
      </c>
      <c r="F115" s="30">
        <v>1.7819999999999999E-2</v>
      </c>
      <c r="G115" s="21"/>
    </row>
    <row r="116" spans="1:7" x14ac:dyDescent="0.25">
      <c r="A116" s="13"/>
      <c r="B116" s="36"/>
      <c r="C116" s="36"/>
      <c r="D116" s="15"/>
      <c r="E116" s="16"/>
      <c r="F116" s="17"/>
      <c r="G116" s="17"/>
    </row>
    <row r="117" spans="1:7" x14ac:dyDescent="0.25">
      <c r="A117" s="13"/>
      <c r="B117" s="36"/>
      <c r="C117" s="36"/>
      <c r="D117" s="15"/>
      <c r="E117" s="16"/>
      <c r="F117" s="17"/>
      <c r="G117" s="17"/>
    </row>
    <row r="118" spans="1:7" x14ac:dyDescent="0.25">
      <c r="A118" s="14" t="s">
        <v>587</v>
      </c>
      <c r="B118" s="36"/>
      <c r="C118" s="36"/>
      <c r="D118" s="15"/>
      <c r="E118" s="16"/>
      <c r="F118" s="17"/>
      <c r="G118" s="17"/>
    </row>
    <row r="119" spans="1:7" x14ac:dyDescent="0.25">
      <c r="A119" s="13" t="s">
        <v>1873</v>
      </c>
      <c r="B119" s="36" t="s">
        <v>1874</v>
      </c>
      <c r="C119" s="36"/>
      <c r="D119" s="15">
        <v>65997.112999999998</v>
      </c>
      <c r="E119" s="16">
        <v>2430.7199999999998</v>
      </c>
      <c r="F119" s="17">
        <v>6.8999999999999999E-3</v>
      </c>
      <c r="G119" s="17"/>
    </row>
    <row r="120" spans="1:7" x14ac:dyDescent="0.25">
      <c r="A120" s="13"/>
      <c r="B120" s="36"/>
      <c r="C120" s="36"/>
      <c r="D120" s="15"/>
      <c r="E120" s="16"/>
      <c r="F120" s="17"/>
      <c r="G120" s="17"/>
    </row>
    <row r="121" spans="1:7" x14ac:dyDescent="0.25">
      <c r="A121" s="25" t="s">
        <v>336</v>
      </c>
      <c r="B121" s="38"/>
      <c r="C121" s="38"/>
      <c r="D121" s="26"/>
      <c r="E121" s="29">
        <v>2430.7199999999998</v>
      </c>
      <c r="F121" s="30">
        <v>6.8999999999999999E-3</v>
      </c>
      <c r="G121" s="21"/>
    </row>
    <row r="122" spans="1:7" x14ac:dyDescent="0.25">
      <c r="A122" s="13"/>
      <c r="B122" s="36"/>
      <c r="C122" s="36"/>
      <c r="D122" s="15"/>
      <c r="E122" s="16"/>
      <c r="F122" s="17"/>
      <c r="G122" s="17"/>
    </row>
    <row r="123" spans="1:7" x14ac:dyDescent="0.25">
      <c r="A123" s="14" t="s">
        <v>337</v>
      </c>
      <c r="B123" s="36"/>
      <c r="C123" s="36"/>
      <c r="D123" s="15"/>
      <c r="E123" s="16"/>
      <c r="F123" s="17"/>
      <c r="G123" s="17"/>
    </row>
    <row r="124" spans="1:7" x14ac:dyDescent="0.25">
      <c r="A124" s="13" t="s">
        <v>339</v>
      </c>
      <c r="B124" s="36"/>
      <c r="C124" s="36"/>
      <c r="D124" s="15"/>
      <c r="E124" s="16">
        <v>11750.35</v>
      </c>
      <c r="F124" s="17">
        <v>3.3500000000000002E-2</v>
      </c>
      <c r="G124" s="17">
        <v>5.1214000000000003E-2</v>
      </c>
    </row>
    <row r="125" spans="1:7" x14ac:dyDescent="0.25">
      <c r="A125" s="14" t="s">
        <v>325</v>
      </c>
      <c r="B125" s="37"/>
      <c r="C125" s="37"/>
      <c r="D125" s="18"/>
      <c r="E125" s="19">
        <v>11750.35</v>
      </c>
      <c r="F125" s="20">
        <v>3.3500000000000002E-2</v>
      </c>
      <c r="G125" s="21"/>
    </row>
    <row r="126" spans="1:7" x14ac:dyDescent="0.25">
      <c r="A126" s="13"/>
      <c r="B126" s="36"/>
      <c r="C126" s="36"/>
      <c r="D126" s="15"/>
      <c r="E126" s="16"/>
      <c r="F126" s="17"/>
      <c r="G126" s="17"/>
    </row>
    <row r="127" spans="1:7" x14ac:dyDescent="0.25">
      <c r="A127" s="25" t="s">
        <v>336</v>
      </c>
      <c r="B127" s="38"/>
      <c r="C127" s="38"/>
      <c r="D127" s="26"/>
      <c r="E127" s="29">
        <v>11750.35</v>
      </c>
      <c r="F127" s="30">
        <v>3.3500000000000002E-2</v>
      </c>
      <c r="G127" s="21"/>
    </row>
    <row r="128" spans="1:7" x14ac:dyDescent="0.25">
      <c r="A128" s="13" t="s">
        <v>340</v>
      </c>
      <c r="B128" s="36"/>
      <c r="C128" s="36"/>
      <c r="D128" s="15"/>
      <c r="E128" s="16">
        <v>1.6487191999999999</v>
      </c>
      <c r="F128" s="67">
        <v>3.9999999999999998E-6</v>
      </c>
      <c r="G128" s="17"/>
    </row>
    <row r="129" spans="1:7" x14ac:dyDescent="0.25">
      <c r="A129" s="13" t="s">
        <v>341</v>
      </c>
      <c r="B129" s="36"/>
      <c r="C129" s="36"/>
      <c r="D129" s="15"/>
      <c r="E129" s="16">
        <v>2696.8512808</v>
      </c>
      <c r="F129" s="17">
        <v>7.5960000000000003E-3</v>
      </c>
      <c r="G129" s="17">
        <v>5.1214000000000003E-2</v>
      </c>
    </row>
    <row r="130" spans="1:7" x14ac:dyDescent="0.25">
      <c r="A130" s="33" t="s">
        <v>342</v>
      </c>
      <c r="B130" s="39"/>
      <c r="C130" s="39"/>
      <c r="D130" s="34"/>
      <c r="E130" s="27">
        <v>350879.67</v>
      </c>
      <c r="F130" s="28">
        <v>1</v>
      </c>
      <c r="G130" s="28"/>
    </row>
    <row r="131" spans="1:7" x14ac:dyDescent="0.25">
      <c r="A131" s="70" t="s">
        <v>343</v>
      </c>
      <c r="B131" s="71"/>
      <c r="C131" s="71"/>
      <c r="D131" s="71"/>
      <c r="E131" s="71"/>
      <c r="F131" s="71"/>
      <c r="G131" s="72"/>
    </row>
    <row r="132" spans="1:7" x14ac:dyDescent="0.25">
      <c r="A132" s="1" t="s">
        <v>1063</v>
      </c>
    </row>
    <row r="135" spans="1:7" x14ac:dyDescent="0.25">
      <c r="A135" s="1" t="s">
        <v>346</v>
      </c>
    </row>
    <row r="136" spans="1:7" x14ac:dyDescent="0.25">
      <c r="A136" s="56" t="s">
        <v>347</v>
      </c>
      <c r="B136" s="3" t="s">
        <v>163</v>
      </c>
    </row>
    <row r="137" spans="1:7" x14ac:dyDescent="0.25">
      <c r="A137" t="s">
        <v>348</v>
      </c>
    </row>
    <row r="138" spans="1:7" x14ac:dyDescent="0.25">
      <c r="A138" t="s">
        <v>590</v>
      </c>
      <c r="B138" t="s">
        <v>350</v>
      </c>
      <c r="C138" t="s">
        <v>350</v>
      </c>
    </row>
    <row r="139" spans="1:7" x14ac:dyDescent="0.25">
      <c r="B139" s="58">
        <v>46265</v>
      </c>
      <c r="C139" s="58">
        <v>46295</v>
      </c>
    </row>
    <row r="140" spans="1:7" x14ac:dyDescent="0.25">
      <c r="A140" t="s">
        <v>591</v>
      </c>
      <c r="B140">
        <v>46.707999999999998</v>
      </c>
      <c r="C140">
        <v>43.533000000000001</v>
      </c>
    </row>
    <row r="141" spans="1:7" x14ac:dyDescent="0.25">
      <c r="A141" t="s">
        <v>592</v>
      </c>
      <c r="B141">
        <v>37.828000000000003</v>
      </c>
      <c r="C141">
        <v>35.256999999999998</v>
      </c>
    </row>
    <row r="142" spans="1:7" x14ac:dyDescent="0.25">
      <c r="A142" t="s">
        <v>593</v>
      </c>
      <c r="B142">
        <v>39.737000000000002</v>
      </c>
      <c r="C142">
        <v>36.994999999999997</v>
      </c>
    </row>
    <row r="143" spans="1:7" x14ac:dyDescent="0.25">
      <c r="A143" t="s">
        <v>594</v>
      </c>
      <c r="B143">
        <v>32.11</v>
      </c>
      <c r="C143">
        <v>29.893999999999998</v>
      </c>
    </row>
    <row r="145" spans="1:10" x14ac:dyDescent="0.25">
      <c r="A145" t="s">
        <v>352</v>
      </c>
      <c r="B145" s="3" t="s">
        <v>163</v>
      </c>
    </row>
    <row r="146" spans="1:10" x14ac:dyDescent="0.25">
      <c r="A146" t="s">
        <v>353</v>
      </c>
      <c r="B146" s="3" t="s">
        <v>163</v>
      </c>
    </row>
    <row r="147" spans="1:10" ht="29.1" customHeight="1" x14ac:dyDescent="0.25">
      <c r="A147" s="56" t="s">
        <v>354</v>
      </c>
      <c r="B147" s="3" t="s">
        <v>163</v>
      </c>
    </row>
    <row r="148" spans="1:10" ht="29.1" customHeight="1" x14ac:dyDescent="0.25">
      <c r="A148" s="56" t="s">
        <v>355</v>
      </c>
      <c r="B148" s="3" t="s">
        <v>163</v>
      </c>
    </row>
    <row r="149" spans="1:10" x14ac:dyDescent="0.25">
      <c r="A149" t="s">
        <v>595</v>
      </c>
      <c r="B149" s="57">
        <v>0.51649999999999996</v>
      </c>
    </row>
    <row r="150" spans="1:10" ht="43.5" customHeight="1" x14ac:dyDescent="0.25">
      <c r="A150" s="56" t="s">
        <v>357</v>
      </c>
      <c r="B150" s="3">
        <v>6253.3014999999996</v>
      </c>
    </row>
    <row r="151" spans="1:10" x14ac:dyDescent="0.25">
      <c r="B151" s="3"/>
    </row>
    <row r="152" spans="1:10" ht="29.1" customHeight="1" x14ac:dyDescent="0.25">
      <c r="A152" s="56" t="s">
        <v>358</v>
      </c>
      <c r="B152" s="3" t="s">
        <v>163</v>
      </c>
    </row>
    <row r="153" spans="1:10" ht="29.1" customHeight="1" x14ac:dyDescent="0.25">
      <c r="A153" s="56" t="s">
        <v>359</v>
      </c>
      <c r="B153" t="s">
        <v>163</v>
      </c>
    </row>
    <row r="154" spans="1:10" ht="29.1" customHeight="1" x14ac:dyDescent="0.25">
      <c r="A154" s="56" t="s">
        <v>360</v>
      </c>
      <c r="B154" s="3" t="s">
        <v>163</v>
      </c>
    </row>
    <row r="155" spans="1:10" ht="29.1" customHeight="1" x14ac:dyDescent="0.25">
      <c r="A155" s="56" t="s">
        <v>361</v>
      </c>
      <c r="B155" s="3" t="s">
        <v>163</v>
      </c>
    </row>
    <row r="157" spans="1:10" x14ac:dyDescent="0.25">
      <c r="A157" s="75" t="s">
        <v>1074</v>
      </c>
      <c r="B157" s="76" t="s">
        <v>1075</v>
      </c>
      <c r="C157" s="74"/>
      <c r="D157" s="74"/>
      <c r="E157" s="74"/>
      <c r="F157" s="74"/>
      <c r="G157" s="74"/>
      <c r="H157" s="74"/>
      <c r="I157" s="74"/>
      <c r="J157" s="74"/>
    </row>
    <row r="159" spans="1:10" x14ac:dyDescent="0.25">
      <c r="A159" s="75" t="s">
        <v>1076</v>
      </c>
      <c r="B159" s="76" t="s">
        <v>1077</v>
      </c>
      <c r="C159" s="74"/>
      <c r="D159" s="74"/>
      <c r="E159" s="74"/>
      <c r="F159" s="74"/>
      <c r="G159" s="74"/>
      <c r="H159" s="74"/>
      <c r="I159" s="74"/>
      <c r="J159" s="74"/>
    </row>
    <row r="161" spans="1:10" x14ac:dyDescent="0.25">
      <c r="A161" s="75" t="s">
        <v>1078</v>
      </c>
      <c r="B161" s="76" t="s">
        <v>1079</v>
      </c>
      <c r="C161" s="74"/>
      <c r="D161" s="74"/>
      <c r="E161" s="74"/>
      <c r="F161" s="74"/>
      <c r="G161" s="74"/>
      <c r="H161" s="74"/>
      <c r="I161" s="74"/>
      <c r="J161" s="74"/>
    </row>
    <row r="162" spans="1:10" ht="117" customHeight="1" x14ac:dyDescent="0.25">
      <c r="A162" s="74"/>
      <c r="B162" s="77" t="s">
        <v>1080</v>
      </c>
      <c r="C162" s="77" t="s">
        <v>1081</v>
      </c>
      <c r="D162" s="87" t="s">
        <v>1082</v>
      </c>
      <c r="E162" s="87" t="s">
        <v>1083</v>
      </c>
      <c r="F162" s="87" t="s">
        <v>1084</v>
      </c>
      <c r="G162" s="87" t="s">
        <v>1085</v>
      </c>
      <c r="H162" s="74"/>
      <c r="I162" s="74"/>
      <c r="J162" s="74"/>
    </row>
    <row r="163" spans="1:10" x14ac:dyDescent="0.25">
      <c r="A163" s="74"/>
      <c r="B163" s="80" t="s">
        <v>1875</v>
      </c>
      <c r="C163" s="86">
        <v>92</v>
      </c>
      <c r="D163" s="86">
        <v>0</v>
      </c>
      <c r="E163" s="88">
        <v>44642849.740000002</v>
      </c>
      <c r="F163" s="88">
        <v>0</v>
      </c>
      <c r="G163" s="88">
        <v>0</v>
      </c>
      <c r="H163" s="74"/>
      <c r="I163" s="74"/>
      <c r="J163" s="74"/>
    </row>
    <row r="165" spans="1:10" x14ac:dyDescent="0.25">
      <c r="A165" s="75" t="s">
        <v>1087</v>
      </c>
      <c r="B165" s="76" t="s">
        <v>1088</v>
      </c>
      <c r="C165" s="74"/>
      <c r="D165" s="74"/>
      <c r="E165" s="74"/>
      <c r="F165" s="74"/>
      <c r="G165" s="74"/>
      <c r="H165" s="74"/>
      <c r="I165" s="74"/>
      <c r="J165" s="74"/>
    </row>
    <row r="166" spans="1:10" ht="51.95" customHeight="1" x14ac:dyDescent="0.25">
      <c r="A166" s="74"/>
      <c r="B166" s="77" t="s">
        <v>1080</v>
      </c>
      <c r="C166" s="77" t="s">
        <v>1089</v>
      </c>
      <c r="D166" s="77" t="s">
        <v>1090</v>
      </c>
      <c r="E166" s="77" t="s">
        <v>158</v>
      </c>
      <c r="F166" s="77" t="s">
        <v>1091</v>
      </c>
      <c r="G166" s="77" t="s">
        <v>1092</v>
      </c>
      <c r="H166" s="77" t="s">
        <v>1093</v>
      </c>
      <c r="I166" s="91" t="s">
        <v>1094</v>
      </c>
      <c r="J166" s="74"/>
    </row>
    <row r="167" spans="1:10" x14ac:dyDescent="0.25">
      <c r="A167" s="74"/>
      <c r="B167" s="80" t="s">
        <v>1875</v>
      </c>
      <c r="C167" s="80" t="s">
        <v>1097</v>
      </c>
      <c r="D167" s="80" t="s">
        <v>1096</v>
      </c>
      <c r="E167" s="81">
        <v>39100</v>
      </c>
      <c r="F167" s="82">
        <v>1128.9793</v>
      </c>
      <c r="G167" s="82">
        <v>1107</v>
      </c>
      <c r="H167" s="82">
        <v>110.021535</v>
      </c>
      <c r="I167" s="92">
        <v>1.2335767244721599E-3</v>
      </c>
      <c r="J167" s="74"/>
    </row>
    <row r="168" spans="1:10" x14ac:dyDescent="0.25">
      <c r="A168" s="74"/>
      <c r="B168" s="80" t="s">
        <v>1875</v>
      </c>
      <c r="C168" s="80" t="s">
        <v>1876</v>
      </c>
      <c r="D168" s="80" t="s">
        <v>1096</v>
      </c>
      <c r="E168" s="81">
        <v>12500</v>
      </c>
      <c r="F168" s="82">
        <v>13144.516</v>
      </c>
      <c r="G168" s="82">
        <v>13127</v>
      </c>
      <c r="H168" s="82">
        <v>393.73562500000003</v>
      </c>
      <c r="I168" s="92">
        <v>4.6764606717269097E-3</v>
      </c>
      <c r="J168" s="74"/>
    </row>
    <row r="169" spans="1:10" x14ac:dyDescent="0.25">
      <c r="A169" s="74"/>
      <c r="B169" s="80" t="s">
        <v>1875</v>
      </c>
      <c r="C169" s="80" t="s">
        <v>1877</v>
      </c>
      <c r="D169" s="80" t="s">
        <v>1096</v>
      </c>
      <c r="E169" s="81">
        <v>569000</v>
      </c>
      <c r="F169" s="82">
        <v>738.69330000000002</v>
      </c>
      <c r="G169" s="82">
        <v>734.55</v>
      </c>
      <c r="H169" s="82">
        <v>739.01293250000003</v>
      </c>
      <c r="I169" s="92">
        <v>1.19117458189763E-2</v>
      </c>
      <c r="J169" s="74"/>
    </row>
    <row r="171" spans="1:10" x14ac:dyDescent="0.25">
      <c r="A171" s="75" t="s">
        <v>1098</v>
      </c>
      <c r="B171" s="76" t="s">
        <v>1099</v>
      </c>
      <c r="C171" s="74"/>
      <c r="D171" s="74"/>
      <c r="E171" s="74"/>
      <c r="F171" s="74"/>
      <c r="G171" s="74"/>
      <c r="H171" s="74"/>
      <c r="I171" s="74"/>
      <c r="J171" s="74"/>
    </row>
    <row r="172" spans="1:10" ht="117" customHeight="1" x14ac:dyDescent="0.25">
      <c r="A172" s="74"/>
      <c r="B172" s="77" t="s">
        <v>1080</v>
      </c>
      <c r="C172" s="77" t="s">
        <v>1081</v>
      </c>
      <c r="D172" s="87" t="s">
        <v>1082</v>
      </c>
      <c r="E172" s="87" t="s">
        <v>1083</v>
      </c>
      <c r="F172" s="87" t="s">
        <v>1084</v>
      </c>
      <c r="G172" s="87" t="s">
        <v>1085</v>
      </c>
      <c r="H172" s="74"/>
      <c r="I172" s="74"/>
      <c r="J172" s="74"/>
    </row>
    <row r="173" spans="1:10" x14ac:dyDescent="0.25">
      <c r="A173" s="74"/>
      <c r="B173" s="80" t="s">
        <v>1875</v>
      </c>
      <c r="C173" s="86">
        <v>0</v>
      </c>
      <c r="D173" s="86">
        <v>2308</v>
      </c>
      <c r="E173" s="88">
        <v>0</v>
      </c>
      <c r="F173" s="88">
        <v>2122678249.5999999</v>
      </c>
      <c r="G173" s="88">
        <v>-54889540.109999999</v>
      </c>
      <c r="H173" s="84"/>
      <c r="I173" s="74"/>
      <c r="J173" s="74"/>
    </row>
    <row r="175" spans="1:10" x14ac:dyDescent="0.25">
      <c r="A175" s="75" t="s">
        <v>1100</v>
      </c>
      <c r="B175" s="76" t="s">
        <v>1101</v>
      </c>
      <c r="C175" s="74"/>
      <c r="D175" s="74"/>
      <c r="E175" s="74"/>
      <c r="F175" s="74"/>
      <c r="G175" s="74"/>
      <c r="H175" s="90"/>
      <c r="I175" s="74"/>
      <c r="J175" s="74"/>
    </row>
    <row r="177" spans="1:10" x14ac:dyDescent="0.25">
      <c r="A177" s="75" t="s">
        <v>1102</v>
      </c>
      <c r="B177" s="76" t="s">
        <v>1103</v>
      </c>
      <c r="C177" s="74"/>
      <c r="D177" s="74"/>
      <c r="E177" s="74"/>
      <c r="F177" s="74"/>
      <c r="G177" s="74"/>
      <c r="H177" s="74"/>
      <c r="I177" s="74"/>
      <c r="J177" s="74"/>
    </row>
    <row r="179" spans="1:10" x14ac:dyDescent="0.25">
      <c r="A179" s="75" t="s">
        <v>1104</v>
      </c>
      <c r="B179" s="76" t="s">
        <v>1105</v>
      </c>
      <c r="C179" s="74"/>
      <c r="D179" s="74"/>
      <c r="E179" s="74"/>
      <c r="F179" s="74"/>
      <c r="G179" s="74"/>
      <c r="H179" s="74"/>
      <c r="I179" s="74"/>
      <c r="J179" s="74"/>
    </row>
    <row r="181" spans="1:10" x14ac:dyDescent="0.25">
      <c r="A181" s="75" t="s">
        <v>1106</v>
      </c>
      <c r="B181" s="76" t="s">
        <v>1107</v>
      </c>
      <c r="C181" s="74"/>
      <c r="D181" s="74"/>
      <c r="E181" s="74"/>
      <c r="F181" s="74"/>
      <c r="G181" s="74"/>
      <c r="H181" s="74"/>
      <c r="I181" s="74"/>
      <c r="J181" s="74"/>
    </row>
    <row r="183" spans="1:10" x14ac:dyDescent="0.25">
      <c r="A183" s="75" t="s">
        <v>1108</v>
      </c>
      <c r="B183" s="76" t="s">
        <v>1109</v>
      </c>
      <c r="C183" s="74"/>
      <c r="D183" s="74"/>
      <c r="E183" s="74"/>
      <c r="F183" s="74"/>
      <c r="G183" s="74"/>
      <c r="H183" s="74"/>
      <c r="I183" s="74"/>
      <c r="J183" s="74"/>
    </row>
    <row r="184" spans="1:10" x14ac:dyDescent="0.25">
      <c r="A184" s="74"/>
      <c r="B184" s="74" t="s">
        <v>1110</v>
      </c>
      <c r="C184" s="74"/>
      <c r="D184" s="74"/>
      <c r="E184" s="74"/>
      <c r="F184" s="74"/>
      <c r="G184" s="74"/>
      <c r="H184" s="74"/>
      <c r="I184" s="74"/>
      <c r="J184" s="74"/>
    </row>
    <row r="186" spans="1:10" x14ac:dyDescent="0.25">
      <c r="A186" s="75" t="s">
        <v>1111</v>
      </c>
      <c r="B186" s="76" t="s">
        <v>1112</v>
      </c>
      <c r="C186" s="74"/>
      <c r="D186" s="74"/>
      <c r="E186" s="74"/>
      <c r="F186" s="74"/>
      <c r="G186" s="74"/>
      <c r="H186" s="74"/>
      <c r="I186" s="74"/>
      <c r="J186" s="74"/>
    </row>
    <row r="188" spans="1:10" ht="69.95" customHeight="1" x14ac:dyDescent="0.25">
      <c r="A188" s="125" t="s">
        <v>371</v>
      </c>
      <c r="B188" s="125" t="s">
        <v>372</v>
      </c>
      <c r="C188" s="125" t="s">
        <v>5</v>
      </c>
      <c r="D188" s="125" t="s">
        <v>6</v>
      </c>
    </row>
    <row r="189" spans="1:10" ht="69.95" customHeight="1" x14ac:dyDescent="0.25">
      <c r="A189" s="125" t="s">
        <v>1878</v>
      </c>
      <c r="B189" s="125"/>
      <c r="C189" s="125" t="s">
        <v>46</v>
      </c>
      <c r="D18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9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1879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1880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413353</v>
      </c>
      <c r="E8" s="16">
        <v>2929.43</v>
      </c>
      <c r="F8" s="17">
        <v>0.104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193255</v>
      </c>
      <c r="E9" s="16">
        <v>2554.25</v>
      </c>
      <c r="F9" s="17">
        <v>9.0700000000000003E-2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180301</v>
      </c>
      <c r="E10" s="16">
        <v>2140.17</v>
      </c>
      <c r="F10" s="17">
        <v>7.5999999999999998E-2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82009</v>
      </c>
      <c r="E11" s="16">
        <v>1440.9</v>
      </c>
      <c r="F11" s="17">
        <v>5.11E-2</v>
      </c>
      <c r="G11" s="17"/>
    </row>
    <row r="12" spans="1:7" x14ac:dyDescent="0.25">
      <c r="A12" s="13" t="s">
        <v>398</v>
      </c>
      <c r="B12" s="36" t="s">
        <v>399</v>
      </c>
      <c r="C12" s="36" t="s">
        <v>400</v>
      </c>
      <c r="D12" s="15">
        <v>31563</v>
      </c>
      <c r="E12" s="16">
        <v>1186.77</v>
      </c>
      <c r="F12" s="17">
        <v>4.2099999999999999E-2</v>
      </c>
      <c r="G12" s="17"/>
    </row>
    <row r="13" spans="1:7" x14ac:dyDescent="0.25">
      <c r="A13" s="13" t="s">
        <v>393</v>
      </c>
      <c r="B13" s="36" t="s">
        <v>394</v>
      </c>
      <c r="C13" s="36" t="s">
        <v>378</v>
      </c>
      <c r="D13" s="15">
        <v>111444</v>
      </c>
      <c r="E13" s="16">
        <v>1069.31</v>
      </c>
      <c r="F13" s="17">
        <v>3.7999999999999999E-2</v>
      </c>
      <c r="G13" s="17"/>
    </row>
    <row r="14" spans="1:7" x14ac:dyDescent="0.25">
      <c r="A14" s="13" t="s">
        <v>437</v>
      </c>
      <c r="B14" s="36" t="s">
        <v>438</v>
      </c>
      <c r="C14" s="36" t="s">
        <v>378</v>
      </c>
      <c r="D14" s="15">
        <v>77518</v>
      </c>
      <c r="E14" s="16">
        <v>950.37</v>
      </c>
      <c r="F14" s="17">
        <v>3.3700000000000001E-2</v>
      </c>
      <c r="G14" s="17"/>
    </row>
    <row r="15" spans="1:7" x14ac:dyDescent="0.25">
      <c r="A15" s="13" t="s">
        <v>456</v>
      </c>
      <c r="B15" s="36" t="s">
        <v>457</v>
      </c>
      <c r="C15" s="36" t="s">
        <v>411</v>
      </c>
      <c r="D15" s="15">
        <v>95248</v>
      </c>
      <c r="E15" s="16">
        <v>946.86</v>
      </c>
      <c r="F15" s="17">
        <v>3.3599999999999998E-2</v>
      </c>
      <c r="G15" s="17"/>
    </row>
    <row r="16" spans="1:7" x14ac:dyDescent="0.25">
      <c r="A16" s="13" t="s">
        <v>418</v>
      </c>
      <c r="B16" s="36" t="s">
        <v>419</v>
      </c>
      <c r="C16" s="36" t="s">
        <v>378</v>
      </c>
      <c r="D16" s="15">
        <v>198545</v>
      </c>
      <c r="E16" s="16">
        <v>827.93</v>
      </c>
      <c r="F16" s="17">
        <v>2.9399999999999999E-2</v>
      </c>
      <c r="G16" s="17"/>
    </row>
    <row r="17" spans="1:7" x14ac:dyDescent="0.25">
      <c r="A17" s="13" t="s">
        <v>423</v>
      </c>
      <c r="B17" s="36" t="s">
        <v>424</v>
      </c>
      <c r="C17" s="36" t="s">
        <v>384</v>
      </c>
      <c r="D17" s="15">
        <v>24092</v>
      </c>
      <c r="E17" s="16">
        <v>710.71</v>
      </c>
      <c r="F17" s="17">
        <v>2.52E-2</v>
      </c>
      <c r="G17" s="17"/>
    </row>
    <row r="18" spans="1:7" x14ac:dyDescent="0.25">
      <c r="A18" s="13" t="s">
        <v>599</v>
      </c>
      <c r="B18" s="36" t="s">
        <v>600</v>
      </c>
      <c r="C18" s="36" t="s">
        <v>417</v>
      </c>
      <c r="D18" s="15">
        <v>73585</v>
      </c>
      <c r="E18" s="16">
        <v>705.97</v>
      </c>
      <c r="F18" s="17">
        <v>2.5100000000000001E-2</v>
      </c>
      <c r="G18" s="17"/>
    </row>
    <row r="19" spans="1:7" x14ac:dyDescent="0.25">
      <c r="A19" s="13" t="s">
        <v>601</v>
      </c>
      <c r="B19" s="36" t="s">
        <v>602</v>
      </c>
      <c r="C19" s="36" t="s">
        <v>603</v>
      </c>
      <c r="D19" s="15">
        <v>259982</v>
      </c>
      <c r="E19" s="16">
        <v>683.1</v>
      </c>
      <c r="F19" s="17">
        <v>2.4199999999999999E-2</v>
      </c>
      <c r="G19" s="17"/>
    </row>
    <row r="20" spans="1:7" x14ac:dyDescent="0.25">
      <c r="A20" s="13" t="s">
        <v>395</v>
      </c>
      <c r="B20" s="36" t="s">
        <v>396</v>
      </c>
      <c r="C20" s="36" t="s">
        <v>397</v>
      </c>
      <c r="D20" s="15">
        <v>195431</v>
      </c>
      <c r="E20" s="16">
        <v>625.38</v>
      </c>
      <c r="F20" s="17">
        <v>2.2200000000000001E-2</v>
      </c>
      <c r="G20" s="17"/>
    </row>
    <row r="21" spans="1:7" x14ac:dyDescent="0.25">
      <c r="A21" s="13" t="s">
        <v>608</v>
      </c>
      <c r="B21" s="36" t="s">
        <v>609</v>
      </c>
      <c r="C21" s="36" t="s">
        <v>411</v>
      </c>
      <c r="D21" s="15">
        <v>27528</v>
      </c>
      <c r="E21" s="16">
        <v>564.49</v>
      </c>
      <c r="F21" s="17">
        <v>0.02</v>
      </c>
      <c r="G21" s="17"/>
    </row>
    <row r="22" spans="1:7" x14ac:dyDescent="0.25">
      <c r="A22" s="13" t="s">
        <v>610</v>
      </c>
      <c r="B22" s="36" t="s">
        <v>611</v>
      </c>
      <c r="C22" s="36" t="s">
        <v>431</v>
      </c>
      <c r="D22" s="15">
        <v>28556</v>
      </c>
      <c r="E22" s="16">
        <v>518.75</v>
      </c>
      <c r="F22" s="17">
        <v>1.84E-2</v>
      </c>
      <c r="G22" s="17"/>
    </row>
    <row r="23" spans="1:7" x14ac:dyDescent="0.25">
      <c r="A23" s="13" t="s">
        <v>511</v>
      </c>
      <c r="B23" s="36" t="s">
        <v>512</v>
      </c>
      <c r="C23" s="36" t="s">
        <v>472</v>
      </c>
      <c r="D23" s="15">
        <v>11145</v>
      </c>
      <c r="E23" s="16">
        <v>511.22</v>
      </c>
      <c r="F23" s="17">
        <v>1.8100000000000002E-2</v>
      </c>
      <c r="G23" s="17"/>
    </row>
    <row r="24" spans="1:7" x14ac:dyDescent="0.25">
      <c r="A24" s="13" t="s">
        <v>620</v>
      </c>
      <c r="B24" s="36" t="s">
        <v>621</v>
      </c>
      <c r="C24" s="36" t="s">
        <v>603</v>
      </c>
      <c r="D24" s="15">
        <v>23925</v>
      </c>
      <c r="E24" s="16">
        <v>449.57</v>
      </c>
      <c r="F24" s="17">
        <v>1.6E-2</v>
      </c>
      <c r="G24" s="17"/>
    </row>
    <row r="25" spans="1:7" x14ac:dyDescent="0.25">
      <c r="A25" s="13" t="s">
        <v>630</v>
      </c>
      <c r="B25" s="36" t="s">
        <v>631</v>
      </c>
      <c r="C25" s="36" t="s">
        <v>384</v>
      </c>
      <c r="D25" s="15">
        <v>3507</v>
      </c>
      <c r="E25" s="16">
        <v>419.68</v>
      </c>
      <c r="F25" s="17">
        <v>1.49E-2</v>
      </c>
      <c r="G25" s="17"/>
    </row>
    <row r="26" spans="1:7" x14ac:dyDescent="0.25">
      <c r="A26" s="13" t="s">
        <v>536</v>
      </c>
      <c r="B26" s="36" t="s">
        <v>537</v>
      </c>
      <c r="C26" s="36" t="s">
        <v>475</v>
      </c>
      <c r="D26" s="15">
        <v>128151</v>
      </c>
      <c r="E26" s="16">
        <v>413.61</v>
      </c>
      <c r="F26" s="17">
        <v>1.47E-2</v>
      </c>
      <c r="G26" s="17"/>
    </row>
    <row r="27" spans="1:7" x14ac:dyDescent="0.25">
      <c r="A27" s="13" t="s">
        <v>538</v>
      </c>
      <c r="B27" s="36" t="s">
        <v>539</v>
      </c>
      <c r="C27" s="36" t="s">
        <v>498</v>
      </c>
      <c r="D27" s="15">
        <v>223745</v>
      </c>
      <c r="E27" s="16">
        <v>412.36</v>
      </c>
      <c r="F27" s="17">
        <v>1.46E-2</v>
      </c>
      <c r="G27" s="17"/>
    </row>
    <row r="28" spans="1:7" x14ac:dyDescent="0.25">
      <c r="A28" s="13" t="s">
        <v>638</v>
      </c>
      <c r="B28" s="36" t="s">
        <v>639</v>
      </c>
      <c r="C28" s="36" t="s">
        <v>640</v>
      </c>
      <c r="D28" s="15">
        <v>21136</v>
      </c>
      <c r="E28" s="16">
        <v>380.09</v>
      </c>
      <c r="F28" s="17">
        <v>1.35E-2</v>
      </c>
      <c r="G28" s="17"/>
    </row>
    <row r="29" spans="1:7" x14ac:dyDescent="0.25">
      <c r="A29" s="13" t="s">
        <v>439</v>
      </c>
      <c r="B29" s="36" t="s">
        <v>440</v>
      </c>
      <c r="C29" s="36" t="s">
        <v>441</v>
      </c>
      <c r="D29" s="15">
        <v>96575</v>
      </c>
      <c r="E29" s="16">
        <v>375</v>
      </c>
      <c r="F29" s="17">
        <v>1.3299999999999999E-2</v>
      </c>
      <c r="G29" s="17"/>
    </row>
    <row r="30" spans="1:7" x14ac:dyDescent="0.25">
      <c r="A30" s="13" t="s">
        <v>446</v>
      </c>
      <c r="B30" s="36" t="s">
        <v>447</v>
      </c>
      <c r="C30" s="36" t="s">
        <v>417</v>
      </c>
      <c r="D30" s="15">
        <v>37772</v>
      </c>
      <c r="E30" s="16">
        <v>371.19</v>
      </c>
      <c r="F30" s="17">
        <v>1.32E-2</v>
      </c>
      <c r="G30" s="17"/>
    </row>
    <row r="31" spans="1:7" x14ac:dyDescent="0.25">
      <c r="A31" s="13" t="s">
        <v>643</v>
      </c>
      <c r="B31" s="36" t="s">
        <v>644</v>
      </c>
      <c r="C31" s="36" t="s">
        <v>583</v>
      </c>
      <c r="D31" s="15">
        <v>39042</v>
      </c>
      <c r="E31" s="16">
        <v>367.7</v>
      </c>
      <c r="F31" s="17">
        <v>1.3100000000000001E-2</v>
      </c>
      <c r="G31" s="17"/>
    </row>
    <row r="32" spans="1:7" x14ac:dyDescent="0.25">
      <c r="A32" s="13" t="s">
        <v>648</v>
      </c>
      <c r="B32" s="36" t="s">
        <v>649</v>
      </c>
      <c r="C32" s="36" t="s">
        <v>467</v>
      </c>
      <c r="D32" s="15">
        <v>3192</v>
      </c>
      <c r="E32" s="16">
        <v>349.72</v>
      </c>
      <c r="F32" s="17">
        <v>1.24E-2</v>
      </c>
      <c r="G32" s="17"/>
    </row>
    <row r="33" spans="1:7" x14ac:dyDescent="0.25">
      <c r="A33" s="13" t="s">
        <v>575</v>
      </c>
      <c r="B33" s="36" t="s">
        <v>576</v>
      </c>
      <c r="C33" s="36" t="s">
        <v>411</v>
      </c>
      <c r="D33" s="15">
        <v>28410</v>
      </c>
      <c r="E33" s="16">
        <v>349.44</v>
      </c>
      <c r="F33" s="17">
        <v>1.24E-2</v>
      </c>
      <c r="G33" s="17"/>
    </row>
    <row r="34" spans="1:7" x14ac:dyDescent="0.25">
      <c r="A34" s="13" t="s">
        <v>660</v>
      </c>
      <c r="B34" s="36" t="s">
        <v>661</v>
      </c>
      <c r="C34" s="36" t="s">
        <v>387</v>
      </c>
      <c r="D34" s="15">
        <v>11051</v>
      </c>
      <c r="E34" s="16">
        <v>341.7</v>
      </c>
      <c r="F34" s="17">
        <v>1.21E-2</v>
      </c>
      <c r="G34" s="17"/>
    </row>
    <row r="35" spans="1:7" x14ac:dyDescent="0.25">
      <c r="A35" s="13" t="s">
        <v>496</v>
      </c>
      <c r="B35" s="36" t="s">
        <v>497</v>
      </c>
      <c r="C35" s="36" t="s">
        <v>498</v>
      </c>
      <c r="D35" s="15">
        <v>25962</v>
      </c>
      <c r="E35" s="16">
        <v>325.41000000000003</v>
      </c>
      <c r="F35" s="17">
        <v>1.15E-2</v>
      </c>
      <c r="G35" s="17"/>
    </row>
    <row r="36" spans="1:7" x14ac:dyDescent="0.25">
      <c r="A36" s="13" t="s">
        <v>656</v>
      </c>
      <c r="B36" s="36" t="s">
        <v>657</v>
      </c>
      <c r="C36" s="36" t="s">
        <v>384</v>
      </c>
      <c r="D36" s="15">
        <v>2942</v>
      </c>
      <c r="E36" s="16">
        <v>319.91000000000003</v>
      </c>
      <c r="F36" s="17">
        <v>1.14E-2</v>
      </c>
      <c r="G36" s="17"/>
    </row>
    <row r="37" spans="1:7" x14ac:dyDescent="0.25">
      <c r="A37" s="13" t="s">
        <v>658</v>
      </c>
      <c r="B37" s="36" t="s">
        <v>659</v>
      </c>
      <c r="C37" s="36" t="s">
        <v>475</v>
      </c>
      <c r="D37" s="15">
        <v>122112</v>
      </c>
      <c r="E37" s="16">
        <v>318.10000000000002</v>
      </c>
      <c r="F37" s="17">
        <v>1.1299999999999999E-2</v>
      </c>
      <c r="G37" s="17"/>
    </row>
    <row r="38" spans="1:7" x14ac:dyDescent="0.25">
      <c r="A38" s="13" t="s">
        <v>666</v>
      </c>
      <c r="B38" s="36" t="s">
        <v>667</v>
      </c>
      <c r="C38" s="36" t="s">
        <v>467</v>
      </c>
      <c r="D38" s="15">
        <v>10177</v>
      </c>
      <c r="E38" s="16">
        <v>311.61</v>
      </c>
      <c r="F38" s="17">
        <v>1.11E-2</v>
      </c>
      <c r="G38" s="17"/>
    </row>
    <row r="39" spans="1:7" x14ac:dyDescent="0.25">
      <c r="A39" s="13" t="s">
        <v>670</v>
      </c>
      <c r="B39" s="36" t="s">
        <v>671</v>
      </c>
      <c r="C39" s="36" t="s">
        <v>672</v>
      </c>
      <c r="D39" s="15">
        <v>6103</v>
      </c>
      <c r="E39" s="16">
        <v>304.17</v>
      </c>
      <c r="F39" s="17">
        <v>1.0800000000000001E-2</v>
      </c>
      <c r="G39" s="17"/>
    </row>
    <row r="40" spans="1:7" x14ac:dyDescent="0.25">
      <c r="A40" s="13" t="s">
        <v>470</v>
      </c>
      <c r="B40" s="36" t="s">
        <v>471</v>
      </c>
      <c r="C40" s="36" t="s">
        <v>472</v>
      </c>
      <c r="D40" s="15">
        <v>12188</v>
      </c>
      <c r="E40" s="16">
        <v>292.83</v>
      </c>
      <c r="F40" s="17">
        <v>1.04E-2</v>
      </c>
      <c r="G40" s="17"/>
    </row>
    <row r="41" spans="1:7" x14ac:dyDescent="0.25">
      <c r="A41" s="13" t="s">
        <v>462</v>
      </c>
      <c r="B41" s="36" t="s">
        <v>463</v>
      </c>
      <c r="C41" s="36" t="s">
        <v>464</v>
      </c>
      <c r="D41" s="15">
        <v>64599</v>
      </c>
      <c r="E41" s="16">
        <v>274.55</v>
      </c>
      <c r="F41" s="17">
        <v>9.7000000000000003E-3</v>
      </c>
      <c r="G41" s="17"/>
    </row>
    <row r="42" spans="1:7" x14ac:dyDescent="0.25">
      <c r="A42" s="13" t="s">
        <v>685</v>
      </c>
      <c r="B42" s="36" t="s">
        <v>686</v>
      </c>
      <c r="C42" s="36" t="s">
        <v>417</v>
      </c>
      <c r="D42" s="15">
        <v>15677</v>
      </c>
      <c r="E42" s="16">
        <v>271.37</v>
      </c>
      <c r="F42" s="17">
        <v>9.5999999999999992E-3</v>
      </c>
      <c r="G42" s="17"/>
    </row>
    <row r="43" spans="1:7" x14ac:dyDescent="0.25">
      <c r="A43" s="13" t="s">
        <v>692</v>
      </c>
      <c r="B43" s="36" t="s">
        <v>693</v>
      </c>
      <c r="C43" s="36" t="s">
        <v>384</v>
      </c>
      <c r="D43" s="15">
        <v>3720</v>
      </c>
      <c r="E43" s="16">
        <v>265.98</v>
      </c>
      <c r="F43" s="17">
        <v>9.4000000000000004E-3</v>
      </c>
      <c r="G43" s="17"/>
    </row>
    <row r="44" spans="1:7" x14ac:dyDescent="0.25">
      <c r="A44" s="13" t="s">
        <v>687</v>
      </c>
      <c r="B44" s="36" t="s">
        <v>688</v>
      </c>
      <c r="C44" s="36" t="s">
        <v>689</v>
      </c>
      <c r="D44" s="15">
        <v>9147</v>
      </c>
      <c r="E44" s="16">
        <v>265.57</v>
      </c>
      <c r="F44" s="17">
        <v>9.4000000000000004E-3</v>
      </c>
      <c r="G44" s="17"/>
    </row>
    <row r="45" spans="1:7" x14ac:dyDescent="0.25">
      <c r="A45" s="13" t="s">
        <v>499</v>
      </c>
      <c r="B45" s="36" t="s">
        <v>500</v>
      </c>
      <c r="C45" s="36" t="s">
        <v>411</v>
      </c>
      <c r="D45" s="15">
        <v>17128</v>
      </c>
      <c r="E45" s="16">
        <v>261.02999999999997</v>
      </c>
      <c r="F45" s="17">
        <v>9.2999999999999992E-3</v>
      </c>
      <c r="G45" s="17"/>
    </row>
    <row r="46" spans="1:7" x14ac:dyDescent="0.25">
      <c r="A46" s="13" t="s">
        <v>698</v>
      </c>
      <c r="B46" s="36" t="s">
        <v>699</v>
      </c>
      <c r="C46" s="36" t="s">
        <v>700</v>
      </c>
      <c r="D46" s="15">
        <v>19338</v>
      </c>
      <c r="E46" s="16">
        <v>253.33</v>
      </c>
      <c r="F46" s="17">
        <v>8.9999999999999993E-3</v>
      </c>
      <c r="G46" s="17"/>
    </row>
    <row r="47" spans="1:7" x14ac:dyDescent="0.25">
      <c r="A47" s="13" t="s">
        <v>705</v>
      </c>
      <c r="B47" s="36" t="s">
        <v>706</v>
      </c>
      <c r="C47" s="36" t="s">
        <v>707</v>
      </c>
      <c r="D47" s="15">
        <v>104753</v>
      </c>
      <c r="E47" s="16">
        <v>236.53</v>
      </c>
      <c r="F47" s="17">
        <v>8.3999999999999995E-3</v>
      </c>
      <c r="G47" s="17"/>
    </row>
    <row r="48" spans="1:7" x14ac:dyDescent="0.25">
      <c r="A48" s="13" t="s">
        <v>479</v>
      </c>
      <c r="B48" s="36" t="s">
        <v>480</v>
      </c>
      <c r="C48" s="36" t="s">
        <v>397</v>
      </c>
      <c r="D48" s="15">
        <v>8972</v>
      </c>
      <c r="E48" s="16">
        <v>235.21</v>
      </c>
      <c r="F48" s="17">
        <v>8.3000000000000001E-3</v>
      </c>
      <c r="G48" s="17"/>
    </row>
    <row r="49" spans="1:7" x14ac:dyDescent="0.25">
      <c r="A49" s="13" t="s">
        <v>716</v>
      </c>
      <c r="B49" s="36" t="s">
        <v>717</v>
      </c>
      <c r="C49" s="36" t="s">
        <v>483</v>
      </c>
      <c r="D49" s="15">
        <v>2776</v>
      </c>
      <c r="E49" s="16">
        <v>226.67</v>
      </c>
      <c r="F49" s="17">
        <v>8.0000000000000002E-3</v>
      </c>
      <c r="G49" s="17"/>
    </row>
    <row r="50" spans="1:7" x14ac:dyDescent="0.25">
      <c r="A50" s="13" t="s">
        <v>739</v>
      </c>
      <c r="B50" s="36" t="s">
        <v>740</v>
      </c>
      <c r="C50" s="36" t="s">
        <v>453</v>
      </c>
      <c r="D50" s="15">
        <v>12122</v>
      </c>
      <c r="E50" s="16">
        <v>205.64</v>
      </c>
      <c r="F50" s="17">
        <v>7.3000000000000001E-3</v>
      </c>
      <c r="G50" s="17"/>
    </row>
    <row r="51" spans="1:7" x14ac:dyDescent="0.25">
      <c r="A51" s="13" t="s">
        <v>741</v>
      </c>
      <c r="B51" s="36" t="s">
        <v>742</v>
      </c>
      <c r="C51" s="36" t="s">
        <v>431</v>
      </c>
      <c r="D51" s="15">
        <v>15177</v>
      </c>
      <c r="E51" s="16">
        <v>204.28</v>
      </c>
      <c r="F51" s="17">
        <v>7.3000000000000001E-3</v>
      </c>
      <c r="G51" s="17"/>
    </row>
    <row r="52" spans="1:7" x14ac:dyDescent="0.25">
      <c r="A52" s="13" t="s">
        <v>743</v>
      </c>
      <c r="B52" s="36" t="s">
        <v>744</v>
      </c>
      <c r="C52" s="36" t="s">
        <v>431</v>
      </c>
      <c r="D52" s="15">
        <v>16447</v>
      </c>
      <c r="E52" s="16">
        <v>202.79</v>
      </c>
      <c r="F52" s="17">
        <v>7.1999999999999998E-3</v>
      </c>
      <c r="G52" s="17"/>
    </row>
    <row r="53" spans="1:7" x14ac:dyDescent="0.25">
      <c r="A53" s="13" t="s">
        <v>759</v>
      </c>
      <c r="B53" s="36" t="s">
        <v>760</v>
      </c>
      <c r="C53" s="36" t="s">
        <v>417</v>
      </c>
      <c r="D53" s="15">
        <v>88510</v>
      </c>
      <c r="E53" s="16">
        <v>191.96</v>
      </c>
      <c r="F53" s="17">
        <v>6.7999999999999996E-3</v>
      </c>
      <c r="G53" s="17"/>
    </row>
    <row r="54" spans="1:7" x14ac:dyDescent="0.25">
      <c r="A54" s="13" t="s">
        <v>481</v>
      </c>
      <c r="B54" s="36" t="s">
        <v>482</v>
      </c>
      <c r="C54" s="36" t="s">
        <v>483</v>
      </c>
      <c r="D54" s="15">
        <v>20078</v>
      </c>
      <c r="E54" s="16">
        <v>186.69</v>
      </c>
      <c r="F54" s="17">
        <v>6.6E-3</v>
      </c>
      <c r="G54" s="17"/>
    </row>
    <row r="55" spans="1:7" x14ac:dyDescent="0.25">
      <c r="A55" s="13" t="s">
        <v>782</v>
      </c>
      <c r="B55" s="36" t="s">
        <v>783</v>
      </c>
      <c r="C55" s="36" t="s">
        <v>647</v>
      </c>
      <c r="D55" s="15">
        <v>17561</v>
      </c>
      <c r="E55" s="16">
        <v>166.74</v>
      </c>
      <c r="F55" s="17">
        <v>5.8999999999999999E-3</v>
      </c>
      <c r="G55" s="17"/>
    </row>
    <row r="56" spans="1:7" x14ac:dyDescent="0.25">
      <c r="A56" s="13" t="s">
        <v>798</v>
      </c>
      <c r="B56" s="36" t="s">
        <v>799</v>
      </c>
      <c r="C56" s="36" t="s">
        <v>384</v>
      </c>
      <c r="D56" s="15">
        <v>56418</v>
      </c>
      <c r="E56" s="16">
        <v>159.94999999999999</v>
      </c>
      <c r="F56" s="17">
        <v>5.7000000000000002E-3</v>
      </c>
      <c r="G56" s="17"/>
    </row>
    <row r="57" spans="1:7" x14ac:dyDescent="0.25">
      <c r="A57" s="13" t="s">
        <v>814</v>
      </c>
      <c r="B57" s="36" t="s">
        <v>815</v>
      </c>
      <c r="C57" s="36" t="s">
        <v>453</v>
      </c>
      <c r="D57" s="15">
        <v>29012</v>
      </c>
      <c r="E57" s="16">
        <v>151.21</v>
      </c>
      <c r="F57" s="17">
        <v>5.4000000000000003E-3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28227.200000000001</v>
      </c>
      <c r="F58" s="20">
        <v>1.0018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28227.200000000001</v>
      </c>
      <c r="F61" s="28">
        <v>1.0018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337</v>
      </c>
      <c r="B64" s="36"/>
      <c r="C64" s="36"/>
      <c r="D64" s="15"/>
      <c r="E64" s="16"/>
      <c r="F64" s="17"/>
      <c r="G64" s="17"/>
    </row>
    <row r="65" spans="1:7" x14ac:dyDescent="0.25">
      <c r="A65" s="13" t="s">
        <v>339</v>
      </c>
      <c r="B65" s="36"/>
      <c r="C65" s="36"/>
      <c r="D65" s="15"/>
      <c r="E65" s="16">
        <v>202.97</v>
      </c>
      <c r="F65" s="17">
        <v>7.1999999999999998E-3</v>
      </c>
      <c r="G65" s="17">
        <v>5.1214000000000003E-2</v>
      </c>
    </row>
    <row r="66" spans="1:7" x14ac:dyDescent="0.25">
      <c r="A66" s="14" t="s">
        <v>325</v>
      </c>
      <c r="B66" s="37"/>
      <c r="C66" s="37"/>
      <c r="D66" s="18"/>
      <c r="E66" s="19">
        <v>202.97</v>
      </c>
      <c r="F66" s="20">
        <v>7.1999999999999998E-3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25" t="s">
        <v>336</v>
      </c>
      <c r="B68" s="38"/>
      <c r="C68" s="38"/>
      <c r="D68" s="26"/>
      <c r="E68" s="29">
        <v>202.97</v>
      </c>
      <c r="F68" s="30">
        <v>7.1999999999999998E-3</v>
      </c>
      <c r="G68" s="21"/>
    </row>
    <row r="69" spans="1:7" x14ac:dyDescent="0.25">
      <c r="A69" s="13" t="s">
        <v>340</v>
      </c>
      <c r="B69" s="36"/>
      <c r="C69" s="36"/>
      <c r="D69" s="15"/>
      <c r="E69" s="16">
        <v>2.8479399999999998E-2</v>
      </c>
      <c r="F69" s="67">
        <v>9.9999999999999995E-7</v>
      </c>
      <c r="G69" s="17"/>
    </row>
    <row r="70" spans="1:7" x14ac:dyDescent="0.25">
      <c r="A70" s="13" t="s">
        <v>341</v>
      </c>
      <c r="B70" s="36"/>
      <c r="C70" s="36"/>
      <c r="D70" s="15"/>
      <c r="E70" s="31">
        <v>-256.27847939999998</v>
      </c>
      <c r="F70" s="32">
        <v>-9.0010000000000003E-3</v>
      </c>
      <c r="G70" s="17">
        <v>5.1214000000000003E-2</v>
      </c>
    </row>
    <row r="71" spans="1:7" x14ac:dyDescent="0.25">
      <c r="A71" s="33" t="s">
        <v>342</v>
      </c>
      <c r="B71" s="39"/>
      <c r="C71" s="39"/>
      <c r="D71" s="34"/>
      <c r="E71" s="27">
        <v>28173.919999999998</v>
      </c>
      <c r="F71" s="28">
        <v>1</v>
      </c>
      <c r="G71" s="28"/>
    </row>
    <row r="72" spans="1:7" x14ac:dyDescent="0.25">
      <c r="A72" s="70" t="s">
        <v>343</v>
      </c>
      <c r="B72" s="71"/>
      <c r="C72" s="71"/>
      <c r="D72" s="71"/>
      <c r="E72" s="71"/>
      <c r="F72" s="71"/>
      <c r="G72" s="72"/>
    </row>
    <row r="76" spans="1:7" x14ac:dyDescent="0.25">
      <c r="A76" s="1" t="s">
        <v>346</v>
      </c>
    </row>
    <row r="77" spans="1:7" x14ac:dyDescent="0.25">
      <c r="A77" s="56" t="s">
        <v>347</v>
      </c>
      <c r="B77" s="3" t="s">
        <v>163</v>
      </c>
    </row>
    <row r="78" spans="1:7" x14ac:dyDescent="0.25">
      <c r="A78" t="s">
        <v>348</v>
      </c>
    </row>
    <row r="79" spans="1:7" x14ac:dyDescent="0.25">
      <c r="A79" t="s">
        <v>590</v>
      </c>
      <c r="B79" t="s">
        <v>350</v>
      </c>
      <c r="C79" t="s">
        <v>350</v>
      </c>
    </row>
    <row r="80" spans="1:7" x14ac:dyDescent="0.25">
      <c r="B80" s="58">
        <v>46265</v>
      </c>
      <c r="C80" s="58">
        <v>46295</v>
      </c>
    </row>
    <row r="81" spans="1:3" x14ac:dyDescent="0.25">
      <c r="A81" t="s">
        <v>591</v>
      </c>
      <c r="B81">
        <v>14.2858</v>
      </c>
      <c r="C81">
        <v>13.427099999999999</v>
      </c>
    </row>
    <row r="82" spans="1:3" x14ac:dyDescent="0.25">
      <c r="A82" t="s">
        <v>592</v>
      </c>
      <c r="B82">
        <v>14.088200000000001</v>
      </c>
      <c r="C82">
        <v>13.241300000000001</v>
      </c>
    </row>
    <row r="83" spans="1:3" x14ac:dyDescent="0.25">
      <c r="A83" t="s">
        <v>593</v>
      </c>
      <c r="B83">
        <v>13.781499999999999</v>
      </c>
      <c r="C83">
        <v>12.9488</v>
      </c>
    </row>
    <row r="84" spans="1:3" x14ac:dyDescent="0.25">
      <c r="A84" t="s">
        <v>594</v>
      </c>
      <c r="B84">
        <v>13.7813</v>
      </c>
      <c r="C84">
        <v>12.948600000000001</v>
      </c>
    </row>
    <row r="86" spans="1:3" x14ac:dyDescent="0.25">
      <c r="A86" t="s">
        <v>352</v>
      </c>
      <c r="B86" s="3" t="s">
        <v>163</v>
      </c>
    </row>
    <row r="87" spans="1:3" x14ac:dyDescent="0.25">
      <c r="A87" t="s">
        <v>353</v>
      </c>
      <c r="B87" s="3" t="s">
        <v>163</v>
      </c>
    </row>
    <row r="88" spans="1:3" ht="29.1" customHeight="1" x14ac:dyDescent="0.25">
      <c r="A88" s="56" t="s">
        <v>354</v>
      </c>
      <c r="B88" s="3" t="s">
        <v>163</v>
      </c>
    </row>
    <row r="89" spans="1:3" ht="29.1" customHeight="1" x14ac:dyDescent="0.25">
      <c r="A89" s="56" t="s">
        <v>355</v>
      </c>
      <c r="B89" s="3" t="s">
        <v>163</v>
      </c>
    </row>
    <row r="90" spans="1:3" x14ac:dyDescent="0.25">
      <c r="A90" t="s">
        <v>595</v>
      </c>
      <c r="B90" s="57">
        <v>0.18890000000000001</v>
      </c>
    </row>
    <row r="91" spans="1:3" ht="43.5" customHeight="1" x14ac:dyDescent="0.25">
      <c r="A91" s="56" t="s">
        <v>357</v>
      </c>
      <c r="B91" s="3" t="s">
        <v>163</v>
      </c>
    </row>
    <row r="92" spans="1:3" x14ac:dyDescent="0.25">
      <c r="B92" s="3"/>
    </row>
    <row r="93" spans="1:3" ht="29.1" customHeight="1" x14ac:dyDescent="0.25">
      <c r="A93" s="56" t="s">
        <v>358</v>
      </c>
      <c r="B93" s="3" t="s">
        <v>163</v>
      </c>
    </row>
    <row r="94" spans="1:3" ht="29.1" customHeight="1" x14ac:dyDescent="0.25">
      <c r="A94" s="56" t="s">
        <v>359</v>
      </c>
      <c r="B94">
        <v>219.44</v>
      </c>
    </row>
    <row r="95" spans="1:3" ht="29.1" customHeight="1" x14ac:dyDescent="0.25">
      <c r="A95" s="56" t="s">
        <v>360</v>
      </c>
      <c r="B95" s="3" t="s">
        <v>163</v>
      </c>
    </row>
    <row r="96" spans="1:3" ht="29.1" customHeight="1" x14ac:dyDescent="0.25">
      <c r="A96" s="56" t="s">
        <v>361</v>
      </c>
      <c r="B96" s="3" t="s">
        <v>163</v>
      </c>
    </row>
    <row r="98" spans="1:4" ht="69.95" customHeight="1" x14ac:dyDescent="0.25">
      <c r="A98" s="125" t="s">
        <v>371</v>
      </c>
      <c r="B98" s="125" t="s">
        <v>372</v>
      </c>
      <c r="C98" s="125" t="s">
        <v>5</v>
      </c>
      <c r="D98" s="125" t="s">
        <v>6</v>
      </c>
    </row>
    <row r="99" spans="1:4" ht="69.95" customHeight="1" x14ac:dyDescent="0.25">
      <c r="A99" s="125" t="s">
        <v>1881</v>
      </c>
      <c r="B99" s="125"/>
      <c r="C99" s="125" t="s">
        <v>65</v>
      </c>
      <c r="D9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9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1882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1883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584</v>
      </c>
      <c r="B8" s="36" t="s">
        <v>585</v>
      </c>
      <c r="C8" s="36" t="s">
        <v>431</v>
      </c>
      <c r="D8" s="15">
        <v>612381</v>
      </c>
      <c r="E8" s="16">
        <v>12125.14</v>
      </c>
      <c r="F8" s="17">
        <v>7.0199999999999999E-2</v>
      </c>
      <c r="G8" s="17"/>
    </row>
    <row r="9" spans="1:7" x14ac:dyDescent="0.25">
      <c r="A9" s="13" t="s">
        <v>385</v>
      </c>
      <c r="B9" s="36" t="s">
        <v>386</v>
      </c>
      <c r="C9" s="36" t="s">
        <v>387</v>
      </c>
      <c r="D9" s="15">
        <v>313497</v>
      </c>
      <c r="E9" s="16">
        <v>10346.65</v>
      </c>
      <c r="F9" s="17">
        <v>5.9900000000000002E-2</v>
      </c>
      <c r="G9" s="17"/>
    </row>
    <row r="10" spans="1:7" x14ac:dyDescent="0.25">
      <c r="A10" s="13" t="s">
        <v>391</v>
      </c>
      <c r="B10" s="36" t="s">
        <v>392</v>
      </c>
      <c r="C10" s="36" t="s">
        <v>378</v>
      </c>
      <c r="D10" s="15">
        <v>2502891</v>
      </c>
      <c r="E10" s="16">
        <v>7944.18</v>
      </c>
      <c r="F10" s="17">
        <v>4.5999999999999999E-2</v>
      </c>
      <c r="G10" s="17"/>
    </row>
    <row r="11" spans="1:7" x14ac:dyDescent="0.25">
      <c r="A11" s="13" t="s">
        <v>379</v>
      </c>
      <c r="B11" s="36" t="s">
        <v>380</v>
      </c>
      <c r="C11" s="36" t="s">
        <v>381</v>
      </c>
      <c r="D11" s="15">
        <v>1853014</v>
      </c>
      <c r="E11" s="16">
        <v>7699.27</v>
      </c>
      <c r="F11" s="17">
        <v>4.4499999999999998E-2</v>
      </c>
      <c r="G11" s="17"/>
    </row>
    <row r="12" spans="1:7" x14ac:dyDescent="0.25">
      <c r="A12" s="13" t="s">
        <v>622</v>
      </c>
      <c r="B12" s="36" t="s">
        <v>623</v>
      </c>
      <c r="C12" s="36" t="s">
        <v>381</v>
      </c>
      <c r="D12" s="15">
        <v>176255</v>
      </c>
      <c r="E12" s="16">
        <v>7404.47</v>
      </c>
      <c r="F12" s="17">
        <v>4.2799999999999998E-2</v>
      </c>
      <c r="G12" s="17"/>
    </row>
    <row r="13" spans="1:7" x14ac:dyDescent="0.25">
      <c r="A13" s="13" t="s">
        <v>660</v>
      </c>
      <c r="B13" s="36" t="s">
        <v>661</v>
      </c>
      <c r="C13" s="36" t="s">
        <v>387</v>
      </c>
      <c r="D13" s="15">
        <v>229129</v>
      </c>
      <c r="E13" s="16">
        <v>7084.67</v>
      </c>
      <c r="F13" s="17">
        <v>4.1000000000000002E-2</v>
      </c>
      <c r="G13" s="17"/>
    </row>
    <row r="14" spans="1:7" x14ac:dyDescent="0.25">
      <c r="A14" s="13" t="s">
        <v>618</v>
      </c>
      <c r="B14" s="36" t="s">
        <v>619</v>
      </c>
      <c r="C14" s="36" t="s">
        <v>422</v>
      </c>
      <c r="D14" s="15">
        <v>350194</v>
      </c>
      <c r="E14" s="16">
        <v>6744.74</v>
      </c>
      <c r="F14" s="17">
        <v>3.9E-2</v>
      </c>
      <c r="G14" s="17"/>
    </row>
    <row r="15" spans="1:7" x14ac:dyDescent="0.25">
      <c r="A15" s="13" t="s">
        <v>897</v>
      </c>
      <c r="B15" s="36" t="s">
        <v>898</v>
      </c>
      <c r="C15" s="36" t="s">
        <v>381</v>
      </c>
      <c r="D15" s="15">
        <v>19922</v>
      </c>
      <c r="E15" s="16">
        <v>6102.11</v>
      </c>
      <c r="F15" s="17">
        <v>3.5299999999999998E-2</v>
      </c>
      <c r="G15" s="17"/>
    </row>
    <row r="16" spans="1:7" x14ac:dyDescent="0.25">
      <c r="A16" s="13" t="s">
        <v>581</v>
      </c>
      <c r="B16" s="36" t="s">
        <v>582</v>
      </c>
      <c r="C16" s="36" t="s">
        <v>583</v>
      </c>
      <c r="D16" s="15">
        <v>1627120</v>
      </c>
      <c r="E16" s="16">
        <v>5547.67</v>
      </c>
      <c r="F16" s="17">
        <v>3.2099999999999997E-2</v>
      </c>
      <c r="G16" s="17"/>
    </row>
    <row r="17" spans="1:7" x14ac:dyDescent="0.25">
      <c r="A17" s="13" t="s">
        <v>867</v>
      </c>
      <c r="B17" s="36" t="s">
        <v>868</v>
      </c>
      <c r="C17" s="36" t="s">
        <v>414</v>
      </c>
      <c r="D17" s="15">
        <v>65211</v>
      </c>
      <c r="E17" s="16">
        <v>5233.83</v>
      </c>
      <c r="F17" s="17">
        <v>3.0300000000000001E-2</v>
      </c>
      <c r="G17" s="17"/>
    </row>
    <row r="18" spans="1:7" x14ac:dyDescent="0.25">
      <c r="A18" s="13" t="s">
        <v>614</v>
      </c>
      <c r="B18" s="36" t="s">
        <v>615</v>
      </c>
      <c r="C18" s="36" t="s">
        <v>378</v>
      </c>
      <c r="D18" s="15">
        <v>458079</v>
      </c>
      <c r="E18" s="16">
        <v>4627.97</v>
      </c>
      <c r="F18" s="17">
        <v>2.6800000000000001E-2</v>
      </c>
      <c r="G18" s="17"/>
    </row>
    <row r="19" spans="1:7" x14ac:dyDescent="0.25">
      <c r="A19" s="13" t="s">
        <v>919</v>
      </c>
      <c r="B19" s="36" t="s">
        <v>920</v>
      </c>
      <c r="C19" s="36" t="s">
        <v>436</v>
      </c>
      <c r="D19" s="15">
        <v>32964348</v>
      </c>
      <c r="E19" s="16">
        <v>4268.88</v>
      </c>
      <c r="F19" s="17">
        <v>2.47E-2</v>
      </c>
      <c r="G19" s="17"/>
    </row>
    <row r="20" spans="1:7" x14ac:dyDescent="0.25">
      <c r="A20" s="13" t="s">
        <v>636</v>
      </c>
      <c r="B20" s="36" t="s">
        <v>637</v>
      </c>
      <c r="C20" s="36" t="s">
        <v>431</v>
      </c>
      <c r="D20" s="15">
        <v>242974</v>
      </c>
      <c r="E20" s="16">
        <v>4062.53</v>
      </c>
      <c r="F20" s="17">
        <v>2.35E-2</v>
      </c>
      <c r="G20" s="17"/>
    </row>
    <row r="21" spans="1:7" x14ac:dyDescent="0.25">
      <c r="A21" s="13" t="s">
        <v>645</v>
      </c>
      <c r="B21" s="36" t="s">
        <v>646</v>
      </c>
      <c r="C21" s="36" t="s">
        <v>647</v>
      </c>
      <c r="D21" s="15">
        <v>488493</v>
      </c>
      <c r="E21" s="16">
        <v>3839.55</v>
      </c>
      <c r="F21" s="17">
        <v>2.2200000000000001E-2</v>
      </c>
      <c r="G21" s="17"/>
    </row>
    <row r="22" spans="1:7" x14ac:dyDescent="0.25">
      <c r="A22" s="13" t="s">
        <v>628</v>
      </c>
      <c r="B22" s="36" t="s">
        <v>629</v>
      </c>
      <c r="C22" s="36" t="s">
        <v>431</v>
      </c>
      <c r="D22" s="15">
        <v>187635</v>
      </c>
      <c r="E22" s="16">
        <v>3809.37</v>
      </c>
      <c r="F22" s="17">
        <v>2.1999999999999999E-2</v>
      </c>
      <c r="G22" s="17"/>
    </row>
    <row r="23" spans="1:7" x14ac:dyDescent="0.25">
      <c r="A23" s="13" t="s">
        <v>673</v>
      </c>
      <c r="B23" s="36" t="s">
        <v>674</v>
      </c>
      <c r="C23" s="36" t="s">
        <v>431</v>
      </c>
      <c r="D23" s="15">
        <v>158880</v>
      </c>
      <c r="E23" s="16">
        <v>3709.37</v>
      </c>
      <c r="F23" s="17">
        <v>2.1499999999999998E-2</v>
      </c>
      <c r="G23" s="17"/>
    </row>
    <row r="24" spans="1:7" x14ac:dyDescent="0.25">
      <c r="A24" s="13" t="s">
        <v>612</v>
      </c>
      <c r="B24" s="36" t="s">
        <v>613</v>
      </c>
      <c r="C24" s="36" t="s">
        <v>378</v>
      </c>
      <c r="D24" s="15">
        <v>409653</v>
      </c>
      <c r="E24" s="16">
        <v>3692.61</v>
      </c>
      <c r="F24" s="17">
        <v>2.1399999999999999E-2</v>
      </c>
      <c r="G24" s="17"/>
    </row>
    <row r="25" spans="1:7" x14ac:dyDescent="0.25">
      <c r="A25" s="13" t="s">
        <v>721</v>
      </c>
      <c r="B25" s="36" t="s">
        <v>722</v>
      </c>
      <c r="C25" s="36" t="s">
        <v>498</v>
      </c>
      <c r="D25" s="15">
        <v>1957619</v>
      </c>
      <c r="E25" s="16">
        <v>3552.88</v>
      </c>
      <c r="F25" s="17">
        <v>2.06E-2</v>
      </c>
      <c r="G25" s="17"/>
    </row>
    <row r="26" spans="1:7" x14ac:dyDescent="0.25">
      <c r="A26" s="13" t="s">
        <v>507</v>
      </c>
      <c r="B26" s="36" t="s">
        <v>508</v>
      </c>
      <c r="C26" s="36" t="s">
        <v>436</v>
      </c>
      <c r="D26" s="15">
        <v>901981</v>
      </c>
      <c r="E26" s="16">
        <v>3366.19</v>
      </c>
      <c r="F26" s="17">
        <v>1.95E-2</v>
      </c>
      <c r="G26" s="17"/>
    </row>
    <row r="27" spans="1:7" x14ac:dyDescent="0.25">
      <c r="A27" s="13" t="s">
        <v>683</v>
      </c>
      <c r="B27" s="36" t="s">
        <v>684</v>
      </c>
      <c r="C27" s="36" t="s">
        <v>381</v>
      </c>
      <c r="D27" s="15">
        <v>18881</v>
      </c>
      <c r="E27" s="16">
        <v>3282.27</v>
      </c>
      <c r="F27" s="17">
        <v>1.9E-2</v>
      </c>
      <c r="G27" s="17"/>
    </row>
    <row r="28" spans="1:7" x14ac:dyDescent="0.25">
      <c r="A28" s="13" t="s">
        <v>604</v>
      </c>
      <c r="B28" s="36" t="s">
        <v>605</v>
      </c>
      <c r="C28" s="36" t="s">
        <v>533</v>
      </c>
      <c r="D28" s="15">
        <v>192641</v>
      </c>
      <c r="E28" s="16">
        <v>3232.52</v>
      </c>
      <c r="F28" s="17">
        <v>1.8700000000000001E-2</v>
      </c>
      <c r="G28" s="17"/>
    </row>
    <row r="29" spans="1:7" x14ac:dyDescent="0.25">
      <c r="A29" s="13" t="s">
        <v>488</v>
      </c>
      <c r="B29" s="36" t="s">
        <v>489</v>
      </c>
      <c r="C29" s="36" t="s">
        <v>414</v>
      </c>
      <c r="D29" s="15">
        <v>67448</v>
      </c>
      <c r="E29" s="16">
        <v>3004.81</v>
      </c>
      <c r="F29" s="17">
        <v>1.7399999999999999E-2</v>
      </c>
      <c r="G29" s="17"/>
    </row>
    <row r="30" spans="1:7" x14ac:dyDescent="0.25">
      <c r="A30" s="13" t="s">
        <v>525</v>
      </c>
      <c r="B30" s="36" t="s">
        <v>526</v>
      </c>
      <c r="C30" s="36" t="s">
        <v>483</v>
      </c>
      <c r="D30" s="15">
        <v>380391</v>
      </c>
      <c r="E30" s="16">
        <v>2929.01</v>
      </c>
      <c r="F30" s="17">
        <v>1.6899999999999998E-2</v>
      </c>
      <c r="G30" s="17"/>
    </row>
    <row r="31" spans="1:7" x14ac:dyDescent="0.25">
      <c r="A31" s="13" t="s">
        <v>641</v>
      </c>
      <c r="B31" s="36" t="s">
        <v>642</v>
      </c>
      <c r="C31" s="36" t="s">
        <v>397</v>
      </c>
      <c r="D31" s="15">
        <v>892935</v>
      </c>
      <c r="E31" s="16">
        <v>2857.39</v>
      </c>
      <c r="F31" s="17">
        <v>1.6500000000000001E-2</v>
      </c>
      <c r="G31" s="17"/>
    </row>
    <row r="32" spans="1:7" x14ac:dyDescent="0.25">
      <c r="A32" s="13" t="s">
        <v>681</v>
      </c>
      <c r="B32" s="36" t="s">
        <v>682</v>
      </c>
      <c r="C32" s="36" t="s">
        <v>417</v>
      </c>
      <c r="D32" s="15">
        <v>747795</v>
      </c>
      <c r="E32" s="16">
        <v>2846.11</v>
      </c>
      <c r="F32" s="17">
        <v>1.6500000000000001E-2</v>
      </c>
      <c r="G32" s="17"/>
    </row>
    <row r="33" spans="1:7" x14ac:dyDescent="0.25">
      <c r="A33" s="13" t="s">
        <v>401</v>
      </c>
      <c r="B33" s="36" t="s">
        <v>402</v>
      </c>
      <c r="C33" s="36" t="s">
        <v>403</v>
      </c>
      <c r="D33" s="15">
        <v>1822879</v>
      </c>
      <c r="E33" s="16">
        <v>2810.7</v>
      </c>
      <c r="F33" s="17">
        <v>1.6299999999999999E-2</v>
      </c>
      <c r="G33" s="17"/>
    </row>
    <row r="34" spans="1:7" x14ac:dyDescent="0.25">
      <c r="A34" s="13" t="s">
        <v>448</v>
      </c>
      <c r="B34" s="36" t="s">
        <v>449</v>
      </c>
      <c r="C34" s="36" t="s">
        <v>450</v>
      </c>
      <c r="D34" s="15">
        <v>63727</v>
      </c>
      <c r="E34" s="16">
        <v>2782.32</v>
      </c>
      <c r="F34" s="17">
        <v>1.61E-2</v>
      </c>
      <c r="G34" s="17"/>
    </row>
    <row r="35" spans="1:7" x14ac:dyDescent="0.25">
      <c r="A35" s="13" t="s">
        <v>725</v>
      </c>
      <c r="B35" s="36" t="s">
        <v>726</v>
      </c>
      <c r="C35" s="36" t="s">
        <v>720</v>
      </c>
      <c r="D35" s="15">
        <v>140385</v>
      </c>
      <c r="E35" s="16">
        <v>2644.85</v>
      </c>
      <c r="F35" s="17">
        <v>1.5299999999999999E-2</v>
      </c>
      <c r="G35" s="17"/>
    </row>
    <row r="36" spans="1:7" x14ac:dyDescent="0.25">
      <c r="A36" s="13" t="s">
        <v>473</v>
      </c>
      <c r="B36" s="36" t="s">
        <v>474</v>
      </c>
      <c r="C36" s="36" t="s">
        <v>475</v>
      </c>
      <c r="D36" s="15">
        <v>526398</v>
      </c>
      <c r="E36" s="16">
        <v>2604.09</v>
      </c>
      <c r="F36" s="17">
        <v>1.5100000000000001E-2</v>
      </c>
      <c r="G36" s="17"/>
    </row>
    <row r="37" spans="1:7" x14ac:dyDescent="0.25">
      <c r="A37" s="13" t="s">
        <v>718</v>
      </c>
      <c r="B37" s="36" t="s">
        <v>719</v>
      </c>
      <c r="C37" s="36" t="s">
        <v>720</v>
      </c>
      <c r="D37" s="15">
        <v>3013489</v>
      </c>
      <c r="E37" s="16">
        <v>2306.52</v>
      </c>
      <c r="F37" s="17">
        <v>1.3299999999999999E-2</v>
      </c>
      <c r="G37" s="17"/>
    </row>
    <row r="38" spans="1:7" x14ac:dyDescent="0.25">
      <c r="A38" s="13" t="s">
        <v>412</v>
      </c>
      <c r="B38" s="36" t="s">
        <v>413</v>
      </c>
      <c r="C38" s="36" t="s">
        <v>414</v>
      </c>
      <c r="D38" s="15">
        <v>97998</v>
      </c>
      <c r="E38" s="16">
        <v>2146.25</v>
      </c>
      <c r="F38" s="17">
        <v>1.24E-2</v>
      </c>
      <c r="G38" s="17"/>
    </row>
    <row r="39" spans="1:7" x14ac:dyDescent="0.25">
      <c r="A39" s="13" t="s">
        <v>729</v>
      </c>
      <c r="B39" s="36" t="s">
        <v>730</v>
      </c>
      <c r="C39" s="36" t="s">
        <v>411</v>
      </c>
      <c r="D39" s="15">
        <v>19821</v>
      </c>
      <c r="E39" s="16">
        <v>2106.9699999999998</v>
      </c>
      <c r="F39" s="17">
        <v>1.2200000000000001E-2</v>
      </c>
      <c r="G39" s="17"/>
    </row>
    <row r="40" spans="1:7" x14ac:dyDescent="0.25">
      <c r="A40" s="13" t="s">
        <v>723</v>
      </c>
      <c r="B40" s="36" t="s">
        <v>724</v>
      </c>
      <c r="C40" s="36" t="s">
        <v>431</v>
      </c>
      <c r="D40" s="15">
        <v>559665</v>
      </c>
      <c r="E40" s="16">
        <v>2072.44</v>
      </c>
      <c r="F40" s="17">
        <v>1.2E-2</v>
      </c>
      <c r="G40" s="17"/>
    </row>
    <row r="41" spans="1:7" x14ac:dyDescent="0.25">
      <c r="A41" s="13" t="s">
        <v>879</v>
      </c>
      <c r="B41" s="36" t="s">
        <v>880</v>
      </c>
      <c r="C41" s="36" t="s">
        <v>381</v>
      </c>
      <c r="D41" s="15">
        <v>58358</v>
      </c>
      <c r="E41" s="16">
        <v>1979.62</v>
      </c>
      <c r="F41" s="17">
        <v>1.15E-2</v>
      </c>
      <c r="G41" s="17"/>
    </row>
    <row r="42" spans="1:7" x14ac:dyDescent="0.25">
      <c r="A42" s="13" t="s">
        <v>451</v>
      </c>
      <c r="B42" s="36" t="s">
        <v>452</v>
      </c>
      <c r="C42" s="36" t="s">
        <v>453</v>
      </c>
      <c r="D42" s="15">
        <v>139837</v>
      </c>
      <c r="E42" s="16">
        <v>1920.52</v>
      </c>
      <c r="F42" s="17">
        <v>1.11E-2</v>
      </c>
      <c r="G42" s="17"/>
    </row>
    <row r="43" spans="1:7" x14ac:dyDescent="0.25">
      <c r="A43" s="13" t="s">
        <v>427</v>
      </c>
      <c r="B43" s="36" t="s">
        <v>428</v>
      </c>
      <c r="C43" s="36" t="s">
        <v>417</v>
      </c>
      <c r="D43" s="15">
        <v>705092</v>
      </c>
      <c r="E43" s="16">
        <v>1868.49</v>
      </c>
      <c r="F43" s="17">
        <v>1.0800000000000001E-2</v>
      </c>
      <c r="G43" s="17"/>
    </row>
    <row r="44" spans="1:7" x14ac:dyDescent="0.25">
      <c r="A44" s="13" t="s">
        <v>790</v>
      </c>
      <c r="B44" s="36" t="s">
        <v>791</v>
      </c>
      <c r="C44" s="36" t="s">
        <v>387</v>
      </c>
      <c r="D44" s="15">
        <v>174428</v>
      </c>
      <c r="E44" s="16">
        <v>1866.38</v>
      </c>
      <c r="F44" s="17">
        <v>1.0800000000000001E-2</v>
      </c>
      <c r="G44" s="17"/>
    </row>
    <row r="45" spans="1:7" x14ac:dyDescent="0.25">
      <c r="A45" s="13" t="s">
        <v>494</v>
      </c>
      <c r="B45" s="36" t="s">
        <v>495</v>
      </c>
      <c r="C45" s="36" t="s">
        <v>378</v>
      </c>
      <c r="D45" s="15">
        <v>230395</v>
      </c>
      <c r="E45" s="16">
        <v>1856.75</v>
      </c>
      <c r="F45" s="17">
        <v>1.0699999999999999E-2</v>
      </c>
      <c r="G45" s="17"/>
    </row>
    <row r="46" spans="1:7" x14ac:dyDescent="0.25">
      <c r="A46" s="13" t="s">
        <v>830</v>
      </c>
      <c r="B46" s="36" t="s">
        <v>831</v>
      </c>
      <c r="C46" s="36" t="s">
        <v>378</v>
      </c>
      <c r="D46" s="15">
        <v>2281881</v>
      </c>
      <c r="E46" s="16">
        <v>1811.13</v>
      </c>
      <c r="F46" s="17">
        <v>1.0500000000000001E-2</v>
      </c>
      <c r="G46" s="17"/>
    </row>
    <row r="47" spans="1:7" x14ac:dyDescent="0.25">
      <c r="A47" s="13" t="s">
        <v>735</v>
      </c>
      <c r="B47" s="36" t="s">
        <v>736</v>
      </c>
      <c r="C47" s="36" t="s">
        <v>707</v>
      </c>
      <c r="D47" s="15">
        <v>386379</v>
      </c>
      <c r="E47" s="16">
        <v>1733.49</v>
      </c>
      <c r="F47" s="17">
        <v>0.01</v>
      </c>
      <c r="G47" s="17"/>
    </row>
    <row r="48" spans="1:7" x14ac:dyDescent="0.25">
      <c r="A48" s="13" t="s">
        <v>679</v>
      </c>
      <c r="B48" s="36" t="s">
        <v>680</v>
      </c>
      <c r="C48" s="36" t="s">
        <v>640</v>
      </c>
      <c r="D48" s="15">
        <v>1795772</v>
      </c>
      <c r="E48" s="16">
        <v>1708.68</v>
      </c>
      <c r="F48" s="17">
        <v>9.9000000000000008E-3</v>
      </c>
      <c r="G48" s="17"/>
    </row>
    <row r="49" spans="1:7" x14ac:dyDescent="0.25">
      <c r="A49" s="13" t="s">
        <v>842</v>
      </c>
      <c r="B49" s="36" t="s">
        <v>843</v>
      </c>
      <c r="C49" s="36" t="s">
        <v>414</v>
      </c>
      <c r="D49" s="15">
        <v>34007</v>
      </c>
      <c r="E49" s="16">
        <v>1315.73</v>
      </c>
      <c r="F49" s="17">
        <v>7.6E-3</v>
      </c>
      <c r="G49" s="17"/>
    </row>
    <row r="50" spans="1:7" x14ac:dyDescent="0.25">
      <c r="A50" s="13" t="s">
        <v>784</v>
      </c>
      <c r="B50" s="36" t="s">
        <v>785</v>
      </c>
      <c r="C50" s="36" t="s">
        <v>436</v>
      </c>
      <c r="D50" s="15">
        <v>76438</v>
      </c>
      <c r="E50" s="16">
        <v>1265.97</v>
      </c>
      <c r="F50" s="17">
        <v>7.3000000000000001E-3</v>
      </c>
      <c r="G50" s="17"/>
    </row>
    <row r="51" spans="1:7" x14ac:dyDescent="0.25">
      <c r="A51" s="13" t="s">
        <v>828</v>
      </c>
      <c r="B51" s="36" t="s">
        <v>829</v>
      </c>
      <c r="C51" s="36" t="s">
        <v>431</v>
      </c>
      <c r="D51" s="15">
        <v>33168</v>
      </c>
      <c r="E51" s="16">
        <v>1200.95</v>
      </c>
      <c r="F51" s="17">
        <v>6.8999999999999999E-3</v>
      </c>
      <c r="G51" s="17"/>
    </row>
    <row r="52" spans="1:7" x14ac:dyDescent="0.25">
      <c r="A52" s="13" t="s">
        <v>826</v>
      </c>
      <c r="B52" s="36" t="s">
        <v>827</v>
      </c>
      <c r="C52" s="36" t="s">
        <v>771</v>
      </c>
      <c r="D52" s="15">
        <v>198881</v>
      </c>
      <c r="E52" s="16">
        <v>1181.1500000000001</v>
      </c>
      <c r="F52" s="17">
        <v>6.7999999999999996E-3</v>
      </c>
      <c r="G52" s="17"/>
    </row>
    <row r="53" spans="1:7" x14ac:dyDescent="0.25">
      <c r="A53" s="13" t="s">
        <v>921</v>
      </c>
      <c r="B53" s="36" t="s">
        <v>922</v>
      </c>
      <c r="C53" s="36" t="s">
        <v>475</v>
      </c>
      <c r="D53" s="15">
        <v>416086</v>
      </c>
      <c r="E53" s="16">
        <v>1088.9000000000001</v>
      </c>
      <c r="F53" s="17">
        <v>6.3E-3</v>
      </c>
      <c r="G53" s="17"/>
    </row>
    <row r="54" spans="1:7" x14ac:dyDescent="0.25">
      <c r="A54" s="13" t="s">
        <v>747</v>
      </c>
      <c r="B54" s="36" t="s">
        <v>748</v>
      </c>
      <c r="C54" s="36" t="s">
        <v>498</v>
      </c>
      <c r="D54" s="15">
        <v>121339</v>
      </c>
      <c r="E54" s="16">
        <v>906.89</v>
      </c>
      <c r="F54" s="17">
        <v>5.1999999999999998E-3</v>
      </c>
      <c r="G54" s="17"/>
    </row>
    <row r="55" spans="1:7" x14ac:dyDescent="0.25">
      <c r="A55" s="13" t="s">
        <v>875</v>
      </c>
      <c r="B55" s="36" t="s">
        <v>876</v>
      </c>
      <c r="C55" s="36" t="s">
        <v>408</v>
      </c>
      <c r="D55" s="15">
        <v>14302</v>
      </c>
      <c r="E55" s="16">
        <v>904.32</v>
      </c>
      <c r="F55" s="17">
        <v>5.1999999999999998E-3</v>
      </c>
      <c r="G55" s="17"/>
    </row>
    <row r="56" spans="1:7" x14ac:dyDescent="0.25">
      <c r="A56" s="13" t="s">
        <v>838</v>
      </c>
      <c r="B56" s="36" t="s">
        <v>839</v>
      </c>
      <c r="C56" s="36" t="s">
        <v>378</v>
      </c>
      <c r="D56" s="15">
        <v>601928</v>
      </c>
      <c r="E56" s="16">
        <v>783.95</v>
      </c>
      <c r="F56" s="17">
        <v>4.4999999999999997E-3</v>
      </c>
      <c r="G56" s="17"/>
    </row>
    <row r="57" spans="1:7" x14ac:dyDescent="0.25">
      <c r="A57" s="13" t="s">
        <v>1884</v>
      </c>
      <c r="B57" s="36" t="s">
        <v>1885</v>
      </c>
      <c r="C57" s="36" t="s">
        <v>969</v>
      </c>
      <c r="D57" s="15">
        <v>1324</v>
      </c>
      <c r="E57" s="16">
        <v>425.8</v>
      </c>
      <c r="F57" s="17">
        <v>2.5000000000000001E-3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172607.05</v>
      </c>
      <c r="F58" s="20">
        <v>0.99860000000000004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172607.05</v>
      </c>
      <c r="F61" s="28">
        <v>0.99860000000000004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337</v>
      </c>
      <c r="B64" s="36"/>
      <c r="C64" s="36"/>
      <c r="D64" s="15"/>
      <c r="E64" s="16"/>
      <c r="F64" s="17"/>
      <c r="G64" s="17"/>
    </row>
    <row r="65" spans="1:7" x14ac:dyDescent="0.25">
      <c r="A65" s="13" t="s">
        <v>339</v>
      </c>
      <c r="B65" s="36"/>
      <c r="C65" s="36"/>
      <c r="D65" s="15"/>
      <c r="E65" s="16">
        <v>336.95</v>
      </c>
      <c r="F65" s="17">
        <v>1.9E-3</v>
      </c>
      <c r="G65" s="17">
        <v>5.1214000000000003E-2</v>
      </c>
    </row>
    <row r="66" spans="1:7" x14ac:dyDescent="0.25">
      <c r="A66" s="14" t="s">
        <v>325</v>
      </c>
      <c r="B66" s="37"/>
      <c r="C66" s="37"/>
      <c r="D66" s="18"/>
      <c r="E66" s="19">
        <v>336.95</v>
      </c>
      <c r="F66" s="20">
        <v>1.9E-3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25" t="s">
        <v>336</v>
      </c>
      <c r="B68" s="38"/>
      <c r="C68" s="38"/>
      <c r="D68" s="26"/>
      <c r="E68" s="29">
        <v>336.95</v>
      </c>
      <c r="F68" s="30">
        <v>1.9E-3</v>
      </c>
      <c r="G68" s="21"/>
    </row>
    <row r="69" spans="1:7" x14ac:dyDescent="0.25">
      <c r="A69" s="13" t="s">
        <v>340</v>
      </c>
      <c r="B69" s="36"/>
      <c r="C69" s="36"/>
      <c r="D69" s="15"/>
      <c r="E69" s="16">
        <v>4.7278599999999997E-2</v>
      </c>
      <c r="F69" s="67">
        <v>0</v>
      </c>
      <c r="G69" s="17"/>
    </row>
    <row r="70" spans="1:7" x14ac:dyDescent="0.25">
      <c r="A70" s="13" t="s">
        <v>341</v>
      </c>
      <c r="B70" s="36"/>
      <c r="C70" s="36"/>
      <c r="D70" s="15"/>
      <c r="E70" s="31">
        <v>-104.9472786</v>
      </c>
      <c r="F70" s="32">
        <v>-5.0000000000000001E-4</v>
      </c>
      <c r="G70" s="17">
        <v>5.1213000000000002E-2</v>
      </c>
    </row>
    <row r="71" spans="1:7" x14ac:dyDescent="0.25">
      <c r="A71" s="33" t="s">
        <v>342</v>
      </c>
      <c r="B71" s="39"/>
      <c r="C71" s="39"/>
      <c r="D71" s="34"/>
      <c r="E71" s="27">
        <v>172839.1</v>
      </c>
      <c r="F71" s="28">
        <v>1</v>
      </c>
      <c r="G71" s="28"/>
    </row>
    <row r="72" spans="1:7" x14ac:dyDescent="0.25">
      <c r="A72" s="70" t="s">
        <v>343</v>
      </c>
      <c r="B72" s="71"/>
      <c r="C72" s="71"/>
      <c r="D72" s="71"/>
      <c r="E72" s="71"/>
      <c r="F72" s="71"/>
      <c r="G72" s="72"/>
    </row>
    <row r="76" spans="1:7" x14ac:dyDescent="0.25">
      <c r="A76" s="1" t="s">
        <v>346</v>
      </c>
    </row>
    <row r="77" spans="1:7" x14ac:dyDescent="0.25">
      <c r="A77" s="56" t="s">
        <v>347</v>
      </c>
      <c r="B77" s="3" t="s">
        <v>163</v>
      </c>
    </row>
    <row r="78" spans="1:7" x14ac:dyDescent="0.25">
      <c r="A78" t="s">
        <v>348</v>
      </c>
    </row>
    <row r="79" spans="1:7" x14ac:dyDescent="0.25">
      <c r="A79" t="s">
        <v>590</v>
      </c>
      <c r="B79" t="s">
        <v>350</v>
      </c>
      <c r="C79" t="s">
        <v>350</v>
      </c>
    </row>
    <row r="80" spans="1:7" x14ac:dyDescent="0.25">
      <c r="B80" s="58">
        <v>46265</v>
      </c>
      <c r="C80" s="58">
        <v>46295</v>
      </c>
    </row>
    <row r="81" spans="1:3" x14ac:dyDescent="0.25">
      <c r="A81" t="s">
        <v>973</v>
      </c>
      <c r="B81">
        <v>19.291799999999999</v>
      </c>
      <c r="C81">
        <v>17.955400000000001</v>
      </c>
    </row>
    <row r="82" spans="1:3" x14ac:dyDescent="0.25">
      <c r="A82" t="s">
        <v>592</v>
      </c>
      <c r="B82">
        <v>19.294799999999999</v>
      </c>
      <c r="C82">
        <v>17.958300000000001</v>
      </c>
    </row>
    <row r="83" spans="1:3" x14ac:dyDescent="0.25">
      <c r="A83" t="s">
        <v>974</v>
      </c>
      <c r="B83">
        <v>18.793600000000001</v>
      </c>
      <c r="C83">
        <v>17.4831</v>
      </c>
    </row>
    <row r="84" spans="1:3" x14ac:dyDescent="0.25">
      <c r="A84" t="s">
        <v>594</v>
      </c>
      <c r="B84">
        <v>18.793600000000001</v>
      </c>
      <c r="C84">
        <v>17.4831</v>
      </c>
    </row>
    <row r="86" spans="1:3" x14ac:dyDescent="0.25">
      <c r="A86" t="s">
        <v>352</v>
      </c>
      <c r="B86" s="3" t="s">
        <v>163</v>
      </c>
    </row>
    <row r="87" spans="1:3" x14ac:dyDescent="0.25">
      <c r="A87" t="s">
        <v>353</v>
      </c>
      <c r="B87" s="3" t="s">
        <v>163</v>
      </c>
    </row>
    <row r="88" spans="1:3" ht="29.1" customHeight="1" x14ac:dyDescent="0.25">
      <c r="A88" s="56" t="s">
        <v>354</v>
      </c>
      <c r="B88" s="3" t="s">
        <v>163</v>
      </c>
    </row>
    <row r="89" spans="1:3" ht="29.1" customHeight="1" x14ac:dyDescent="0.25">
      <c r="A89" s="56" t="s">
        <v>355</v>
      </c>
      <c r="B89" s="3" t="s">
        <v>163</v>
      </c>
    </row>
    <row r="90" spans="1:3" x14ac:dyDescent="0.25">
      <c r="A90" t="s">
        <v>595</v>
      </c>
      <c r="B90" s="57">
        <v>1.0765</v>
      </c>
    </row>
    <row r="91" spans="1:3" ht="43.5" customHeight="1" x14ac:dyDescent="0.25">
      <c r="A91" s="56" t="s">
        <v>357</v>
      </c>
      <c r="B91" s="3" t="s">
        <v>163</v>
      </c>
    </row>
    <row r="92" spans="1:3" x14ac:dyDescent="0.25">
      <c r="B92" s="3"/>
    </row>
    <row r="93" spans="1:3" ht="29.1" customHeight="1" x14ac:dyDescent="0.25">
      <c r="A93" s="56" t="s">
        <v>358</v>
      </c>
      <c r="B93" s="3" t="s">
        <v>163</v>
      </c>
    </row>
    <row r="94" spans="1:3" ht="29.1" customHeight="1" x14ac:dyDescent="0.25">
      <c r="A94" s="56" t="s">
        <v>359</v>
      </c>
      <c r="B94" t="s">
        <v>163</v>
      </c>
    </row>
    <row r="95" spans="1:3" ht="29.1" customHeight="1" x14ac:dyDescent="0.25">
      <c r="A95" s="56" t="s">
        <v>360</v>
      </c>
      <c r="B95" s="3" t="s">
        <v>163</v>
      </c>
    </row>
    <row r="96" spans="1:3" ht="29.1" customHeight="1" x14ac:dyDescent="0.25">
      <c r="A96" s="56" t="s">
        <v>361</v>
      </c>
      <c r="B96" s="3" t="s">
        <v>163</v>
      </c>
    </row>
    <row r="98" spans="1:4" ht="69.95" customHeight="1" x14ac:dyDescent="0.25">
      <c r="A98" s="125" t="s">
        <v>371</v>
      </c>
      <c r="B98" s="125" t="s">
        <v>372</v>
      </c>
      <c r="C98" s="125" t="s">
        <v>5</v>
      </c>
      <c r="D98" s="125" t="s">
        <v>6</v>
      </c>
    </row>
    <row r="99" spans="1:4" ht="69.95" customHeight="1" x14ac:dyDescent="0.25">
      <c r="A99" s="125" t="s">
        <v>1886</v>
      </c>
      <c r="B99" s="125"/>
      <c r="C99" s="125" t="s">
        <v>67</v>
      </c>
      <c r="D9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4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5.7109375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1887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1888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8035</v>
      </c>
      <c r="E8" s="16">
        <v>56.94</v>
      </c>
      <c r="F8" s="17">
        <v>0.18060000000000001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3419</v>
      </c>
      <c r="E9" s="16">
        <v>45.19</v>
      </c>
      <c r="F9" s="17">
        <v>0.14330000000000001</v>
      </c>
      <c r="G9" s="17"/>
    </row>
    <row r="10" spans="1:7" x14ac:dyDescent="0.25">
      <c r="A10" s="13" t="s">
        <v>418</v>
      </c>
      <c r="B10" s="36" t="s">
        <v>419</v>
      </c>
      <c r="C10" s="36" t="s">
        <v>378</v>
      </c>
      <c r="D10" s="15">
        <v>7883</v>
      </c>
      <c r="E10" s="16">
        <v>32.869999999999997</v>
      </c>
      <c r="F10" s="17">
        <v>0.1043</v>
      </c>
      <c r="G10" s="17"/>
    </row>
    <row r="11" spans="1:7" x14ac:dyDescent="0.25">
      <c r="A11" s="13" t="s">
        <v>393</v>
      </c>
      <c r="B11" s="36" t="s">
        <v>394</v>
      </c>
      <c r="C11" s="36" t="s">
        <v>378</v>
      </c>
      <c r="D11" s="15">
        <v>3242</v>
      </c>
      <c r="E11" s="16">
        <v>31.11</v>
      </c>
      <c r="F11" s="17">
        <v>9.8699999999999996E-2</v>
      </c>
      <c r="G11" s="17"/>
    </row>
    <row r="12" spans="1:7" x14ac:dyDescent="0.25">
      <c r="A12" s="13" t="s">
        <v>437</v>
      </c>
      <c r="B12" s="36" t="s">
        <v>438</v>
      </c>
      <c r="C12" s="36" t="s">
        <v>378</v>
      </c>
      <c r="D12" s="15">
        <v>2367</v>
      </c>
      <c r="E12" s="16">
        <v>29.02</v>
      </c>
      <c r="F12" s="17">
        <v>9.1999999999999998E-2</v>
      </c>
      <c r="G12" s="17"/>
    </row>
    <row r="13" spans="1:7" x14ac:dyDescent="0.25">
      <c r="A13" s="13" t="s">
        <v>391</v>
      </c>
      <c r="B13" s="36" t="s">
        <v>392</v>
      </c>
      <c r="C13" s="36" t="s">
        <v>378</v>
      </c>
      <c r="D13" s="15">
        <v>6707</v>
      </c>
      <c r="E13" s="16">
        <v>21.29</v>
      </c>
      <c r="F13" s="17">
        <v>6.7500000000000004E-2</v>
      </c>
      <c r="G13" s="17"/>
    </row>
    <row r="14" spans="1:7" x14ac:dyDescent="0.25">
      <c r="A14" s="13" t="s">
        <v>612</v>
      </c>
      <c r="B14" s="36" t="s">
        <v>613</v>
      </c>
      <c r="C14" s="36" t="s">
        <v>378</v>
      </c>
      <c r="D14" s="15">
        <v>1792</v>
      </c>
      <c r="E14" s="16">
        <v>16.149999999999999</v>
      </c>
      <c r="F14" s="17">
        <v>5.1200000000000002E-2</v>
      </c>
      <c r="G14" s="17"/>
    </row>
    <row r="15" spans="1:7" x14ac:dyDescent="0.25">
      <c r="A15" s="13" t="s">
        <v>614</v>
      </c>
      <c r="B15" s="36" t="s">
        <v>615</v>
      </c>
      <c r="C15" s="36" t="s">
        <v>378</v>
      </c>
      <c r="D15" s="15">
        <v>1486</v>
      </c>
      <c r="E15" s="16">
        <v>15.01</v>
      </c>
      <c r="F15" s="17">
        <v>4.7600000000000003E-2</v>
      </c>
      <c r="G15" s="17"/>
    </row>
    <row r="16" spans="1:7" x14ac:dyDescent="0.25">
      <c r="A16" s="13" t="s">
        <v>616</v>
      </c>
      <c r="B16" s="36" t="s">
        <v>617</v>
      </c>
      <c r="C16" s="36" t="s">
        <v>378</v>
      </c>
      <c r="D16" s="15">
        <v>18204</v>
      </c>
      <c r="E16" s="16">
        <v>14.83</v>
      </c>
      <c r="F16" s="17">
        <v>4.7E-2</v>
      </c>
      <c r="G16" s="17"/>
    </row>
    <row r="17" spans="1:7" x14ac:dyDescent="0.25">
      <c r="A17" s="13" t="s">
        <v>869</v>
      </c>
      <c r="B17" s="36" t="s">
        <v>870</v>
      </c>
      <c r="C17" s="36" t="s">
        <v>378</v>
      </c>
      <c r="D17" s="15">
        <v>4875</v>
      </c>
      <c r="E17" s="16">
        <v>11.24</v>
      </c>
      <c r="F17" s="17">
        <v>3.56E-2</v>
      </c>
      <c r="G17" s="17"/>
    </row>
    <row r="18" spans="1:7" x14ac:dyDescent="0.25">
      <c r="A18" s="13" t="s">
        <v>899</v>
      </c>
      <c r="B18" s="36" t="s">
        <v>900</v>
      </c>
      <c r="C18" s="36" t="s">
        <v>378</v>
      </c>
      <c r="D18" s="15">
        <v>9881</v>
      </c>
      <c r="E18" s="16">
        <v>11.17</v>
      </c>
      <c r="F18" s="17">
        <v>3.5400000000000001E-2</v>
      </c>
      <c r="G18" s="17"/>
    </row>
    <row r="19" spans="1:7" x14ac:dyDescent="0.25">
      <c r="A19" s="13" t="s">
        <v>891</v>
      </c>
      <c r="B19" s="36" t="s">
        <v>892</v>
      </c>
      <c r="C19" s="36" t="s">
        <v>378</v>
      </c>
      <c r="D19" s="15">
        <v>8770</v>
      </c>
      <c r="E19" s="16">
        <v>10.47</v>
      </c>
      <c r="F19" s="17">
        <v>3.32E-2</v>
      </c>
      <c r="G19" s="17"/>
    </row>
    <row r="20" spans="1:7" x14ac:dyDescent="0.25">
      <c r="A20" s="13" t="s">
        <v>662</v>
      </c>
      <c r="B20" s="36" t="s">
        <v>663</v>
      </c>
      <c r="C20" s="36" t="s">
        <v>378</v>
      </c>
      <c r="D20" s="15">
        <v>48861</v>
      </c>
      <c r="E20" s="16">
        <v>10.24</v>
      </c>
      <c r="F20" s="17">
        <v>3.2500000000000001E-2</v>
      </c>
      <c r="G20" s="17"/>
    </row>
    <row r="21" spans="1:7" x14ac:dyDescent="0.25">
      <c r="A21" s="13" t="s">
        <v>915</v>
      </c>
      <c r="B21" s="36" t="s">
        <v>916</v>
      </c>
      <c r="C21" s="36" t="s">
        <v>378</v>
      </c>
      <c r="D21" s="15">
        <v>5621</v>
      </c>
      <c r="E21" s="16">
        <v>9.61</v>
      </c>
      <c r="F21" s="17">
        <v>3.0499999999999999E-2</v>
      </c>
      <c r="G21" s="17"/>
    </row>
    <row r="22" spans="1:7" x14ac:dyDescent="0.25">
      <c r="A22" s="14" t="s">
        <v>325</v>
      </c>
      <c r="B22" s="37"/>
      <c r="C22" s="37"/>
      <c r="D22" s="18"/>
      <c r="E22" s="19">
        <v>315.14</v>
      </c>
      <c r="F22" s="20">
        <v>0.99939999999999996</v>
      </c>
      <c r="G22" s="21"/>
    </row>
    <row r="23" spans="1:7" x14ac:dyDescent="0.25">
      <c r="A23" s="14" t="s">
        <v>586</v>
      </c>
      <c r="B23" s="36"/>
      <c r="C23" s="36"/>
      <c r="D23" s="15"/>
      <c r="E23" s="16"/>
      <c r="F23" s="17"/>
      <c r="G23" s="17"/>
    </row>
    <row r="24" spans="1:7" x14ac:dyDescent="0.25">
      <c r="A24" s="14" t="s">
        <v>325</v>
      </c>
      <c r="B24" s="36"/>
      <c r="C24" s="36"/>
      <c r="D24" s="15"/>
      <c r="E24" s="22" t="s">
        <v>163</v>
      </c>
      <c r="F24" s="23" t="s">
        <v>163</v>
      </c>
      <c r="G24" s="17"/>
    </row>
    <row r="25" spans="1:7" x14ac:dyDescent="0.25">
      <c r="A25" s="25" t="s">
        <v>336</v>
      </c>
      <c r="B25" s="38"/>
      <c r="C25" s="38"/>
      <c r="D25" s="26"/>
      <c r="E25" s="27">
        <v>315.14</v>
      </c>
      <c r="F25" s="28">
        <v>0.99939999999999996</v>
      </c>
      <c r="G25" s="21"/>
    </row>
    <row r="26" spans="1:7" x14ac:dyDescent="0.25">
      <c r="A26" s="13"/>
      <c r="B26" s="36"/>
      <c r="C26" s="36"/>
      <c r="D26" s="15"/>
      <c r="E26" s="16"/>
      <c r="F26" s="17"/>
      <c r="G26" s="17"/>
    </row>
    <row r="27" spans="1:7" x14ac:dyDescent="0.25">
      <c r="A27" s="13" t="s">
        <v>340</v>
      </c>
      <c r="B27" s="36"/>
      <c r="C27" s="36"/>
      <c r="D27" s="15"/>
      <c r="E27" s="16">
        <v>0</v>
      </c>
      <c r="F27" s="67">
        <v>0</v>
      </c>
      <c r="G27" s="17"/>
    </row>
    <row r="28" spans="1:7" x14ac:dyDescent="0.25">
      <c r="A28" s="13" t="s">
        <v>341</v>
      </c>
      <c r="B28" s="36"/>
      <c r="C28" s="36"/>
      <c r="D28" s="15"/>
      <c r="E28" s="16">
        <v>0.14000000000000001</v>
      </c>
      <c r="F28" s="17">
        <v>5.9999999999999995E-4</v>
      </c>
      <c r="G28" s="17"/>
    </row>
    <row r="29" spans="1:7" x14ac:dyDescent="0.25">
      <c r="A29" s="33" t="s">
        <v>342</v>
      </c>
      <c r="B29" s="39"/>
      <c r="C29" s="39"/>
      <c r="D29" s="34"/>
      <c r="E29" s="27">
        <v>315.27999999999997</v>
      </c>
      <c r="F29" s="28">
        <v>1</v>
      </c>
      <c r="G29" s="28"/>
    </row>
    <row r="30" spans="1:7" x14ac:dyDescent="0.25">
      <c r="A30" s="70" t="s">
        <v>343</v>
      </c>
      <c r="B30" s="71"/>
      <c r="C30" s="71"/>
      <c r="D30" s="71"/>
      <c r="E30" s="71"/>
      <c r="F30" s="71"/>
      <c r="G30" s="72"/>
    </row>
    <row r="34" spans="1:3" x14ac:dyDescent="0.25">
      <c r="A34" s="1" t="s">
        <v>346</v>
      </c>
    </row>
    <row r="35" spans="1:3" x14ac:dyDescent="0.25">
      <c r="A35" s="56" t="s">
        <v>347</v>
      </c>
      <c r="B35" s="3" t="s">
        <v>163</v>
      </c>
    </row>
    <row r="36" spans="1:3" x14ac:dyDescent="0.25">
      <c r="A36" t="s">
        <v>348</v>
      </c>
    </row>
    <row r="37" spans="1:3" x14ac:dyDescent="0.25">
      <c r="A37" t="s">
        <v>1889</v>
      </c>
      <c r="B37" t="s">
        <v>350</v>
      </c>
      <c r="C37" t="s">
        <v>350</v>
      </c>
    </row>
    <row r="38" spans="1:3" x14ac:dyDescent="0.25">
      <c r="B38" s="58">
        <v>46265</v>
      </c>
      <c r="C38" s="58">
        <v>46295</v>
      </c>
    </row>
    <row r="39" spans="1:3" x14ac:dyDescent="0.25">
      <c r="A39" t="s">
        <v>974</v>
      </c>
      <c r="B39">
        <v>58.589199999999998</v>
      </c>
      <c r="C39">
        <v>55.171700000000001</v>
      </c>
    </row>
    <row r="41" spans="1:3" x14ac:dyDescent="0.25">
      <c r="A41" t="s">
        <v>352</v>
      </c>
      <c r="B41" s="3" t="s">
        <v>163</v>
      </c>
    </row>
    <row r="42" spans="1:3" x14ac:dyDescent="0.25">
      <c r="A42" t="s">
        <v>353</v>
      </c>
      <c r="B42" s="3" t="s">
        <v>163</v>
      </c>
    </row>
    <row r="43" spans="1:3" ht="29.1" customHeight="1" x14ac:dyDescent="0.25">
      <c r="A43" s="56" t="s">
        <v>354</v>
      </c>
      <c r="B43" s="3" t="s">
        <v>163</v>
      </c>
    </row>
    <row r="44" spans="1:3" ht="29.1" customHeight="1" x14ac:dyDescent="0.25">
      <c r="A44" s="56" t="s">
        <v>355</v>
      </c>
      <c r="B44" s="3" t="s">
        <v>163</v>
      </c>
    </row>
    <row r="45" spans="1:3" x14ac:dyDescent="0.25">
      <c r="A45" t="s">
        <v>595</v>
      </c>
      <c r="B45" s="57">
        <v>1.75</v>
      </c>
    </row>
    <row r="46" spans="1:3" ht="43.5" customHeight="1" x14ac:dyDescent="0.25">
      <c r="A46" s="56" t="s">
        <v>357</v>
      </c>
      <c r="B46" s="3" t="s">
        <v>163</v>
      </c>
    </row>
    <row r="47" spans="1:3" x14ac:dyDescent="0.25">
      <c r="B47" s="3"/>
    </row>
    <row r="48" spans="1:3" ht="29.1" customHeight="1" x14ac:dyDescent="0.25">
      <c r="A48" s="56" t="s">
        <v>358</v>
      </c>
      <c r="B48" s="3" t="s">
        <v>163</v>
      </c>
    </row>
    <row r="49" spans="1:4" ht="29.1" customHeight="1" x14ac:dyDescent="0.25">
      <c r="A49" s="56" t="s">
        <v>359</v>
      </c>
      <c r="B49" t="s">
        <v>163</v>
      </c>
    </row>
    <row r="50" spans="1:4" ht="29.1" customHeight="1" x14ac:dyDescent="0.25">
      <c r="A50" s="56" t="s">
        <v>360</v>
      </c>
      <c r="B50" s="3" t="s">
        <v>163</v>
      </c>
    </row>
    <row r="51" spans="1:4" ht="29.1" customHeight="1" x14ac:dyDescent="0.25">
      <c r="A51" s="56" t="s">
        <v>361</v>
      </c>
      <c r="B51" s="3" t="s">
        <v>163</v>
      </c>
    </row>
    <row r="53" spans="1:4" ht="69.95" customHeight="1" x14ac:dyDescent="0.25">
      <c r="A53" s="125" t="s">
        <v>371</v>
      </c>
      <c r="B53" s="125" t="s">
        <v>372</v>
      </c>
      <c r="C53" s="125" t="s">
        <v>5</v>
      </c>
      <c r="D53" s="125" t="s">
        <v>6</v>
      </c>
    </row>
    <row r="54" spans="1:4" ht="69.95" customHeight="1" x14ac:dyDescent="0.25">
      <c r="A54" s="125" t="s">
        <v>1890</v>
      </c>
      <c r="B54" s="125"/>
      <c r="C54" s="125" t="s">
        <v>69</v>
      </c>
      <c r="D54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1891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1892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3"/>
      <c r="B7" s="36"/>
      <c r="C7" s="36"/>
      <c r="D7" s="15"/>
      <c r="E7" s="16"/>
      <c r="F7" s="17"/>
      <c r="G7" s="17"/>
    </row>
    <row r="8" spans="1:7" x14ac:dyDescent="0.25">
      <c r="A8" s="14" t="s">
        <v>587</v>
      </c>
      <c r="B8" s="36"/>
      <c r="C8" s="36"/>
      <c r="D8" s="15"/>
      <c r="E8" s="16"/>
      <c r="F8" s="17"/>
      <c r="G8" s="17"/>
    </row>
    <row r="9" spans="1:7" x14ac:dyDescent="0.25">
      <c r="A9" s="13" t="s">
        <v>1893</v>
      </c>
      <c r="B9" s="36" t="s">
        <v>1894</v>
      </c>
      <c r="C9" s="36"/>
      <c r="D9" s="15">
        <v>15487773</v>
      </c>
      <c r="E9" s="16">
        <v>200882.61</v>
      </c>
      <c r="F9" s="17">
        <v>0.99380000000000002</v>
      </c>
      <c r="G9" s="17"/>
    </row>
    <row r="10" spans="1:7" x14ac:dyDescent="0.25">
      <c r="A10" s="14" t="s">
        <v>325</v>
      </c>
      <c r="B10" s="37"/>
      <c r="C10" s="37"/>
      <c r="D10" s="18"/>
      <c r="E10" s="29">
        <v>200882.61</v>
      </c>
      <c r="F10" s="30">
        <v>0.99380000000000002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200882.61</v>
      </c>
      <c r="F12" s="30">
        <v>0.99380000000000002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1644.77</v>
      </c>
      <c r="F15" s="17">
        <v>8.0999999999999996E-3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1644.77</v>
      </c>
      <c r="F16" s="30">
        <v>8.0999999999999996E-3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1644.77</v>
      </c>
      <c r="F18" s="30">
        <v>8.0999999999999996E-3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0.2307814</v>
      </c>
      <c r="F19" s="67">
        <v>9.9999999999999995E-7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-385.86078140000001</v>
      </c>
      <c r="F20" s="32">
        <v>-1.9009999999999999E-3</v>
      </c>
      <c r="G20" s="17">
        <v>5.1214000000000003E-2</v>
      </c>
    </row>
    <row r="21" spans="1:7" x14ac:dyDescent="0.25">
      <c r="A21" s="33" t="s">
        <v>342</v>
      </c>
      <c r="B21" s="39"/>
      <c r="C21" s="39"/>
      <c r="D21" s="34"/>
      <c r="E21" s="27">
        <v>202141.75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973</v>
      </c>
      <c r="B31">
        <v>13.0914</v>
      </c>
      <c r="C31">
        <v>12.9831</v>
      </c>
    </row>
    <row r="32" spans="1:7" x14ac:dyDescent="0.25">
      <c r="A32" t="s">
        <v>592</v>
      </c>
      <c r="B32">
        <v>13.0914</v>
      </c>
      <c r="C32">
        <v>12.9831</v>
      </c>
    </row>
    <row r="33" spans="1:3" x14ac:dyDescent="0.25">
      <c r="A33" t="s">
        <v>974</v>
      </c>
      <c r="B33">
        <v>13.0914</v>
      </c>
      <c r="C33">
        <v>12.9831</v>
      </c>
    </row>
    <row r="34" spans="1:3" x14ac:dyDescent="0.25">
      <c r="A34" t="s">
        <v>594</v>
      </c>
      <c r="B34">
        <v>13.0914</v>
      </c>
      <c r="C34">
        <v>12.9831</v>
      </c>
    </row>
    <row r="36" spans="1:3" x14ac:dyDescent="0.25">
      <c r="A36" t="s">
        <v>352</v>
      </c>
      <c r="B36" s="3" t="s">
        <v>163</v>
      </c>
    </row>
    <row r="37" spans="1:3" x14ac:dyDescent="0.25">
      <c r="A37" t="s">
        <v>353</v>
      </c>
      <c r="B37" s="3" t="s">
        <v>163</v>
      </c>
    </row>
    <row r="38" spans="1:3" ht="29.1" customHeight="1" x14ac:dyDescent="0.25">
      <c r="A38" s="56" t="s">
        <v>354</v>
      </c>
      <c r="B38" s="3" t="s">
        <v>163</v>
      </c>
    </row>
    <row r="39" spans="1:3" ht="29.1" customHeight="1" x14ac:dyDescent="0.25">
      <c r="A39" s="56" t="s">
        <v>355</v>
      </c>
      <c r="B39" s="3" t="s">
        <v>163</v>
      </c>
    </row>
    <row r="40" spans="1:3" ht="43.5" customHeight="1" x14ac:dyDescent="0.25">
      <c r="A40" s="56" t="s">
        <v>1245</v>
      </c>
      <c r="B40" s="3" t="s">
        <v>163</v>
      </c>
    </row>
    <row r="41" spans="1:3" x14ac:dyDescent="0.25">
      <c r="A41" s="56" t="s">
        <v>356</v>
      </c>
      <c r="B41" s="66">
        <f>B54</f>
        <v>6.2481273970799602</v>
      </c>
    </row>
    <row r="42" spans="1:3" ht="29.1" customHeight="1" x14ac:dyDescent="0.25">
      <c r="A42" s="56" t="s">
        <v>1246</v>
      </c>
      <c r="B42" s="3" t="s">
        <v>163</v>
      </c>
    </row>
    <row r="43" spans="1:3" ht="29.1" customHeight="1" x14ac:dyDescent="0.25">
      <c r="A43" s="56" t="s">
        <v>1247</v>
      </c>
      <c r="B43" t="s">
        <v>163</v>
      </c>
    </row>
    <row r="44" spans="1:3" ht="29.1" customHeight="1" x14ac:dyDescent="0.25">
      <c r="A44" s="56" t="s">
        <v>1248</v>
      </c>
      <c r="B44" s="3" t="s">
        <v>163</v>
      </c>
    </row>
    <row r="45" spans="1:3" ht="29.1" customHeight="1" x14ac:dyDescent="0.25">
      <c r="A45" s="56" t="s">
        <v>1249</v>
      </c>
      <c r="B45" s="3" t="s">
        <v>163</v>
      </c>
    </row>
    <row r="46" spans="1:3" x14ac:dyDescent="0.25">
      <c r="A46" s="56"/>
      <c r="B46" s="3"/>
    </row>
    <row r="47" spans="1:3" x14ac:dyDescent="0.25">
      <c r="A47" t="s">
        <v>362</v>
      </c>
    </row>
    <row r="48" spans="1:3" x14ac:dyDescent="0.25">
      <c r="A48" s="24" t="s">
        <v>363</v>
      </c>
      <c r="B48" s="24" t="s">
        <v>1895</v>
      </c>
    </row>
    <row r="49" spans="1:4" x14ac:dyDescent="0.25">
      <c r="A49" s="24" t="s">
        <v>365</v>
      </c>
      <c r="B49" s="24" t="s">
        <v>1896</v>
      </c>
    </row>
    <row r="50" spans="1:4" x14ac:dyDescent="0.25">
      <c r="A50" s="24"/>
      <c r="B50" s="24"/>
    </row>
    <row r="51" spans="1:4" x14ac:dyDescent="0.25">
      <c r="A51" s="24" t="s">
        <v>367</v>
      </c>
      <c r="B51" s="60">
        <v>7.7180892401743799</v>
      </c>
    </row>
    <row r="52" spans="1:4" x14ac:dyDescent="0.25">
      <c r="A52" s="24"/>
      <c r="B52" s="24"/>
    </row>
    <row r="53" spans="1:4" x14ac:dyDescent="0.25">
      <c r="A53" s="24" t="s">
        <v>368</v>
      </c>
      <c r="B53" s="49">
        <v>4.9414999999999996</v>
      </c>
    </row>
    <row r="54" spans="1:4" x14ac:dyDescent="0.25">
      <c r="A54" s="24" t="s">
        <v>369</v>
      </c>
      <c r="B54" s="49">
        <v>6.2481273970799602</v>
      </c>
    </row>
    <row r="55" spans="1:4" x14ac:dyDescent="0.25">
      <c r="A55" s="24"/>
      <c r="B55" s="24"/>
    </row>
    <row r="56" spans="1:4" x14ac:dyDescent="0.25">
      <c r="A56" s="24" t="s">
        <v>370</v>
      </c>
      <c r="B56" s="65">
        <v>46295</v>
      </c>
    </row>
    <row r="58" spans="1:4" ht="69.95" customHeight="1" x14ac:dyDescent="0.25">
      <c r="A58" s="125" t="s">
        <v>371</v>
      </c>
      <c r="B58" s="125" t="s">
        <v>372</v>
      </c>
      <c r="C58" s="125" t="s">
        <v>5</v>
      </c>
      <c r="D58" s="125" t="s">
        <v>6</v>
      </c>
    </row>
    <row r="59" spans="1:4" ht="69.95" customHeight="1" x14ac:dyDescent="0.25">
      <c r="A59" s="125" t="s">
        <v>1897</v>
      </c>
      <c r="B59" s="125"/>
      <c r="C59" s="125" t="s">
        <v>56</v>
      </c>
      <c r="D5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89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1898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1899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1336</v>
      </c>
      <c r="B9" s="36"/>
      <c r="C9" s="36"/>
      <c r="D9" s="15"/>
      <c r="E9" s="16"/>
      <c r="F9" s="17"/>
      <c r="G9" s="17"/>
    </row>
    <row r="10" spans="1:7" x14ac:dyDescent="0.25">
      <c r="A10" s="13"/>
      <c r="B10" s="36"/>
      <c r="C10" s="36"/>
      <c r="D10" s="15"/>
      <c r="E10" s="16"/>
      <c r="F10" s="17"/>
      <c r="G10" s="17"/>
    </row>
    <row r="11" spans="1:7" x14ac:dyDescent="0.25">
      <c r="A11" s="14" t="s">
        <v>1337</v>
      </c>
      <c r="B11" s="36"/>
      <c r="C11" s="36"/>
      <c r="D11" s="15"/>
      <c r="E11" s="16"/>
      <c r="F11" s="17"/>
      <c r="G11" s="17"/>
    </row>
    <row r="12" spans="1:7" x14ac:dyDescent="0.25">
      <c r="A12" s="13" t="s">
        <v>1900</v>
      </c>
      <c r="B12" s="36" t="s">
        <v>1901</v>
      </c>
      <c r="C12" s="36" t="s">
        <v>329</v>
      </c>
      <c r="D12" s="15">
        <v>1000000</v>
      </c>
      <c r="E12" s="16">
        <v>999</v>
      </c>
      <c r="F12" s="17">
        <v>5.96E-2</v>
      </c>
      <c r="G12" s="17">
        <v>5.1985999999999997E-2</v>
      </c>
    </row>
    <row r="13" spans="1:7" x14ac:dyDescent="0.25">
      <c r="A13" s="13" t="s">
        <v>1902</v>
      </c>
      <c r="B13" s="36" t="s">
        <v>1903</v>
      </c>
      <c r="C13" s="36" t="s">
        <v>329</v>
      </c>
      <c r="D13" s="15">
        <v>1000000</v>
      </c>
      <c r="E13" s="16">
        <v>998</v>
      </c>
      <c r="F13" s="17">
        <v>5.96E-2</v>
      </c>
      <c r="G13" s="17">
        <v>5.2260000000000001E-2</v>
      </c>
    </row>
    <row r="14" spans="1:7" x14ac:dyDescent="0.25">
      <c r="A14" s="14" t="s">
        <v>325</v>
      </c>
      <c r="B14" s="37"/>
      <c r="C14" s="37"/>
      <c r="D14" s="18"/>
      <c r="E14" s="29">
        <v>1997</v>
      </c>
      <c r="F14" s="30">
        <v>0.1192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25" t="s">
        <v>336</v>
      </c>
      <c r="B16" s="38"/>
      <c r="C16" s="38"/>
      <c r="D16" s="26"/>
      <c r="E16" s="29">
        <v>1997</v>
      </c>
      <c r="F16" s="30">
        <v>0.1192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13"/>
      <c r="B18" s="36"/>
      <c r="C18" s="36"/>
      <c r="D18" s="15"/>
      <c r="E18" s="16"/>
      <c r="F18" s="17"/>
      <c r="G18" s="17"/>
    </row>
    <row r="19" spans="1:7" x14ac:dyDescent="0.25">
      <c r="A19" s="14" t="s">
        <v>337</v>
      </c>
      <c r="B19" s="36"/>
      <c r="C19" s="36"/>
      <c r="D19" s="15"/>
      <c r="E19" s="16"/>
      <c r="F19" s="17"/>
      <c r="G19" s="17"/>
    </row>
    <row r="20" spans="1:7" x14ac:dyDescent="0.25">
      <c r="A20" s="13" t="s">
        <v>338</v>
      </c>
      <c r="B20" s="36"/>
      <c r="C20" s="36"/>
      <c r="D20" s="15"/>
      <c r="E20" s="16">
        <v>14700</v>
      </c>
      <c r="F20" s="17">
        <v>0.87749999999999995</v>
      </c>
      <c r="G20" s="17">
        <v>5.2499999999999998E-2</v>
      </c>
    </row>
    <row r="21" spans="1:7" x14ac:dyDescent="0.25">
      <c r="A21" s="13" t="s">
        <v>339</v>
      </c>
      <c r="B21" s="36"/>
      <c r="C21" s="36"/>
      <c r="D21" s="15"/>
      <c r="E21" s="16">
        <v>24</v>
      </c>
      <c r="F21" s="17">
        <v>1.4E-3</v>
      </c>
      <c r="G21" s="17">
        <v>5.1214000000000003E-2</v>
      </c>
    </row>
    <row r="22" spans="1:7" x14ac:dyDescent="0.25">
      <c r="A22" s="14" t="s">
        <v>325</v>
      </c>
      <c r="B22" s="37"/>
      <c r="C22" s="37"/>
      <c r="D22" s="18"/>
      <c r="E22" s="29">
        <v>14724</v>
      </c>
      <c r="F22" s="30">
        <v>0.87890000000000001</v>
      </c>
      <c r="G22" s="21"/>
    </row>
    <row r="23" spans="1:7" x14ac:dyDescent="0.25">
      <c r="A23" s="13"/>
      <c r="B23" s="36"/>
      <c r="C23" s="36"/>
      <c r="D23" s="15"/>
      <c r="E23" s="16"/>
      <c r="F23" s="17"/>
      <c r="G23" s="17"/>
    </row>
    <row r="24" spans="1:7" x14ac:dyDescent="0.25">
      <c r="A24" s="25" t="s">
        <v>336</v>
      </c>
      <c r="B24" s="38"/>
      <c r="C24" s="38"/>
      <c r="D24" s="26"/>
      <c r="E24" s="29">
        <v>14724</v>
      </c>
      <c r="F24" s="30">
        <v>0.87890000000000001</v>
      </c>
      <c r="G24" s="21"/>
    </row>
    <row r="25" spans="1:7" x14ac:dyDescent="0.25">
      <c r="A25" s="13" t="s">
        <v>340</v>
      </c>
      <c r="B25" s="36"/>
      <c r="C25" s="36"/>
      <c r="D25" s="15"/>
      <c r="E25" s="16">
        <v>2.1177499000000002</v>
      </c>
      <c r="F25" s="17">
        <v>1.26E-4</v>
      </c>
      <c r="G25" s="17"/>
    </row>
    <row r="26" spans="1:7" x14ac:dyDescent="0.25">
      <c r="A26" s="13" t="s">
        <v>341</v>
      </c>
      <c r="B26" s="36"/>
      <c r="C26" s="36"/>
      <c r="D26" s="15"/>
      <c r="E26" s="16">
        <v>29.9022501</v>
      </c>
      <c r="F26" s="17">
        <v>1.774E-3</v>
      </c>
      <c r="G26" s="17">
        <v>5.2497000000000002E-2</v>
      </c>
    </row>
    <row r="27" spans="1:7" x14ac:dyDescent="0.25">
      <c r="A27" s="33" t="s">
        <v>342</v>
      </c>
      <c r="B27" s="39"/>
      <c r="C27" s="39"/>
      <c r="D27" s="34"/>
      <c r="E27" s="27">
        <v>16753.02</v>
      </c>
      <c r="F27" s="28">
        <v>1</v>
      </c>
      <c r="G27" s="28"/>
    </row>
    <row r="28" spans="1:7" x14ac:dyDescent="0.25">
      <c r="A28" s="70" t="s">
        <v>343</v>
      </c>
      <c r="B28" s="71"/>
      <c r="C28" s="71"/>
      <c r="D28" s="71"/>
      <c r="E28" s="71"/>
      <c r="F28" s="71"/>
      <c r="G28" s="72"/>
    </row>
    <row r="32" spans="1:7" x14ac:dyDescent="0.25">
      <c r="A32" s="1" t="s">
        <v>346</v>
      </c>
    </row>
    <row r="33" spans="1:3" x14ac:dyDescent="0.25">
      <c r="A33" s="56" t="s">
        <v>347</v>
      </c>
      <c r="B33" s="3" t="s">
        <v>163</v>
      </c>
    </row>
    <row r="34" spans="1:3" x14ac:dyDescent="0.25">
      <c r="A34" t="s">
        <v>348</v>
      </c>
    </row>
    <row r="35" spans="1:3" x14ac:dyDescent="0.25">
      <c r="A35" t="s">
        <v>349</v>
      </c>
      <c r="B35" t="s">
        <v>350</v>
      </c>
      <c r="C35" t="s">
        <v>350</v>
      </c>
    </row>
    <row r="36" spans="1:3" x14ac:dyDescent="0.25">
      <c r="B36" s="58">
        <v>46265</v>
      </c>
      <c r="C36" s="58">
        <v>46295</v>
      </c>
    </row>
    <row r="37" spans="1:3" x14ac:dyDescent="0.25">
      <c r="A37" t="s">
        <v>1742</v>
      </c>
      <c r="B37">
        <v>1353.4712999999999</v>
      </c>
      <c r="C37">
        <v>1358.8387</v>
      </c>
    </row>
    <row r="38" spans="1:3" x14ac:dyDescent="0.25">
      <c r="A38" t="s">
        <v>1904</v>
      </c>
      <c r="B38">
        <v>1000.246</v>
      </c>
      <c r="C38">
        <v>1000.2526</v>
      </c>
    </row>
    <row r="39" spans="1:3" x14ac:dyDescent="0.25">
      <c r="A39" t="s">
        <v>1370</v>
      </c>
      <c r="B39">
        <v>1367.5350000000001</v>
      </c>
      <c r="C39">
        <v>1372.8378</v>
      </c>
    </row>
    <row r="40" spans="1:3" x14ac:dyDescent="0.25">
      <c r="A40" t="s">
        <v>591</v>
      </c>
      <c r="B40">
        <v>1423.3607</v>
      </c>
      <c r="C40">
        <v>1429.0056</v>
      </c>
    </row>
    <row r="41" spans="1:3" x14ac:dyDescent="0.25">
      <c r="A41" t="s">
        <v>1371</v>
      </c>
      <c r="B41">
        <v>1058.3807999999999</v>
      </c>
      <c r="C41">
        <v>1058.2438999999999</v>
      </c>
    </row>
    <row r="42" spans="1:3" x14ac:dyDescent="0.25">
      <c r="A42" t="s">
        <v>1372</v>
      </c>
      <c r="B42">
        <v>1379.4538</v>
      </c>
      <c r="C42">
        <v>1378.5083</v>
      </c>
    </row>
    <row r="43" spans="1:3" x14ac:dyDescent="0.25">
      <c r="A43" t="s">
        <v>1905</v>
      </c>
      <c r="B43">
        <v>1347.5001999999999</v>
      </c>
      <c r="C43">
        <v>1352.7867000000001</v>
      </c>
    </row>
    <row r="44" spans="1:3" x14ac:dyDescent="0.25">
      <c r="A44" t="s">
        <v>1906</v>
      </c>
      <c r="B44">
        <v>1008.3759</v>
      </c>
      <c r="C44">
        <v>1008.378</v>
      </c>
    </row>
    <row r="45" spans="1:3" x14ac:dyDescent="0.25">
      <c r="A45" t="s">
        <v>1374</v>
      </c>
      <c r="B45">
        <v>1095.6024</v>
      </c>
      <c r="C45">
        <v>1095.4621</v>
      </c>
    </row>
    <row r="46" spans="1:3" x14ac:dyDescent="0.25">
      <c r="A46" t="s">
        <v>593</v>
      </c>
      <c r="B46">
        <v>1417.8430000000001</v>
      </c>
      <c r="C46">
        <v>1423.4066</v>
      </c>
    </row>
    <row r="47" spans="1:3" x14ac:dyDescent="0.25">
      <c r="A47" t="s">
        <v>1375</v>
      </c>
      <c r="B47">
        <v>1005.2383</v>
      </c>
      <c r="C47">
        <v>1005.1068</v>
      </c>
    </row>
    <row r="48" spans="1:3" x14ac:dyDescent="0.25">
      <c r="A48" t="s">
        <v>1376</v>
      </c>
      <c r="B48">
        <v>1017.386</v>
      </c>
      <c r="C48">
        <v>1016.699</v>
      </c>
    </row>
    <row r="49" spans="1:4" x14ac:dyDescent="0.25">
      <c r="A49" t="s">
        <v>1907</v>
      </c>
      <c r="B49">
        <v>1302.2974999999999</v>
      </c>
      <c r="C49">
        <v>1307.4622999999999</v>
      </c>
    </row>
    <row r="50" spans="1:4" x14ac:dyDescent="0.25">
      <c r="A50" t="s">
        <v>1908</v>
      </c>
      <c r="B50">
        <v>1000</v>
      </c>
      <c r="C50">
        <v>1000</v>
      </c>
    </row>
    <row r="51" spans="1:4" x14ac:dyDescent="0.25">
      <c r="A51" t="s">
        <v>1909</v>
      </c>
      <c r="B51">
        <v>1302.2959000000001</v>
      </c>
      <c r="C51">
        <v>1307.4606000000001</v>
      </c>
    </row>
    <row r="52" spans="1:4" x14ac:dyDescent="0.25">
      <c r="A52" t="s">
        <v>1910</v>
      </c>
      <c r="B52">
        <v>1000</v>
      </c>
      <c r="C52">
        <v>1000</v>
      </c>
    </row>
    <row r="54" spans="1:4" x14ac:dyDescent="0.25">
      <c r="A54" t="s">
        <v>1066</v>
      </c>
    </row>
    <row r="56" spans="1:4" x14ac:dyDescent="0.25">
      <c r="A56" s="59" t="s">
        <v>1067</v>
      </c>
      <c r="B56" s="59" t="s">
        <v>1068</v>
      </c>
      <c r="C56" s="59" t="s">
        <v>1069</v>
      </c>
      <c r="D56" s="59" t="s">
        <v>1070</v>
      </c>
    </row>
    <row r="57" spans="1:4" x14ac:dyDescent="0.25">
      <c r="A57" s="59" t="s">
        <v>1911</v>
      </c>
      <c r="B57" s="59"/>
      <c r="C57" s="59">
        <v>3.9409063999999998</v>
      </c>
      <c r="D57" s="59">
        <v>3.9409063999999998</v>
      </c>
    </row>
    <row r="58" spans="1:4" x14ac:dyDescent="0.25">
      <c r="A58" s="59" t="s">
        <v>1912</v>
      </c>
      <c r="B58" s="59"/>
      <c r="C58" s="59">
        <v>7.5675676000000003</v>
      </c>
      <c r="D58" s="59">
        <v>7.5675676000000003</v>
      </c>
    </row>
    <row r="59" spans="1:4" x14ac:dyDescent="0.25">
      <c r="A59" s="59" t="s">
        <v>1913</v>
      </c>
      <c r="B59" s="59"/>
      <c r="C59" s="59">
        <v>4.3306711</v>
      </c>
      <c r="D59" s="59">
        <v>4.3306711</v>
      </c>
    </row>
    <row r="60" spans="1:4" x14ac:dyDescent="0.25">
      <c r="A60" s="59" t="s">
        <v>1914</v>
      </c>
      <c r="B60" s="59"/>
      <c r="C60" s="59">
        <v>6.4288949000000004</v>
      </c>
      <c r="D60" s="59">
        <v>6.4288949000000004</v>
      </c>
    </row>
    <row r="61" spans="1:4" x14ac:dyDescent="0.25">
      <c r="A61" s="59" t="s">
        <v>1915</v>
      </c>
      <c r="B61" s="59"/>
      <c r="C61" s="59">
        <v>3.8808712999999999</v>
      </c>
      <c r="D61" s="59">
        <v>3.8808712999999999</v>
      </c>
    </row>
    <row r="62" spans="1:4" x14ac:dyDescent="0.25">
      <c r="A62" s="59" t="s">
        <v>1916</v>
      </c>
      <c r="B62" s="59"/>
      <c r="C62" s="59">
        <v>4.4402353999999997</v>
      </c>
      <c r="D62" s="59">
        <v>4.4402353999999997</v>
      </c>
    </row>
    <row r="63" spans="1:4" x14ac:dyDescent="0.25">
      <c r="A63" s="59" t="s">
        <v>1917</v>
      </c>
      <c r="B63" s="59"/>
      <c r="C63" s="59">
        <v>4.0757146000000004</v>
      </c>
      <c r="D63" s="59">
        <v>4.0757146000000004</v>
      </c>
    </row>
    <row r="64" spans="1:4" x14ac:dyDescent="0.25">
      <c r="A64" s="59" t="s">
        <v>1918</v>
      </c>
      <c r="B64" s="59"/>
      <c r="C64" s="59">
        <v>4.6698902999999996</v>
      </c>
      <c r="D64" s="59">
        <v>4.6698902999999996</v>
      </c>
    </row>
    <row r="66" spans="1:2" x14ac:dyDescent="0.25">
      <c r="A66" t="s">
        <v>353</v>
      </c>
      <c r="B66" s="3" t="s">
        <v>163</v>
      </c>
    </row>
    <row r="67" spans="1:2" ht="29.1" customHeight="1" x14ac:dyDescent="0.25">
      <c r="A67" s="56" t="s">
        <v>354</v>
      </c>
      <c r="B67" s="3" t="s">
        <v>163</v>
      </c>
    </row>
    <row r="68" spans="1:2" ht="29.1" customHeight="1" x14ac:dyDescent="0.25">
      <c r="A68" s="56" t="s">
        <v>355</v>
      </c>
      <c r="B68" s="3" t="s">
        <v>163</v>
      </c>
    </row>
    <row r="69" spans="1:2" x14ac:dyDescent="0.25">
      <c r="A69" t="s">
        <v>356</v>
      </c>
      <c r="B69" s="66">
        <f>B84</f>
        <v>3.4334327896022102E-3</v>
      </c>
    </row>
    <row r="70" spans="1:2" ht="43.5" customHeight="1" x14ac:dyDescent="0.25">
      <c r="A70" s="56" t="s">
        <v>357</v>
      </c>
      <c r="B70" s="3" t="s">
        <v>163</v>
      </c>
    </row>
    <row r="71" spans="1:2" x14ac:dyDescent="0.25">
      <c r="B71" s="3"/>
    </row>
    <row r="72" spans="1:2" ht="29.1" customHeight="1" x14ac:dyDescent="0.25">
      <c r="A72" s="56" t="s">
        <v>358</v>
      </c>
      <c r="B72" s="3" t="s">
        <v>163</v>
      </c>
    </row>
    <row r="73" spans="1:2" ht="29.1" customHeight="1" x14ac:dyDescent="0.25">
      <c r="A73" s="56" t="s">
        <v>359</v>
      </c>
      <c r="B73" t="s">
        <v>163</v>
      </c>
    </row>
    <row r="74" spans="1:2" ht="29.1" customHeight="1" x14ac:dyDescent="0.25">
      <c r="A74" s="56" t="s">
        <v>360</v>
      </c>
      <c r="B74" s="3" t="s">
        <v>163</v>
      </c>
    </row>
    <row r="75" spans="1:2" ht="29.1" customHeight="1" x14ac:dyDescent="0.25">
      <c r="A75" s="56" t="s">
        <v>361</v>
      </c>
      <c r="B75" s="3" t="s">
        <v>163</v>
      </c>
    </row>
    <row r="76" spans="1:2" x14ac:dyDescent="0.25">
      <c r="A76" s="56"/>
      <c r="B76" s="3"/>
    </row>
    <row r="77" spans="1:2" x14ac:dyDescent="0.25">
      <c r="A77" t="s">
        <v>362</v>
      </c>
    </row>
    <row r="78" spans="1:2" x14ac:dyDescent="0.25">
      <c r="A78" s="24" t="s">
        <v>363</v>
      </c>
      <c r="B78" s="24" t="s">
        <v>1919</v>
      </c>
    </row>
    <row r="79" spans="1:2" x14ac:dyDescent="0.25">
      <c r="A79" s="24" t="s">
        <v>365</v>
      </c>
      <c r="B79" s="24" t="s">
        <v>1920</v>
      </c>
    </row>
    <row r="80" spans="1:2" x14ac:dyDescent="0.25">
      <c r="A80" s="24"/>
      <c r="B80" s="24"/>
    </row>
    <row r="81" spans="1:4" x14ac:dyDescent="0.25">
      <c r="A81" s="24" t="s">
        <v>367</v>
      </c>
      <c r="B81" s="60">
        <v>5.2454412871079201</v>
      </c>
    </row>
    <row r="82" spans="1:4" x14ac:dyDescent="0.25">
      <c r="A82" s="24"/>
      <c r="B82" s="24"/>
    </row>
    <row r="83" spans="1:4" x14ac:dyDescent="0.25">
      <c r="A83" s="24" t="s">
        <v>368</v>
      </c>
      <c r="B83" s="49">
        <v>6.1000000000000004E-3</v>
      </c>
    </row>
    <row r="84" spans="1:4" x14ac:dyDescent="0.25">
      <c r="A84" s="24" t="s">
        <v>369</v>
      </c>
      <c r="B84" s="40">
        <v>3.4334327896022102E-3</v>
      </c>
    </row>
    <row r="85" spans="1:4" x14ac:dyDescent="0.25">
      <c r="A85" s="24"/>
      <c r="B85" s="24"/>
    </row>
    <row r="86" spans="1:4" x14ac:dyDescent="0.25">
      <c r="A86" s="24" t="s">
        <v>370</v>
      </c>
      <c r="B86" s="65">
        <v>46295</v>
      </c>
    </row>
    <row r="88" spans="1:4" ht="69.95" customHeight="1" x14ac:dyDescent="0.25">
      <c r="A88" s="125" t="s">
        <v>371</v>
      </c>
      <c r="B88" s="125" t="s">
        <v>372</v>
      </c>
      <c r="C88" s="125" t="s">
        <v>5</v>
      </c>
      <c r="D88" s="125" t="s">
        <v>6</v>
      </c>
    </row>
    <row r="89" spans="1:4" ht="69.95" customHeight="1" x14ac:dyDescent="0.25">
      <c r="A89" s="125" t="s">
        <v>1921</v>
      </c>
      <c r="B89" s="125"/>
      <c r="C89" s="125" t="s">
        <v>72</v>
      </c>
      <c r="D8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96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1922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1923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434</v>
      </c>
      <c r="B8" s="36" t="s">
        <v>435</v>
      </c>
      <c r="C8" s="36" t="s">
        <v>436</v>
      </c>
      <c r="D8" s="15">
        <v>6392</v>
      </c>
      <c r="E8" s="16">
        <v>112.38</v>
      </c>
      <c r="F8" s="17">
        <v>6.0400000000000002E-2</v>
      </c>
      <c r="G8" s="17"/>
    </row>
    <row r="9" spans="1:7" x14ac:dyDescent="0.25">
      <c r="A9" s="13" t="s">
        <v>501</v>
      </c>
      <c r="B9" s="36" t="s">
        <v>502</v>
      </c>
      <c r="C9" s="36" t="s">
        <v>503</v>
      </c>
      <c r="D9" s="15">
        <v>9075</v>
      </c>
      <c r="E9" s="16">
        <v>107.77</v>
      </c>
      <c r="F9" s="17">
        <v>5.79E-2</v>
      </c>
      <c r="G9" s="17"/>
    </row>
    <row r="10" spans="1:7" x14ac:dyDescent="0.25">
      <c r="A10" s="13" t="s">
        <v>398</v>
      </c>
      <c r="B10" s="36" t="s">
        <v>399</v>
      </c>
      <c r="C10" s="36" t="s">
        <v>400</v>
      </c>
      <c r="D10" s="15">
        <v>2804</v>
      </c>
      <c r="E10" s="16">
        <v>105.29</v>
      </c>
      <c r="F10" s="17">
        <v>5.6599999999999998E-2</v>
      </c>
      <c r="G10" s="17"/>
    </row>
    <row r="11" spans="1:7" x14ac:dyDescent="0.25">
      <c r="A11" s="13" t="s">
        <v>393</v>
      </c>
      <c r="B11" s="36" t="s">
        <v>394</v>
      </c>
      <c r="C11" s="36" t="s">
        <v>378</v>
      </c>
      <c r="D11" s="15">
        <v>9959</v>
      </c>
      <c r="E11" s="16">
        <v>95.68</v>
      </c>
      <c r="F11" s="17">
        <v>5.1400000000000001E-2</v>
      </c>
      <c r="G11" s="17"/>
    </row>
    <row r="12" spans="1:7" x14ac:dyDescent="0.25">
      <c r="A12" s="13" t="s">
        <v>437</v>
      </c>
      <c r="B12" s="36" t="s">
        <v>438</v>
      </c>
      <c r="C12" s="36" t="s">
        <v>378</v>
      </c>
      <c r="D12" s="15">
        <v>6866</v>
      </c>
      <c r="E12" s="16">
        <v>84.18</v>
      </c>
      <c r="F12" s="17">
        <v>4.5199999999999997E-2</v>
      </c>
      <c r="G12" s="17"/>
    </row>
    <row r="13" spans="1:7" x14ac:dyDescent="0.25">
      <c r="A13" s="13" t="s">
        <v>418</v>
      </c>
      <c r="B13" s="36" t="s">
        <v>419</v>
      </c>
      <c r="C13" s="36" t="s">
        <v>378</v>
      </c>
      <c r="D13" s="15">
        <v>17649</v>
      </c>
      <c r="E13" s="16">
        <v>73.7</v>
      </c>
      <c r="F13" s="17">
        <v>3.9600000000000003E-2</v>
      </c>
      <c r="G13" s="17"/>
    </row>
    <row r="14" spans="1:7" x14ac:dyDescent="0.25">
      <c r="A14" s="13" t="s">
        <v>423</v>
      </c>
      <c r="B14" s="36" t="s">
        <v>424</v>
      </c>
      <c r="C14" s="36" t="s">
        <v>384</v>
      </c>
      <c r="D14" s="15">
        <v>2147</v>
      </c>
      <c r="E14" s="16">
        <v>63.28</v>
      </c>
      <c r="F14" s="17">
        <v>3.4000000000000002E-2</v>
      </c>
      <c r="G14" s="17"/>
    </row>
    <row r="15" spans="1:7" x14ac:dyDescent="0.25">
      <c r="A15" s="13" t="s">
        <v>599</v>
      </c>
      <c r="B15" s="36" t="s">
        <v>600</v>
      </c>
      <c r="C15" s="36" t="s">
        <v>417</v>
      </c>
      <c r="D15" s="15">
        <v>6419</v>
      </c>
      <c r="E15" s="16">
        <v>61.7</v>
      </c>
      <c r="F15" s="17">
        <v>3.32E-2</v>
      </c>
      <c r="G15" s="17"/>
    </row>
    <row r="16" spans="1:7" x14ac:dyDescent="0.25">
      <c r="A16" s="13" t="s">
        <v>610</v>
      </c>
      <c r="B16" s="36" t="s">
        <v>611</v>
      </c>
      <c r="C16" s="36" t="s">
        <v>431</v>
      </c>
      <c r="D16" s="15">
        <v>2589</v>
      </c>
      <c r="E16" s="16">
        <v>47.12</v>
      </c>
      <c r="F16" s="17">
        <v>2.53E-2</v>
      </c>
      <c r="G16" s="17"/>
    </row>
    <row r="17" spans="1:7" x14ac:dyDescent="0.25">
      <c r="A17" s="13" t="s">
        <v>511</v>
      </c>
      <c r="B17" s="36" t="s">
        <v>512</v>
      </c>
      <c r="C17" s="36" t="s">
        <v>472</v>
      </c>
      <c r="D17" s="15">
        <v>979</v>
      </c>
      <c r="E17" s="16">
        <v>44.94</v>
      </c>
      <c r="F17" s="17">
        <v>2.41E-2</v>
      </c>
      <c r="G17" s="17"/>
    </row>
    <row r="18" spans="1:7" x14ac:dyDescent="0.25">
      <c r="A18" s="13" t="s">
        <v>385</v>
      </c>
      <c r="B18" s="36" t="s">
        <v>386</v>
      </c>
      <c r="C18" s="36" t="s">
        <v>387</v>
      </c>
      <c r="D18" s="15">
        <v>1349</v>
      </c>
      <c r="E18" s="16">
        <v>44.52</v>
      </c>
      <c r="F18" s="17">
        <v>2.3900000000000001E-2</v>
      </c>
      <c r="G18" s="17"/>
    </row>
    <row r="19" spans="1:7" x14ac:dyDescent="0.25">
      <c r="A19" s="13" t="s">
        <v>391</v>
      </c>
      <c r="B19" s="36" t="s">
        <v>392</v>
      </c>
      <c r="C19" s="36" t="s">
        <v>378</v>
      </c>
      <c r="D19" s="15">
        <v>13066</v>
      </c>
      <c r="E19" s="16">
        <v>41.55</v>
      </c>
      <c r="F19" s="17">
        <v>2.23E-2</v>
      </c>
      <c r="G19" s="17"/>
    </row>
    <row r="20" spans="1:7" x14ac:dyDescent="0.25">
      <c r="A20" s="13" t="s">
        <v>584</v>
      </c>
      <c r="B20" s="36" t="s">
        <v>585</v>
      </c>
      <c r="C20" s="36" t="s">
        <v>431</v>
      </c>
      <c r="D20" s="15">
        <v>2057</v>
      </c>
      <c r="E20" s="16">
        <v>40.76</v>
      </c>
      <c r="F20" s="17">
        <v>2.1899999999999999E-2</v>
      </c>
      <c r="G20" s="17"/>
    </row>
    <row r="21" spans="1:7" x14ac:dyDescent="0.25">
      <c r="A21" s="13" t="s">
        <v>620</v>
      </c>
      <c r="B21" s="36" t="s">
        <v>621</v>
      </c>
      <c r="C21" s="36" t="s">
        <v>603</v>
      </c>
      <c r="D21" s="15">
        <v>2141</v>
      </c>
      <c r="E21" s="16">
        <v>40.29</v>
      </c>
      <c r="F21" s="17">
        <v>2.1600000000000001E-2</v>
      </c>
      <c r="G21" s="17"/>
    </row>
    <row r="22" spans="1:7" x14ac:dyDescent="0.25">
      <c r="A22" s="13" t="s">
        <v>630</v>
      </c>
      <c r="B22" s="36" t="s">
        <v>631</v>
      </c>
      <c r="C22" s="36" t="s">
        <v>384</v>
      </c>
      <c r="D22" s="15">
        <v>309</v>
      </c>
      <c r="E22" s="16">
        <v>36.92</v>
      </c>
      <c r="F22" s="17">
        <v>1.9800000000000002E-2</v>
      </c>
      <c r="G22" s="17"/>
    </row>
    <row r="23" spans="1:7" x14ac:dyDescent="0.25">
      <c r="A23" s="13" t="s">
        <v>536</v>
      </c>
      <c r="B23" s="36" t="s">
        <v>537</v>
      </c>
      <c r="C23" s="36" t="s">
        <v>475</v>
      </c>
      <c r="D23" s="15">
        <v>11392</v>
      </c>
      <c r="E23" s="16">
        <v>36.68</v>
      </c>
      <c r="F23" s="17">
        <v>1.9699999999999999E-2</v>
      </c>
      <c r="G23" s="17"/>
    </row>
    <row r="24" spans="1:7" x14ac:dyDescent="0.25">
      <c r="A24" s="13" t="s">
        <v>538</v>
      </c>
      <c r="B24" s="36" t="s">
        <v>539</v>
      </c>
      <c r="C24" s="36" t="s">
        <v>498</v>
      </c>
      <c r="D24" s="15">
        <v>19754</v>
      </c>
      <c r="E24" s="16">
        <v>36.479999999999997</v>
      </c>
      <c r="F24" s="17">
        <v>1.9599999999999999E-2</v>
      </c>
      <c r="G24" s="17"/>
    </row>
    <row r="25" spans="1:7" x14ac:dyDescent="0.25">
      <c r="A25" s="13" t="s">
        <v>606</v>
      </c>
      <c r="B25" s="36" t="s">
        <v>607</v>
      </c>
      <c r="C25" s="36" t="s">
        <v>384</v>
      </c>
      <c r="D25" s="15">
        <v>677</v>
      </c>
      <c r="E25" s="16">
        <v>35.450000000000003</v>
      </c>
      <c r="F25" s="17">
        <v>1.9099999999999999E-2</v>
      </c>
      <c r="G25" s="17"/>
    </row>
    <row r="26" spans="1:7" x14ac:dyDescent="0.25">
      <c r="A26" s="13" t="s">
        <v>439</v>
      </c>
      <c r="B26" s="36" t="s">
        <v>440</v>
      </c>
      <c r="C26" s="36" t="s">
        <v>441</v>
      </c>
      <c r="D26" s="15">
        <v>8588</v>
      </c>
      <c r="E26" s="16">
        <v>33.479999999999997</v>
      </c>
      <c r="F26" s="17">
        <v>1.7999999999999999E-2</v>
      </c>
      <c r="G26" s="17"/>
    </row>
    <row r="27" spans="1:7" x14ac:dyDescent="0.25">
      <c r="A27" s="13" t="s">
        <v>446</v>
      </c>
      <c r="B27" s="36" t="s">
        <v>447</v>
      </c>
      <c r="C27" s="36" t="s">
        <v>417</v>
      </c>
      <c r="D27" s="15">
        <v>3328</v>
      </c>
      <c r="E27" s="16">
        <v>32.75</v>
      </c>
      <c r="F27" s="17">
        <v>1.7600000000000001E-2</v>
      </c>
      <c r="G27" s="17"/>
    </row>
    <row r="28" spans="1:7" x14ac:dyDescent="0.25">
      <c r="A28" s="13" t="s">
        <v>379</v>
      </c>
      <c r="B28" s="36" t="s">
        <v>380</v>
      </c>
      <c r="C28" s="36" t="s">
        <v>381</v>
      </c>
      <c r="D28" s="15">
        <v>7734</v>
      </c>
      <c r="E28" s="16">
        <v>32.1</v>
      </c>
      <c r="F28" s="17">
        <v>1.72E-2</v>
      </c>
      <c r="G28" s="17"/>
    </row>
    <row r="29" spans="1:7" x14ac:dyDescent="0.25">
      <c r="A29" s="13" t="s">
        <v>409</v>
      </c>
      <c r="B29" s="36" t="s">
        <v>410</v>
      </c>
      <c r="C29" s="36" t="s">
        <v>411</v>
      </c>
      <c r="D29" s="15">
        <v>1826</v>
      </c>
      <c r="E29" s="16">
        <v>31.99</v>
      </c>
      <c r="F29" s="17">
        <v>1.72E-2</v>
      </c>
      <c r="G29" s="17"/>
    </row>
    <row r="30" spans="1:7" x14ac:dyDescent="0.25">
      <c r="A30" s="13" t="s">
        <v>612</v>
      </c>
      <c r="B30" s="36" t="s">
        <v>613</v>
      </c>
      <c r="C30" s="36" t="s">
        <v>378</v>
      </c>
      <c r="D30" s="15">
        <v>3461</v>
      </c>
      <c r="E30" s="16">
        <v>31.07</v>
      </c>
      <c r="F30" s="17">
        <v>1.67E-2</v>
      </c>
      <c r="G30" s="17"/>
    </row>
    <row r="31" spans="1:7" x14ac:dyDescent="0.25">
      <c r="A31" s="13" t="s">
        <v>648</v>
      </c>
      <c r="B31" s="36" t="s">
        <v>649</v>
      </c>
      <c r="C31" s="36" t="s">
        <v>467</v>
      </c>
      <c r="D31" s="15">
        <v>283</v>
      </c>
      <c r="E31" s="16">
        <v>31.06</v>
      </c>
      <c r="F31" s="17">
        <v>1.67E-2</v>
      </c>
      <c r="G31" s="17"/>
    </row>
    <row r="32" spans="1:7" x14ac:dyDescent="0.25">
      <c r="A32" s="13" t="s">
        <v>468</v>
      </c>
      <c r="B32" s="36" t="s">
        <v>469</v>
      </c>
      <c r="C32" s="36" t="s">
        <v>381</v>
      </c>
      <c r="D32" s="15">
        <v>3583</v>
      </c>
      <c r="E32" s="16">
        <v>30.81</v>
      </c>
      <c r="F32" s="17">
        <v>1.66E-2</v>
      </c>
      <c r="G32" s="17"/>
    </row>
    <row r="33" spans="1:7" x14ac:dyDescent="0.25">
      <c r="A33" s="13" t="s">
        <v>425</v>
      </c>
      <c r="B33" s="36" t="s">
        <v>426</v>
      </c>
      <c r="C33" s="36" t="s">
        <v>411</v>
      </c>
      <c r="D33" s="15">
        <v>576</v>
      </c>
      <c r="E33" s="16">
        <v>30.44</v>
      </c>
      <c r="F33" s="17">
        <v>1.6400000000000001E-2</v>
      </c>
      <c r="G33" s="17"/>
    </row>
    <row r="34" spans="1:7" x14ac:dyDescent="0.25">
      <c r="A34" s="13" t="s">
        <v>614</v>
      </c>
      <c r="B34" s="36" t="s">
        <v>615</v>
      </c>
      <c r="C34" s="36" t="s">
        <v>378</v>
      </c>
      <c r="D34" s="15">
        <v>2975</v>
      </c>
      <c r="E34" s="16">
        <v>30.2</v>
      </c>
      <c r="F34" s="17">
        <v>1.6199999999999999E-2</v>
      </c>
      <c r="G34" s="17"/>
    </row>
    <row r="35" spans="1:7" x14ac:dyDescent="0.25">
      <c r="A35" s="13" t="s">
        <v>571</v>
      </c>
      <c r="B35" s="36" t="s">
        <v>572</v>
      </c>
      <c r="C35" s="36" t="s">
        <v>472</v>
      </c>
      <c r="D35" s="15">
        <v>220</v>
      </c>
      <c r="E35" s="16">
        <v>28.91</v>
      </c>
      <c r="F35" s="17">
        <v>1.55E-2</v>
      </c>
      <c r="G35" s="17"/>
    </row>
    <row r="36" spans="1:7" x14ac:dyDescent="0.25">
      <c r="A36" s="13" t="s">
        <v>618</v>
      </c>
      <c r="B36" s="36" t="s">
        <v>619</v>
      </c>
      <c r="C36" s="36" t="s">
        <v>422</v>
      </c>
      <c r="D36" s="15">
        <v>1416</v>
      </c>
      <c r="E36" s="16">
        <v>27.23</v>
      </c>
      <c r="F36" s="17">
        <v>1.46E-2</v>
      </c>
      <c r="G36" s="17"/>
    </row>
    <row r="37" spans="1:7" x14ac:dyDescent="0.25">
      <c r="A37" s="13" t="s">
        <v>628</v>
      </c>
      <c r="B37" s="36" t="s">
        <v>629</v>
      </c>
      <c r="C37" s="36" t="s">
        <v>431</v>
      </c>
      <c r="D37" s="15">
        <v>1282</v>
      </c>
      <c r="E37" s="16">
        <v>26.18</v>
      </c>
      <c r="F37" s="17">
        <v>1.41E-2</v>
      </c>
      <c r="G37" s="17"/>
    </row>
    <row r="38" spans="1:7" x14ac:dyDescent="0.25">
      <c r="A38" s="13" t="s">
        <v>470</v>
      </c>
      <c r="B38" s="36" t="s">
        <v>471</v>
      </c>
      <c r="C38" s="36" t="s">
        <v>472</v>
      </c>
      <c r="D38" s="15">
        <v>1081</v>
      </c>
      <c r="E38" s="16">
        <v>26.09</v>
      </c>
      <c r="F38" s="17">
        <v>1.4E-2</v>
      </c>
      <c r="G38" s="17"/>
    </row>
    <row r="39" spans="1:7" x14ac:dyDescent="0.25">
      <c r="A39" s="13" t="s">
        <v>519</v>
      </c>
      <c r="B39" s="36" t="s">
        <v>520</v>
      </c>
      <c r="C39" s="36" t="s">
        <v>387</v>
      </c>
      <c r="D39" s="15">
        <v>1066</v>
      </c>
      <c r="E39" s="16">
        <v>24.35</v>
      </c>
      <c r="F39" s="17">
        <v>1.3100000000000001E-2</v>
      </c>
      <c r="G39" s="17"/>
    </row>
    <row r="40" spans="1:7" x14ac:dyDescent="0.25">
      <c r="A40" s="13" t="s">
        <v>636</v>
      </c>
      <c r="B40" s="36" t="s">
        <v>637</v>
      </c>
      <c r="C40" s="36" t="s">
        <v>431</v>
      </c>
      <c r="D40" s="15">
        <v>1461</v>
      </c>
      <c r="E40" s="16">
        <v>24.35</v>
      </c>
      <c r="F40" s="17">
        <v>1.3100000000000001E-2</v>
      </c>
      <c r="G40" s="17"/>
    </row>
    <row r="41" spans="1:7" x14ac:dyDescent="0.25">
      <c r="A41" s="13" t="s">
        <v>685</v>
      </c>
      <c r="B41" s="36" t="s">
        <v>686</v>
      </c>
      <c r="C41" s="36" t="s">
        <v>417</v>
      </c>
      <c r="D41" s="15">
        <v>1344</v>
      </c>
      <c r="E41" s="16">
        <v>23.29</v>
      </c>
      <c r="F41" s="17">
        <v>1.2500000000000001E-2</v>
      </c>
      <c r="G41" s="17"/>
    </row>
    <row r="42" spans="1:7" x14ac:dyDescent="0.25">
      <c r="A42" s="13" t="s">
        <v>412</v>
      </c>
      <c r="B42" s="36" t="s">
        <v>413</v>
      </c>
      <c r="C42" s="36" t="s">
        <v>414</v>
      </c>
      <c r="D42" s="15">
        <v>1057</v>
      </c>
      <c r="E42" s="16">
        <v>23.05</v>
      </c>
      <c r="F42" s="17">
        <v>1.24E-2</v>
      </c>
      <c r="G42" s="17"/>
    </row>
    <row r="43" spans="1:7" x14ac:dyDescent="0.25">
      <c r="A43" s="13" t="s">
        <v>401</v>
      </c>
      <c r="B43" s="36" t="s">
        <v>402</v>
      </c>
      <c r="C43" s="36" t="s">
        <v>403</v>
      </c>
      <c r="D43" s="15">
        <v>14911</v>
      </c>
      <c r="E43" s="16">
        <v>23.02</v>
      </c>
      <c r="F43" s="17">
        <v>1.24E-2</v>
      </c>
      <c r="G43" s="17"/>
    </row>
    <row r="44" spans="1:7" x14ac:dyDescent="0.25">
      <c r="A44" s="13" t="s">
        <v>645</v>
      </c>
      <c r="B44" s="36" t="s">
        <v>646</v>
      </c>
      <c r="C44" s="36" t="s">
        <v>647</v>
      </c>
      <c r="D44" s="15">
        <v>2815</v>
      </c>
      <c r="E44" s="16">
        <v>22.15</v>
      </c>
      <c r="F44" s="17">
        <v>1.1900000000000001E-2</v>
      </c>
      <c r="G44" s="17"/>
    </row>
    <row r="45" spans="1:7" x14ac:dyDescent="0.25">
      <c r="A45" s="13" t="s">
        <v>525</v>
      </c>
      <c r="B45" s="36" t="s">
        <v>526</v>
      </c>
      <c r="C45" s="36" t="s">
        <v>483</v>
      </c>
      <c r="D45" s="15">
        <v>2755</v>
      </c>
      <c r="E45" s="16">
        <v>21.16</v>
      </c>
      <c r="F45" s="17">
        <v>1.14E-2</v>
      </c>
      <c r="G45" s="17"/>
    </row>
    <row r="46" spans="1:7" x14ac:dyDescent="0.25">
      <c r="A46" s="13" t="s">
        <v>705</v>
      </c>
      <c r="B46" s="36" t="s">
        <v>706</v>
      </c>
      <c r="C46" s="36" t="s">
        <v>707</v>
      </c>
      <c r="D46" s="15">
        <v>9350</v>
      </c>
      <c r="E46" s="16">
        <v>21.04</v>
      </c>
      <c r="F46" s="17">
        <v>1.1299999999999999E-2</v>
      </c>
      <c r="G46" s="17"/>
    </row>
    <row r="47" spans="1:7" x14ac:dyDescent="0.25">
      <c r="A47" s="13" t="s">
        <v>388</v>
      </c>
      <c r="B47" s="36" t="s">
        <v>389</v>
      </c>
      <c r="C47" s="36" t="s">
        <v>390</v>
      </c>
      <c r="D47" s="15">
        <v>984</v>
      </c>
      <c r="E47" s="16">
        <v>19.149999999999999</v>
      </c>
      <c r="F47" s="17">
        <v>1.03E-2</v>
      </c>
      <c r="G47" s="17"/>
    </row>
    <row r="48" spans="1:7" x14ac:dyDescent="0.25">
      <c r="A48" s="13" t="s">
        <v>668</v>
      </c>
      <c r="B48" s="36" t="s">
        <v>669</v>
      </c>
      <c r="C48" s="36" t="s">
        <v>408</v>
      </c>
      <c r="D48" s="15">
        <v>768</v>
      </c>
      <c r="E48" s="16">
        <v>19</v>
      </c>
      <c r="F48" s="17">
        <v>1.0200000000000001E-2</v>
      </c>
      <c r="G48" s="17"/>
    </row>
    <row r="49" spans="1:7" x14ac:dyDescent="0.25">
      <c r="A49" s="13" t="s">
        <v>673</v>
      </c>
      <c r="B49" s="36" t="s">
        <v>674</v>
      </c>
      <c r="C49" s="36" t="s">
        <v>431</v>
      </c>
      <c r="D49" s="15">
        <v>791</v>
      </c>
      <c r="E49" s="16">
        <v>18.27</v>
      </c>
      <c r="F49" s="17">
        <v>9.7999999999999997E-3</v>
      </c>
      <c r="G49" s="17"/>
    </row>
    <row r="50" spans="1:7" x14ac:dyDescent="0.25">
      <c r="A50" s="13" t="s">
        <v>675</v>
      </c>
      <c r="B50" s="36" t="s">
        <v>676</v>
      </c>
      <c r="C50" s="36" t="s">
        <v>503</v>
      </c>
      <c r="D50" s="15">
        <v>5064</v>
      </c>
      <c r="E50" s="16">
        <v>17.829999999999998</v>
      </c>
      <c r="F50" s="17">
        <v>9.5999999999999992E-3</v>
      </c>
      <c r="G50" s="17"/>
    </row>
    <row r="51" spans="1:7" x14ac:dyDescent="0.25">
      <c r="A51" s="13" t="s">
        <v>690</v>
      </c>
      <c r="B51" s="36" t="s">
        <v>691</v>
      </c>
      <c r="C51" s="36" t="s">
        <v>431</v>
      </c>
      <c r="D51" s="15">
        <v>310</v>
      </c>
      <c r="E51" s="16">
        <v>15.95</v>
      </c>
      <c r="F51" s="17">
        <v>8.6E-3</v>
      </c>
      <c r="G51" s="17"/>
    </row>
    <row r="52" spans="1:7" x14ac:dyDescent="0.25">
      <c r="A52" s="13" t="s">
        <v>694</v>
      </c>
      <c r="B52" s="36" t="s">
        <v>695</v>
      </c>
      <c r="C52" s="36" t="s">
        <v>552</v>
      </c>
      <c r="D52" s="15">
        <v>2947</v>
      </c>
      <c r="E52" s="16">
        <v>15.88</v>
      </c>
      <c r="F52" s="17">
        <v>8.5000000000000006E-3</v>
      </c>
      <c r="G52" s="17"/>
    </row>
    <row r="53" spans="1:7" x14ac:dyDescent="0.25">
      <c r="A53" s="13" t="s">
        <v>490</v>
      </c>
      <c r="B53" s="36" t="s">
        <v>491</v>
      </c>
      <c r="C53" s="36" t="s">
        <v>411</v>
      </c>
      <c r="D53" s="15">
        <v>697</v>
      </c>
      <c r="E53" s="16">
        <v>15.05</v>
      </c>
      <c r="F53" s="17">
        <v>8.0999999999999996E-3</v>
      </c>
      <c r="G53" s="17"/>
    </row>
    <row r="54" spans="1:7" x14ac:dyDescent="0.25">
      <c r="A54" s="13" t="s">
        <v>494</v>
      </c>
      <c r="B54" s="36" t="s">
        <v>495</v>
      </c>
      <c r="C54" s="36" t="s">
        <v>378</v>
      </c>
      <c r="D54" s="15">
        <v>1852</v>
      </c>
      <c r="E54" s="16">
        <v>14.94</v>
      </c>
      <c r="F54" s="17">
        <v>8.0000000000000002E-3</v>
      </c>
      <c r="G54" s="17"/>
    </row>
    <row r="55" spans="1:7" x14ac:dyDescent="0.25">
      <c r="A55" s="13" t="s">
        <v>733</v>
      </c>
      <c r="B55" s="36" t="s">
        <v>734</v>
      </c>
      <c r="C55" s="36" t="s">
        <v>422</v>
      </c>
      <c r="D55" s="15">
        <v>11</v>
      </c>
      <c r="E55" s="16">
        <v>13.78</v>
      </c>
      <c r="F55" s="17">
        <v>7.4000000000000003E-3</v>
      </c>
      <c r="G55" s="17"/>
    </row>
    <row r="56" spans="1:7" x14ac:dyDescent="0.25">
      <c r="A56" s="13" t="s">
        <v>737</v>
      </c>
      <c r="B56" s="36" t="s">
        <v>738</v>
      </c>
      <c r="C56" s="36" t="s">
        <v>472</v>
      </c>
      <c r="D56" s="15">
        <v>1190</v>
      </c>
      <c r="E56" s="16">
        <v>12.74</v>
      </c>
      <c r="F56" s="17">
        <v>6.7999999999999996E-3</v>
      </c>
      <c r="G56" s="17"/>
    </row>
    <row r="57" spans="1:7" x14ac:dyDescent="0.25">
      <c r="A57" s="13" t="s">
        <v>745</v>
      </c>
      <c r="B57" s="36" t="s">
        <v>746</v>
      </c>
      <c r="C57" s="36" t="s">
        <v>475</v>
      </c>
      <c r="D57" s="15">
        <v>1013</v>
      </c>
      <c r="E57" s="16">
        <v>12.62</v>
      </c>
      <c r="F57" s="17">
        <v>6.7999999999999996E-3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1858.62</v>
      </c>
      <c r="F58" s="20">
        <v>0.99860000000000004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1858.62</v>
      </c>
      <c r="F61" s="28">
        <v>0.99860000000000004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337</v>
      </c>
      <c r="B64" s="36"/>
      <c r="C64" s="36"/>
      <c r="D64" s="15"/>
      <c r="E64" s="16"/>
      <c r="F64" s="17"/>
      <c r="G64" s="17"/>
    </row>
    <row r="65" spans="1:7" x14ac:dyDescent="0.25">
      <c r="A65" s="13" t="s">
        <v>339</v>
      </c>
      <c r="B65" s="36"/>
      <c r="C65" s="36"/>
      <c r="D65" s="15"/>
      <c r="E65" s="16">
        <v>2</v>
      </c>
      <c r="F65" s="17">
        <v>1.1000000000000001E-3</v>
      </c>
      <c r="G65" s="17">
        <v>5.1214000000000003E-2</v>
      </c>
    </row>
    <row r="66" spans="1:7" x14ac:dyDescent="0.25">
      <c r="A66" s="14" t="s">
        <v>325</v>
      </c>
      <c r="B66" s="37"/>
      <c r="C66" s="37"/>
      <c r="D66" s="18"/>
      <c r="E66" s="19">
        <v>2</v>
      </c>
      <c r="F66" s="20">
        <v>1.1000000000000001E-3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25" t="s">
        <v>336</v>
      </c>
      <c r="B68" s="38"/>
      <c r="C68" s="38"/>
      <c r="D68" s="26"/>
      <c r="E68" s="29">
        <v>2</v>
      </c>
      <c r="F68" s="30">
        <v>1.1000000000000001E-3</v>
      </c>
      <c r="G68" s="21"/>
    </row>
    <row r="69" spans="1:7" x14ac:dyDescent="0.25">
      <c r="A69" s="13" t="s">
        <v>340</v>
      </c>
      <c r="B69" s="36"/>
      <c r="C69" s="36"/>
      <c r="D69" s="15"/>
      <c r="E69" s="16">
        <v>2.8059999999999999E-4</v>
      </c>
      <c r="F69" s="67">
        <v>0</v>
      </c>
      <c r="G69" s="17"/>
    </row>
    <row r="70" spans="1:7" x14ac:dyDescent="0.25">
      <c r="A70" s="13" t="s">
        <v>341</v>
      </c>
      <c r="B70" s="36"/>
      <c r="C70" s="36"/>
      <c r="D70" s="15"/>
      <c r="E70" s="16">
        <v>0.35971940000000002</v>
      </c>
      <c r="F70" s="17">
        <v>2.9999999999999997E-4</v>
      </c>
      <c r="G70" s="17">
        <v>5.1214000000000003E-2</v>
      </c>
    </row>
    <row r="71" spans="1:7" x14ac:dyDescent="0.25">
      <c r="A71" s="33" t="s">
        <v>342</v>
      </c>
      <c r="B71" s="39"/>
      <c r="C71" s="39"/>
      <c r="D71" s="34"/>
      <c r="E71" s="27">
        <v>1860.98</v>
      </c>
      <c r="F71" s="28">
        <v>1</v>
      </c>
      <c r="G71" s="28"/>
    </row>
    <row r="72" spans="1:7" x14ac:dyDescent="0.25">
      <c r="A72" s="70" t="s">
        <v>343</v>
      </c>
      <c r="B72" s="71"/>
      <c r="C72" s="71"/>
      <c r="D72" s="71"/>
      <c r="E72" s="71"/>
      <c r="F72" s="71"/>
      <c r="G72" s="72"/>
    </row>
    <row r="76" spans="1:7" x14ac:dyDescent="0.25">
      <c r="A76" s="1" t="s">
        <v>346</v>
      </c>
    </row>
    <row r="77" spans="1:7" x14ac:dyDescent="0.25">
      <c r="A77" s="56" t="s">
        <v>347</v>
      </c>
      <c r="B77" s="3" t="s">
        <v>163</v>
      </c>
    </row>
    <row r="78" spans="1:7" x14ac:dyDescent="0.25">
      <c r="A78" t="s">
        <v>348</v>
      </c>
    </row>
    <row r="79" spans="1:7" x14ac:dyDescent="0.25">
      <c r="A79" t="s">
        <v>1924</v>
      </c>
      <c r="B79" t="s">
        <v>350</v>
      </c>
      <c r="C79" t="s">
        <v>350</v>
      </c>
    </row>
    <row r="80" spans="1:7" x14ac:dyDescent="0.25">
      <c r="B80" s="58">
        <v>46265</v>
      </c>
      <c r="C80" s="58">
        <v>46295</v>
      </c>
    </row>
    <row r="81" spans="1:4" x14ac:dyDescent="0.25">
      <c r="A81" t="s">
        <v>974</v>
      </c>
      <c r="B81">
        <v>36.750300000000003</v>
      </c>
      <c r="C81">
        <v>34.387999999999998</v>
      </c>
    </row>
    <row r="83" spans="1:4" x14ac:dyDescent="0.25">
      <c r="A83" t="s">
        <v>352</v>
      </c>
      <c r="B83" s="3" t="s">
        <v>163</v>
      </c>
    </row>
    <row r="84" spans="1:4" x14ac:dyDescent="0.25">
      <c r="A84" t="s">
        <v>353</v>
      </c>
      <c r="B84" s="3" t="s">
        <v>163</v>
      </c>
    </row>
    <row r="85" spans="1:4" ht="29.1" customHeight="1" x14ac:dyDescent="0.25">
      <c r="A85" s="56" t="s">
        <v>354</v>
      </c>
      <c r="B85" s="3" t="s">
        <v>163</v>
      </c>
    </row>
    <row r="86" spans="1:4" ht="29.1" customHeight="1" x14ac:dyDescent="0.25">
      <c r="A86" s="56" t="s">
        <v>355</v>
      </c>
      <c r="B86" s="3" t="s">
        <v>163</v>
      </c>
    </row>
    <row r="87" spans="1:4" x14ac:dyDescent="0.25">
      <c r="A87" t="s">
        <v>595</v>
      </c>
      <c r="B87" s="57">
        <v>6.08E-2</v>
      </c>
    </row>
    <row r="88" spans="1:4" ht="43.5" customHeight="1" x14ac:dyDescent="0.25">
      <c r="A88" s="56" t="s">
        <v>357</v>
      </c>
      <c r="B88" s="3" t="s">
        <v>163</v>
      </c>
    </row>
    <row r="89" spans="1:4" x14ac:dyDescent="0.25">
      <c r="B89" s="3"/>
    </row>
    <row r="90" spans="1:4" ht="29.1" customHeight="1" x14ac:dyDescent="0.25">
      <c r="A90" s="56" t="s">
        <v>358</v>
      </c>
      <c r="B90" s="3" t="s">
        <v>163</v>
      </c>
    </row>
    <row r="91" spans="1:4" ht="29.1" customHeight="1" x14ac:dyDescent="0.25">
      <c r="A91" s="56" t="s">
        <v>359</v>
      </c>
      <c r="B91" t="s">
        <v>163</v>
      </c>
    </row>
    <row r="92" spans="1:4" ht="29.1" customHeight="1" x14ac:dyDescent="0.25">
      <c r="A92" s="56" t="s">
        <v>360</v>
      </c>
      <c r="B92" s="3" t="s">
        <v>163</v>
      </c>
    </row>
    <row r="93" spans="1:4" ht="29.1" customHeight="1" x14ac:dyDescent="0.25">
      <c r="A93" s="56" t="s">
        <v>361</v>
      </c>
      <c r="B93" s="3" t="s">
        <v>163</v>
      </c>
    </row>
    <row r="95" spans="1:4" ht="69.95" customHeight="1" x14ac:dyDescent="0.25">
      <c r="A95" s="125" t="s">
        <v>371</v>
      </c>
      <c r="B95" s="125" t="s">
        <v>372</v>
      </c>
      <c r="C95" s="125" t="s">
        <v>5</v>
      </c>
      <c r="D95" s="125" t="s">
        <v>6</v>
      </c>
    </row>
    <row r="96" spans="1:4" ht="69.95" customHeight="1" x14ac:dyDescent="0.25">
      <c r="A96" s="125" t="s">
        <v>1925</v>
      </c>
      <c r="B96" s="125"/>
      <c r="C96" s="125" t="s">
        <v>74</v>
      </c>
      <c r="D9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0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5.7109375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1926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1927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68272</v>
      </c>
      <c r="E8" s="16">
        <v>484.53</v>
      </c>
      <c r="F8" s="17">
        <v>0.3206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25319</v>
      </c>
      <c r="E9" s="16">
        <v>334.84</v>
      </c>
      <c r="F9" s="17">
        <v>0.2215</v>
      </c>
      <c r="G9" s="17"/>
    </row>
    <row r="10" spans="1:7" x14ac:dyDescent="0.25">
      <c r="A10" s="13" t="s">
        <v>418</v>
      </c>
      <c r="B10" s="36" t="s">
        <v>419</v>
      </c>
      <c r="C10" s="36" t="s">
        <v>378</v>
      </c>
      <c r="D10" s="15">
        <v>35420</v>
      </c>
      <c r="E10" s="16">
        <v>147.91</v>
      </c>
      <c r="F10" s="17">
        <v>9.7900000000000001E-2</v>
      </c>
      <c r="G10" s="17"/>
    </row>
    <row r="11" spans="1:7" x14ac:dyDescent="0.25">
      <c r="A11" s="13" t="s">
        <v>437</v>
      </c>
      <c r="B11" s="36" t="s">
        <v>438</v>
      </c>
      <c r="C11" s="36" t="s">
        <v>378</v>
      </c>
      <c r="D11" s="15">
        <v>11842</v>
      </c>
      <c r="E11" s="16">
        <v>145.18</v>
      </c>
      <c r="F11" s="17">
        <v>9.6100000000000005E-2</v>
      </c>
      <c r="G11" s="17"/>
    </row>
    <row r="12" spans="1:7" x14ac:dyDescent="0.25">
      <c r="A12" s="13" t="s">
        <v>393</v>
      </c>
      <c r="B12" s="36" t="s">
        <v>394</v>
      </c>
      <c r="C12" s="36" t="s">
        <v>378</v>
      </c>
      <c r="D12" s="15">
        <v>14655</v>
      </c>
      <c r="E12" s="16">
        <v>140.79</v>
      </c>
      <c r="F12" s="17">
        <v>9.3200000000000005E-2</v>
      </c>
      <c r="G12" s="17"/>
    </row>
    <row r="13" spans="1:7" x14ac:dyDescent="0.25">
      <c r="A13" s="13" t="s">
        <v>391</v>
      </c>
      <c r="B13" s="36" t="s">
        <v>392</v>
      </c>
      <c r="C13" s="36" t="s">
        <v>378</v>
      </c>
      <c r="D13" s="15">
        <v>21821</v>
      </c>
      <c r="E13" s="16">
        <v>69.39</v>
      </c>
      <c r="F13" s="17">
        <v>4.5900000000000003E-2</v>
      </c>
      <c r="G13" s="17"/>
    </row>
    <row r="14" spans="1:7" x14ac:dyDescent="0.25">
      <c r="A14" s="13" t="s">
        <v>612</v>
      </c>
      <c r="B14" s="36" t="s">
        <v>613</v>
      </c>
      <c r="C14" s="36" t="s">
        <v>378</v>
      </c>
      <c r="D14" s="15">
        <v>5780</v>
      </c>
      <c r="E14" s="16">
        <v>51.89</v>
      </c>
      <c r="F14" s="17">
        <v>3.4299999999999997E-2</v>
      </c>
      <c r="G14" s="17"/>
    </row>
    <row r="15" spans="1:7" x14ac:dyDescent="0.25">
      <c r="A15" s="13" t="s">
        <v>614</v>
      </c>
      <c r="B15" s="36" t="s">
        <v>615</v>
      </c>
      <c r="C15" s="36" t="s">
        <v>378</v>
      </c>
      <c r="D15" s="15">
        <v>4967</v>
      </c>
      <c r="E15" s="16">
        <v>50.42</v>
      </c>
      <c r="F15" s="17">
        <v>3.3399999999999999E-2</v>
      </c>
      <c r="G15" s="17"/>
    </row>
    <row r="16" spans="1:7" x14ac:dyDescent="0.25">
      <c r="A16" s="13" t="s">
        <v>616</v>
      </c>
      <c r="B16" s="36" t="s">
        <v>617</v>
      </c>
      <c r="C16" s="36" t="s">
        <v>378</v>
      </c>
      <c r="D16" s="15">
        <v>58629</v>
      </c>
      <c r="E16" s="16">
        <v>47.75</v>
      </c>
      <c r="F16" s="17">
        <v>3.1600000000000003E-2</v>
      </c>
      <c r="G16" s="17"/>
    </row>
    <row r="17" spans="1:7" x14ac:dyDescent="0.25">
      <c r="A17" s="13" t="s">
        <v>869</v>
      </c>
      <c r="B17" s="36" t="s">
        <v>870</v>
      </c>
      <c r="C17" s="36" t="s">
        <v>378</v>
      </c>
      <c r="D17" s="15">
        <v>16442</v>
      </c>
      <c r="E17" s="16">
        <v>37.979999999999997</v>
      </c>
      <c r="F17" s="17">
        <v>2.5100000000000001E-2</v>
      </c>
      <c r="G17" s="17"/>
    </row>
    <row r="18" spans="1:7" x14ac:dyDescent="0.25">
      <c r="A18" s="14" t="s">
        <v>325</v>
      </c>
      <c r="B18" s="37"/>
      <c r="C18" s="37"/>
      <c r="D18" s="18"/>
      <c r="E18" s="19">
        <v>1510.68</v>
      </c>
      <c r="F18" s="20">
        <v>0.99960000000000004</v>
      </c>
      <c r="G18" s="21"/>
    </row>
    <row r="19" spans="1:7" x14ac:dyDescent="0.25">
      <c r="A19" s="14" t="s">
        <v>586</v>
      </c>
      <c r="B19" s="36"/>
      <c r="C19" s="36"/>
      <c r="D19" s="15"/>
      <c r="E19" s="16"/>
      <c r="F19" s="17"/>
      <c r="G19" s="17"/>
    </row>
    <row r="20" spans="1:7" x14ac:dyDescent="0.25">
      <c r="A20" s="14" t="s">
        <v>325</v>
      </c>
      <c r="B20" s="36"/>
      <c r="C20" s="36"/>
      <c r="D20" s="15"/>
      <c r="E20" s="22" t="s">
        <v>163</v>
      </c>
      <c r="F20" s="23" t="s">
        <v>163</v>
      </c>
      <c r="G20" s="17"/>
    </row>
    <row r="21" spans="1:7" x14ac:dyDescent="0.25">
      <c r="A21" s="25" t="s">
        <v>336</v>
      </c>
      <c r="B21" s="38"/>
      <c r="C21" s="38"/>
      <c r="D21" s="26"/>
      <c r="E21" s="27">
        <v>1510.68</v>
      </c>
      <c r="F21" s="28">
        <v>0.99960000000000004</v>
      </c>
      <c r="G21" s="21"/>
    </row>
    <row r="22" spans="1:7" x14ac:dyDescent="0.25">
      <c r="A22" s="13"/>
      <c r="B22" s="36"/>
      <c r="C22" s="36"/>
      <c r="D22" s="15"/>
      <c r="E22" s="16"/>
      <c r="F22" s="17"/>
      <c r="G22" s="17"/>
    </row>
    <row r="23" spans="1:7" x14ac:dyDescent="0.25">
      <c r="A23" s="13" t="s">
        <v>340</v>
      </c>
      <c r="B23" s="36"/>
      <c r="C23" s="36"/>
      <c r="D23" s="15"/>
      <c r="E23" s="16">
        <v>0</v>
      </c>
      <c r="F23" s="67">
        <v>0</v>
      </c>
      <c r="G23" s="17"/>
    </row>
    <row r="24" spans="1:7" x14ac:dyDescent="0.25">
      <c r="A24" s="13" t="s">
        <v>341</v>
      </c>
      <c r="B24" s="36"/>
      <c r="C24" s="36"/>
      <c r="D24" s="15"/>
      <c r="E24" s="16">
        <v>0.72</v>
      </c>
      <c r="F24" s="17">
        <v>4.0000000000000002E-4</v>
      </c>
      <c r="G24" s="17"/>
    </row>
    <row r="25" spans="1:7" x14ac:dyDescent="0.25">
      <c r="A25" s="33" t="s">
        <v>342</v>
      </c>
      <c r="B25" s="39"/>
      <c r="C25" s="39"/>
      <c r="D25" s="34"/>
      <c r="E25" s="27">
        <v>1511.4</v>
      </c>
      <c r="F25" s="28">
        <v>1</v>
      </c>
      <c r="G25" s="28"/>
    </row>
    <row r="26" spans="1:7" x14ac:dyDescent="0.25">
      <c r="A26" s="70" t="s">
        <v>343</v>
      </c>
      <c r="B26" s="71"/>
      <c r="C26" s="71"/>
      <c r="D26" s="71"/>
      <c r="E26" s="71"/>
      <c r="F26" s="71"/>
      <c r="G26" s="72"/>
    </row>
    <row r="30" spans="1:7" x14ac:dyDescent="0.25">
      <c r="A30" s="1" t="s">
        <v>346</v>
      </c>
    </row>
    <row r="31" spans="1:7" x14ac:dyDescent="0.25">
      <c r="A31" s="56" t="s">
        <v>347</v>
      </c>
      <c r="B31" s="3" t="s">
        <v>163</v>
      </c>
    </row>
    <row r="32" spans="1:7" x14ac:dyDescent="0.25">
      <c r="A32" t="s">
        <v>348</v>
      </c>
    </row>
    <row r="33" spans="1:3" x14ac:dyDescent="0.25">
      <c r="A33" t="s">
        <v>1419</v>
      </c>
      <c r="B33" t="s">
        <v>350</v>
      </c>
      <c r="C33" t="s">
        <v>350</v>
      </c>
    </row>
    <row r="34" spans="1:3" x14ac:dyDescent="0.25">
      <c r="B34" s="58">
        <v>46265</v>
      </c>
      <c r="C34" s="58">
        <v>46295</v>
      </c>
    </row>
    <row r="35" spans="1:3" x14ac:dyDescent="0.25">
      <c r="A35" t="s">
        <v>974</v>
      </c>
      <c r="B35">
        <v>16.8521</v>
      </c>
      <c r="C35">
        <v>16.083300000000001</v>
      </c>
    </row>
    <row r="37" spans="1:3" x14ac:dyDescent="0.25">
      <c r="A37" t="s">
        <v>352</v>
      </c>
      <c r="B37" s="3" t="s">
        <v>163</v>
      </c>
    </row>
    <row r="38" spans="1:3" x14ac:dyDescent="0.25">
      <c r="A38" t="s">
        <v>353</v>
      </c>
      <c r="B38" s="3" t="s">
        <v>163</v>
      </c>
    </row>
    <row r="39" spans="1:3" ht="29.1" customHeight="1" x14ac:dyDescent="0.25">
      <c r="A39" s="56" t="s">
        <v>354</v>
      </c>
      <c r="B39" s="3" t="s">
        <v>163</v>
      </c>
    </row>
    <row r="40" spans="1:3" ht="29.1" customHeight="1" x14ac:dyDescent="0.25">
      <c r="A40" s="56" t="s">
        <v>355</v>
      </c>
      <c r="B40" s="3" t="s">
        <v>163</v>
      </c>
    </row>
    <row r="41" spans="1:3" x14ac:dyDescent="0.25">
      <c r="A41" t="s">
        <v>595</v>
      </c>
      <c r="B41" s="57">
        <v>0.30449999999999999</v>
      </c>
    </row>
    <row r="42" spans="1:3" ht="43.5" customHeight="1" x14ac:dyDescent="0.25">
      <c r="A42" s="56" t="s">
        <v>357</v>
      </c>
      <c r="B42" s="3" t="s">
        <v>163</v>
      </c>
    </row>
    <row r="43" spans="1:3" x14ac:dyDescent="0.25">
      <c r="B43" s="3"/>
    </row>
    <row r="44" spans="1:3" ht="29.1" customHeight="1" x14ac:dyDescent="0.25">
      <c r="A44" s="56" t="s">
        <v>358</v>
      </c>
      <c r="B44" s="3" t="s">
        <v>163</v>
      </c>
    </row>
    <row r="45" spans="1:3" ht="29.1" customHeight="1" x14ac:dyDescent="0.25">
      <c r="A45" s="56" t="s">
        <v>359</v>
      </c>
      <c r="B45" t="s">
        <v>163</v>
      </c>
    </row>
    <row r="46" spans="1:3" ht="29.1" customHeight="1" x14ac:dyDescent="0.25">
      <c r="A46" s="56" t="s">
        <v>360</v>
      </c>
      <c r="B46" s="3" t="s">
        <v>163</v>
      </c>
    </row>
    <row r="47" spans="1:3" ht="29.1" customHeight="1" x14ac:dyDescent="0.25">
      <c r="A47" s="56" t="s">
        <v>361</v>
      </c>
      <c r="B47" s="3" t="s">
        <v>163</v>
      </c>
    </row>
    <row r="49" spans="1:4" ht="69.95" customHeight="1" x14ac:dyDescent="0.25">
      <c r="A49" s="125" t="s">
        <v>371</v>
      </c>
      <c r="B49" s="125" t="s">
        <v>372</v>
      </c>
      <c r="C49" s="125" t="s">
        <v>5</v>
      </c>
      <c r="D49" s="125" t="s">
        <v>6</v>
      </c>
    </row>
    <row r="50" spans="1:4" ht="69.95" customHeight="1" x14ac:dyDescent="0.25">
      <c r="A50" s="125" t="s">
        <v>1928</v>
      </c>
      <c r="B50" s="125"/>
      <c r="C50" s="125" t="s">
        <v>76</v>
      </c>
      <c r="D50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93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1929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1930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395</v>
      </c>
      <c r="B8" s="36" t="s">
        <v>396</v>
      </c>
      <c r="C8" s="36" t="s">
        <v>397</v>
      </c>
      <c r="D8" s="15">
        <v>1095648</v>
      </c>
      <c r="E8" s="16">
        <v>3506.07</v>
      </c>
      <c r="F8" s="17">
        <v>7.6399999999999996E-2</v>
      </c>
      <c r="G8" s="17"/>
    </row>
    <row r="9" spans="1:7" x14ac:dyDescent="0.25">
      <c r="A9" s="13" t="s">
        <v>423</v>
      </c>
      <c r="B9" s="36" t="s">
        <v>424</v>
      </c>
      <c r="C9" s="36" t="s">
        <v>384</v>
      </c>
      <c r="D9" s="15">
        <v>118662</v>
      </c>
      <c r="E9" s="16">
        <v>3500.53</v>
      </c>
      <c r="F9" s="17">
        <v>7.6200000000000004E-2</v>
      </c>
      <c r="G9" s="17"/>
    </row>
    <row r="10" spans="1:7" x14ac:dyDescent="0.25">
      <c r="A10" s="13" t="s">
        <v>434</v>
      </c>
      <c r="B10" s="36" t="s">
        <v>435</v>
      </c>
      <c r="C10" s="36" t="s">
        <v>436</v>
      </c>
      <c r="D10" s="15">
        <v>152832</v>
      </c>
      <c r="E10" s="16">
        <v>2685.26</v>
      </c>
      <c r="F10" s="17">
        <v>5.8500000000000003E-2</v>
      </c>
      <c r="G10" s="17"/>
    </row>
    <row r="11" spans="1:7" x14ac:dyDescent="0.25">
      <c r="A11" s="13" t="s">
        <v>511</v>
      </c>
      <c r="B11" s="36" t="s">
        <v>512</v>
      </c>
      <c r="C11" s="36" t="s">
        <v>472</v>
      </c>
      <c r="D11" s="15">
        <v>58356</v>
      </c>
      <c r="E11" s="16">
        <v>2676.79</v>
      </c>
      <c r="F11" s="17">
        <v>5.8299999999999998E-2</v>
      </c>
      <c r="G11" s="17"/>
    </row>
    <row r="12" spans="1:7" x14ac:dyDescent="0.25">
      <c r="A12" s="13" t="s">
        <v>630</v>
      </c>
      <c r="B12" s="36" t="s">
        <v>631</v>
      </c>
      <c r="C12" s="36" t="s">
        <v>384</v>
      </c>
      <c r="D12" s="15">
        <v>17196</v>
      </c>
      <c r="E12" s="16">
        <v>2057.85</v>
      </c>
      <c r="F12" s="17">
        <v>4.48E-2</v>
      </c>
      <c r="G12" s="17"/>
    </row>
    <row r="13" spans="1:7" x14ac:dyDescent="0.25">
      <c r="A13" s="13" t="s">
        <v>620</v>
      </c>
      <c r="B13" s="36" t="s">
        <v>621</v>
      </c>
      <c r="C13" s="36" t="s">
        <v>603</v>
      </c>
      <c r="D13" s="15">
        <v>94652</v>
      </c>
      <c r="E13" s="16">
        <v>1778.61</v>
      </c>
      <c r="F13" s="17">
        <v>3.8699999999999998E-2</v>
      </c>
      <c r="G13" s="17"/>
    </row>
    <row r="14" spans="1:7" x14ac:dyDescent="0.25">
      <c r="A14" s="13" t="s">
        <v>818</v>
      </c>
      <c r="B14" s="36" t="s">
        <v>819</v>
      </c>
      <c r="C14" s="36" t="s">
        <v>472</v>
      </c>
      <c r="D14" s="15">
        <v>97414</v>
      </c>
      <c r="E14" s="16">
        <v>1678.93</v>
      </c>
      <c r="F14" s="17">
        <v>3.6600000000000001E-2</v>
      </c>
      <c r="G14" s="17"/>
    </row>
    <row r="15" spans="1:7" x14ac:dyDescent="0.25">
      <c r="A15" s="13" t="s">
        <v>601</v>
      </c>
      <c r="B15" s="36" t="s">
        <v>602</v>
      </c>
      <c r="C15" s="36" t="s">
        <v>603</v>
      </c>
      <c r="D15" s="15">
        <v>613164</v>
      </c>
      <c r="E15" s="16">
        <v>1611.09</v>
      </c>
      <c r="F15" s="17">
        <v>3.5099999999999999E-2</v>
      </c>
      <c r="G15" s="17"/>
    </row>
    <row r="16" spans="1:7" x14ac:dyDescent="0.25">
      <c r="A16" s="13" t="s">
        <v>470</v>
      </c>
      <c r="B16" s="36" t="s">
        <v>471</v>
      </c>
      <c r="C16" s="36" t="s">
        <v>472</v>
      </c>
      <c r="D16" s="15">
        <v>63289</v>
      </c>
      <c r="E16" s="16">
        <v>1520.58</v>
      </c>
      <c r="F16" s="17">
        <v>3.3099999999999997E-2</v>
      </c>
      <c r="G16" s="17"/>
    </row>
    <row r="17" spans="1:7" x14ac:dyDescent="0.25">
      <c r="A17" s="13" t="s">
        <v>692</v>
      </c>
      <c r="B17" s="36" t="s">
        <v>693</v>
      </c>
      <c r="C17" s="36" t="s">
        <v>384</v>
      </c>
      <c r="D17" s="15">
        <v>18205</v>
      </c>
      <c r="E17" s="16">
        <v>1301.6600000000001</v>
      </c>
      <c r="F17" s="17">
        <v>2.8400000000000002E-2</v>
      </c>
      <c r="G17" s="17"/>
    </row>
    <row r="18" spans="1:7" x14ac:dyDescent="0.25">
      <c r="A18" s="13" t="s">
        <v>626</v>
      </c>
      <c r="B18" s="36" t="s">
        <v>627</v>
      </c>
      <c r="C18" s="36" t="s">
        <v>397</v>
      </c>
      <c r="D18" s="15">
        <v>164544</v>
      </c>
      <c r="E18" s="16">
        <v>1127.21</v>
      </c>
      <c r="F18" s="17">
        <v>2.46E-2</v>
      </c>
      <c r="G18" s="17"/>
    </row>
    <row r="19" spans="1:7" x14ac:dyDescent="0.25">
      <c r="A19" s="13" t="s">
        <v>752</v>
      </c>
      <c r="B19" s="36" t="s">
        <v>753</v>
      </c>
      <c r="C19" s="36" t="s">
        <v>754</v>
      </c>
      <c r="D19" s="15">
        <v>3064</v>
      </c>
      <c r="E19" s="16">
        <v>1114.8399999999999</v>
      </c>
      <c r="F19" s="17">
        <v>2.4299999999999999E-2</v>
      </c>
      <c r="G19" s="17"/>
    </row>
    <row r="20" spans="1:7" x14ac:dyDescent="0.25">
      <c r="A20" s="13" t="s">
        <v>855</v>
      </c>
      <c r="B20" s="36" t="s">
        <v>856</v>
      </c>
      <c r="C20" s="36" t="s">
        <v>408</v>
      </c>
      <c r="D20" s="15">
        <v>70832</v>
      </c>
      <c r="E20" s="16">
        <v>1037.76</v>
      </c>
      <c r="F20" s="17">
        <v>2.2599999999999999E-2</v>
      </c>
      <c r="G20" s="17"/>
    </row>
    <row r="21" spans="1:7" x14ac:dyDescent="0.25">
      <c r="A21" s="13" t="s">
        <v>782</v>
      </c>
      <c r="B21" s="36" t="s">
        <v>783</v>
      </c>
      <c r="C21" s="36" t="s">
        <v>647</v>
      </c>
      <c r="D21" s="15">
        <v>108492</v>
      </c>
      <c r="E21" s="16">
        <v>1030.1300000000001</v>
      </c>
      <c r="F21" s="17">
        <v>2.24E-2</v>
      </c>
      <c r="G21" s="17"/>
    </row>
    <row r="22" spans="1:7" x14ac:dyDescent="0.25">
      <c r="A22" s="13" t="s">
        <v>448</v>
      </c>
      <c r="B22" s="36" t="s">
        <v>449</v>
      </c>
      <c r="C22" s="36" t="s">
        <v>450</v>
      </c>
      <c r="D22" s="15">
        <v>23122</v>
      </c>
      <c r="E22" s="16">
        <v>1009.51</v>
      </c>
      <c r="F22" s="17">
        <v>2.1999999999999999E-2</v>
      </c>
      <c r="G22" s="17"/>
    </row>
    <row r="23" spans="1:7" x14ac:dyDescent="0.25">
      <c r="A23" s="13" t="s">
        <v>698</v>
      </c>
      <c r="B23" s="36" t="s">
        <v>699</v>
      </c>
      <c r="C23" s="36" t="s">
        <v>700</v>
      </c>
      <c r="D23" s="15">
        <v>76948</v>
      </c>
      <c r="E23" s="16">
        <v>1008.02</v>
      </c>
      <c r="F23" s="17">
        <v>2.1999999999999999E-2</v>
      </c>
      <c r="G23" s="17"/>
    </row>
    <row r="24" spans="1:7" x14ac:dyDescent="0.25">
      <c r="A24" s="13" t="s">
        <v>656</v>
      </c>
      <c r="B24" s="36" t="s">
        <v>657</v>
      </c>
      <c r="C24" s="36" t="s">
        <v>384</v>
      </c>
      <c r="D24" s="15">
        <v>8513</v>
      </c>
      <c r="E24" s="16">
        <v>925.7</v>
      </c>
      <c r="F24" s="17">
        <v>2.0199999999999999E-2</v>
      </c>
      <c r="G24" s="17"/>
    </row>
    <row r="25" spans="1:7" x14ac:dyDescent="0.25">
      <c r="A25" s="13" t="s">
        <v>645</v>
      </c>
      <c r="B25" s="36" t="s">
        <v>646</v>
      </c>
      <c r="C25" s="36" t="s">
        <v>647</v>
      </c>
      <c r="D25" s="15">
        <v>115542</v>
      </c>
      <c r="E25" s="16">
        <v>908.16</v>
      </c>
      <c r="F25" s="17">
        <v>1.9800000000000002E-2</v>
      </c>
      <c r="G25" s="17"/>
    </row>
    <row r="26" spans="1:7" x14ac:dyDescent="0.25">
      <c r="A26" s="13" t="s">
        <v>812</v>
      </c>
      <c r="B26" s="36" t="s">
        <v>813</v>
      </c>
      <c r="C26" s="36" t="s">
        <v>700</v>
      </c>
      <c r="D26" s="15">
        <v>18479</v>
      </c>
      <c r="E26" s="16">
        <v>892.54</v>
      </c>
      <c r="F26" s="17">
        <v>1.9400000000000001E-2</v>
      </c>
      <c r="G26" s="17"/>
    </row>
    <row r="27" spans="1:7" x14ac:dyDescent="0.25">
      <c r="A27" s="13" t="s">
        <v>716</v>
      </c>
      <c r="B27" s="36" t="s">
        <v>717</v>
      </c>
      <c r="C27" s="36" t="s">
        <v>483</v>
      </c>
      <c r="D27" s="15">
        <v>10627</v>
      </c>
      <c r="E27" s="16">
        <v>867.75</v>
      </c>
      <c r="F27" s="17">
        <v>1.89E-2</v>
      </c>
      <c r="G27" s="17"/>
    </row>
    <row r="28" spans="1:7" x14ac:dyDescent="0.25">
      <c r="A28" s="13" t="s">
        <v>509</v>
      </c>
      <c r="B28" s="36" t="s">
        <v>510</v>
      </c>
      <c r="C28" s="36" t="s">
        <v>422</v>
      </c>
      <c r="D28" s="15">
        <v>523130</v>
      </c>
      <c r="E28" s="16">
        <v>854.06</v>
      </c>
      <c r="F28" s="17">
        <v>1.8599999999999998E-2</v>
      </c>
      <c r="G28" s="17"/>
    </row>
    <row r="29" spans="1:7" x14ac:dyDescent="0.25">
      <c r="A29" s="13" t="s">
        <v>382</v>
      </c>
      <c r="B29" s="36" t="s">
        <v>383</v>
      </c>
      <c r="C29" s="36" t="s">
        <v>384</v>
      </c>
      <c r="D29" s="15">
        <v>59461</v>
      </c>
      <c r="E29" s="16">
        <v>847.32</v>
      </c>
      <c r="F29" s="17">
        <v>1.8499999999999999E-2</v>
      </c>
      <c r="G29" s="17"/>
    </row>
    <row r="30" spans="1:7" x14ac:dyDescent="0.25">
      <c r="A30" s="13" t="s">
        <v>388</v>
      </c>
      <c r="B30" s="36" t="s">
        <v>389</v>
      </c>
      <c r="C30" s="36" t="s">
        <v>390</v>
      </c>
      <c r="D30" s="15">
        <v>40969</v>
      </c>
      <c r="E30" s="16">
        <v>792.75</v>
      </c>
      <c r="F30" s="17">
        <v>1.7299999999999999E-2</v>
      </c>
      <c r="G30" s="17"/>
    </row>
    <row r="31" spans="1:7" x14ac:dyDescent="0.25">
      <c r="A31" s="13" t="s">
        <v>513</v>
      </c>
      <c r="B31" s="36" t="s">
        <v>514</v>
      </c>
      <c r="C31" s="36" t="s">
        <v>472</v>
      </c>
      <c r="D31" s="15">
        <v>115257</v>
      </c>
      <c r="E31" s="16">
        <v>785.88</v>
      </c>
      <c r="F31" s="17">
        <v>1.7100000000000001E-2</v>
      </c>
      <c r="G31" s="17"/>
    </row>
    <row r="32" spans="1:7" x14ac:dyDescent="0.25">
      <c r="A32" s="13" t="s">
        <v>476</v>
      </c>
      <c r="B32" s="36" t="s">
        <v>477</v>
      </c>
      <c r="C32" s="36" t="s">
        <v>478</v>
      </c>
      <c r="D32" s="15">
        <v>169525</v>
      </c>
      <c r="E32" s="16">
        <v>774.22</v>
      </c>
      <c r="F32" s="17">
        <v>1.6899999999999998E-2</v>
      </c>
      <c r="G32" s="17"/>
    </row>
    <row r="33" spans="1:7" x14ac:dyDescent="0.25">
      <c r="A33" s="13" t="s">
        <v>1931</v>
      </c>
      <c r="B33" s="36" t="s">
        <v>1932</v>
      </c>
      <c r="C33" s="36" t="s">
        <v>672</v>
      </c>
      <c r="D33" s="15">
        <v>186368</v>
      </c>
      <c r="E33" s="16">
        <v>763.55</v>
      </c>
      <c r="F33" s="17">
        <v>1.66E-2</v>
      </c>
      <c r="G33" s="17"/>
    </row>
    <row r="34" spans="1:7" x14ac:dyDescent="0.25">
      <c r="A34" s="13" t="s">
        <v>802</v>
      </c>
      <c r="B34" s="36" t="s">
        <v>803</v>
      </c>
      <c r="C34" s="36" t="s">
        <v>450</v>
      </c>
      <c r="D34" s="15">
        <v>174564</v>
      </c>
      <c r="E34" s="16">
        <v>754.12</v>
      </c>
      <c r="F34" s="17">
        <v>1.6400000000000001E-2</v>
      </c>
      <c r="G34" s="17"/>
    </row>
    <row r="35" spans="1:7" x14ac:dyDescent="0.25">
      <c r="A35" s="13" t="s">
        <v>561</v>
      </c>
      <c r="B35" s="36" t="s">
        <v>562</v>
      </c>
      <c r="C35" s="36" t="s">
        <v>472</v>
      </c>
      <c r="D35" s="15">
        <v>84170</v>
      </c>
      <c r="E35" s="16">
        <v>708.5</v>
      </c>
      <c r="F35" s="17">
        <v>1.54E-2</v>
      </c>
      <c r="G35" s="17"/>
    </row>
    <row r="36" spans="1:7" x14ac:dyDescent="0.25">
      <c r="A36" s="13" t="s">
        <v>517</v>
      </c>
      <c r="B36" s="36" t="s">
        <v>518</v>
      </c>
      <c r="C36" s="36" t="s">
        <v>478</v>
      </c>
      <c r="D36" s="15">
        <v>90812</v>
      </c>
      <c r="E36" s="16">
        <v>661.7</v>
      </c>
      <c r="F36" s="17">
        <v>1.44E-2</v>
      </c>
      <c r="G36" s="17"/>
    </row>
    <row r="37" spans="1:7" x14ac:dyDescent="0.25">
      <c r="A37" s="13" t="s">
        <v>1423</v>
      </c>
      <c r="B37" s="36" t="s">
        <v>1424</v>
      </c>
      <c r="C37" s="36" t="s">
        <v>672</v>
      </c>
      <c r="D37" s="15">
        <v>234692</v>
      </c>
      <c r="E37" s="16">
        <v>657.72</v>
      </c>
      <c r="F37" s="17">
        <v>1.43E-2</v>
      </c>
      <c r="G37" s="17"/>
    </row>
    <row r="38" spans="1:7" x14ac:dyDescent="0.25">
      <c r="A38" s="13" t="s">
        <v>701</v>
      </c>
      <c r="B38" s="36" t="s">
        <v>702</v>
      </c>
      <c r="C38" s="36" t="s">
        <v>397</v>
      </c>
      <c r="D38" s="15">
        <v>598087</v>
      </c>
      <c r="E38" s="16">
        <v>604.07000000000005</v>
      </c>
      <c r="F38" s="17">
        <v>1.32E-2</v>
      </c>
      <c r="G38" s="17"/>
    </row>
    <row r="39" spans="1:7" x14ac:dyDescent="0.25">
      <c r="A39" s="13" t="s">
        <v>1933</v>
      </c>
      <c r="B39" s="36" t="s">
        <v>1934</v>
      </c>
      <c r="C39" s="36" t="s">
        <v>414</v>
      </c>
      <c r="D39" s="15">
        <v>249895</v>
      </c>
      <c r="E39" s="16">
        <v>592.25</v>
      </c>
      <c r="F39" s="17">
        <v>1.29E-2</v>
      </c>
      <c r="G39" s="17"/>
    </row>
    <row r="40" spans="1:7" x14ac:dyDescent="0.25">
      <c r="A40" s="13" t="s">
        <v>778</v>
      </c>
      <c r="B40" s="36" t="s">
        <v>779</v>
      </c>
      <c r="C40" s="36" t="s">
        <v>397</v>
      </c>
      <c r="D40" s="15">
        <v>258822</v>
      </c>
      <c r="E40" s="16">
        <v>589.47</v>
      </c>
      <c r="F40" s="17">
        <v>1.2800000000000001E-2</v>
      </c>
      <c r="G40" s="17"/>
    </row>
    <row r="41" spans="1:7" x14ac:dyDescent="0.25">
      <c r="A41" s="13" t="s">
        <v>996</v>
      </c>
      <c r="B41" s="36" t="s">
        <v>997</v>
      </c>
      <c r="C41" s="36" t="s">
        <v>397</v>
      </c>
      <c r="D41" s="15">
        <v>29641</v>
      </c>
      <c r="E41" s="16">
        <v>506.54</v>
      </c>
      <c r="F41" s="17">
        <v>1.0999999999999999E-2</v>
      </c>
      <c r="G41" s="17"/>
    </row>
    <row r="42" spans="1:7" x14ac:dyDescent="0.25">
      <c r="A42" s="13" t="s">
        <v>479</v>
      </c>
      <c r="B42" s="36" t="s">
        <v>480</v>
      </c>
      <c r="C42" s="36" t="s">
        <v>397</v>
      </c>
      <c r="D42" s="15">
        <v>18979</v>
      </c>
      <c r="E42" s="16">
        <v>497.55</v>
      </c>
      <c r="F42" s="17">
        <v>1.0800000000000001E-2</v>
      </c>
      <c r="G42" s="17"/>
    </row>
    <row r="43" spans="1:7" x14ac:dyDescent="0.25">
      <c r="A43" s="13" t="s">
        <v>641</v>
      </c>
      <c r="B43" s="36" t="s">
        <v>642</v>
      </c>
      <c r="C43" s="36" t="s">
        <v>397</v>
      </c>
      <c r="D43" s="15">
        <v>151260</v>
      </c>
      <c r="E43" s="16">
        <v>484.03</v>
      </c>
      <c r="F43" s="17">
        <v>1.0500000000000001E-2</v>
      </c>
      <c r="G43" s="17"/>
    </row>
    <row r="44" spans="1:7" x14ac:dyDescent="0.25">
      <c r="A44" s="13" t="s">
        <v>577</v>
      </c>
      <c r="B44" s="36" t="s">
        <v>578</v>
      </c>
      <c r="C44" s="36" t="s">
        <v>436</v>
      </c>
      <c r="D44" s="15">
        <v>30976</v>
      </c>
      <c r="E44" s="16">
        <v>441.25</v>
      </c>
      <c r="F44" s="17">
        <v>9.5999999999999992E-3</v>
      </c>
      <c r="G44" s="17"/>
    </row>
    <row r="45" spans="1:7" x14ac:dyDescent="0.25">
      <c r="A45" s="13" t="s">
        <v>567</v>
      </c>
      <c r="B45" s="36" t="s">
        <v>568</v>
      </c>
      <c r="C45" s="36" t="s">
        <v>422</v>
      </c>
      <c r="D45" s="15">
        <v>8954</v>
      </c>
      <c r="E45" s="16">
        <v>416.69</v>
      </c>
      <c r="F45" s="17">
        <v>9.1000000000000004E-3</v>
      </c>
      <c r="G45" s="17"/>
    </row>
    <row r="46" spans="1:7" x14ac:dyDescent="0.25">
      <c r="A46" s="13" t="s">
        <v>901</v>
      </c>
      <c r="B46" s="36" t="s">
        <v>902</v>
      </c>
      <c r="C46" s="36" t="s">
        <v>754</v>
      </c>
      <c r="D46" s="15">
        <v>36725</v>
      </c>
      <c r="E46" s="16">
        <v>405.19</v>
      </c>
      <c r="F46" s="17">
        <v>8.8000000000000005E-3</v>
      </c>
      <c r="G46" s="17"/>
    </row>
    <row r="47" spans="1:7" x14ac:dyDescent="0.25">
      <c r="A47" s="13" t="s">
        <v>1621</v>
      </c>
      <c r="B47" s="36" t="s">
        <v>1622</v>
      </c>
      <c r="C47" s="36" t="s">
        <v>700</v>
      </c>
      <c r="D47" s="15">
        <v>73845</v>
      </c>
      <c r="E47" s="16">
        <v>385.32</v>
      </c>
      <c r="F47" s="17">
        <v>8.3999999999999995E-3</v>
      </c>
      <c r="G47" s="17"/>
    </row>
    <row r="48" spans="1:7" x14ac:dyDescent="0.25">
      <c r="A48" s="13" t="s">
        <v>1463</v>
      </c>
      <c r="B48" s="36" t="s">
        <v>1464</v>
      </c>
      <c r="C48" s="36" t="s">
        <v>397</v>
      </c>
      <c r="D48" s="15">
        <v>45661</v>
      </c>
      <c r="E48" s="16">
        <v>342.23</v>
      </c>
      <c r="F48" s="17">
        <v>7.4999999999999997E-3</v>
      </c>
      <c r="G48" s="17"/>
    </row>
    <row r="49" spans="1:7" x14ac:dyDescent="0.25">
      <c r="A49" s="13" t="s">
        <v>1008</v>
      </c>
      <c r="B49" s="36" t="s">
        <v>1009</v>
      </c>
      <c r="C49" s="36" t="s">
        <v>422</v>
      </c>
      <c r="D49" s="15">
        <v>9439</v>
      </c>
      <c r="E49" s="16">
        <v>308.13</v>
      </c>
      <c r="F49" s="17">
        <v>6.7000000000000002E-3</v>
      </c>
      <c r="G49" s="17"/>
    </row>
    <row r="50" spans="1:7" x14ac:dyDescent="0.25">
      <c r="A50" s="13" t="s">
        <v>1935</v>
      </c>
      <c r="B50" s="36" t="s">
        <v>1936</v>
      </c>
      <c r="C50" s="36" t="s">
        <v>478</v>
      </c>
      <c r="D50" s="15">
        <v>206097</v>
      </c>
      <c r="E50" s="16">
        <v>268.52</v>
      </c>
      <c r="F50" s="17">
        <v>5.7999999999999996E-3</v>
      </c>
      <c r="G50" s="17"/>
    </row>
    <row r="51" spans="1:7" x14ac:dyDescent="0.25">
      <c r="A51" s="13" t="s">
        <v>1458</v>
      </c>
      <c r="B51" s="36" t="s">
        <v>1459</v>
      </c>
      <c r="C51" s="36" t="s">
        <v>1460</v>
      </c>
      <c r="D51" s="15">
        <v>91790</v>
      </c>
      <c r="E51" s="16">
        <v>113.34</v>
      </c>
      <c r="F51" s="17">
        <v>2.5000000000000001E-3</v>
      </c>
      <c r="G51" s="17"/>
    </row>
    <row r="52" spans="1:7" x14ac:dyDescent="0.25">
      <c r="A52" s="14" t="s">
        <v>325</v>
      </c>
      <c r="B52" s="37"/>
      <c r="C52" s="37"/>
      <c r="D52" s="18"/>
      <c r="E52" s="19">
        <v>45793.39</v>
      </c>
      <c r="F52" s="20">
        <v>0.99739999999999995</v>
      </c>
      <c r="G52" s="21"/>
    </row>
    <row r="53" spans="1:7" x14ac:dyDescent="0.25">
      <c r="A53" s="14" t="s">
        <v>586</v>
      </c>
      <c r="B53" s="36"/>
      <c r="C53" s="36"/>
      <c r="D53" s="15"/>
      <c r="E53" s="16"/>
      <c r="F53" s="17"/>
      <c r="G53" s="17"/>
    </row>
    <row r="54" spans="1:7" x14ac:dyDescent="0.25">
      <c r="A54" s="14" t="s">
        <v>325</v>
      </c>
      <c r="B54" s="36"/>
      <c r="C54" s="36"/>
      <c r="D54" s="15"/>
      <c r="E54" s="22" t="s">
        <v>163</v>
      </c>
      <c r="F54" s="23" t="s">
        <v>163</v>
      </c>
      <c r="G54" s="17"/>
    </row>
    <row r="55" spans="1:7" x14ac:dyDescent="0.25">
      <c r="A55" s="25" t="s">
        <v>336</v>
      </c>
      <c r="B55" s="38"/>
      <c r="C55" s="38"/>
      <c r="D55" s="26"/>
      <c r="E55" s="27">
        <v>45793.39</v>
      </c>
      <c r="F55" s="28">
        <v>0.99739999999999995</v>
      </c>
      <c r="G55" s="21"/>
    </row>
    <row r="56" spans="1:7" x14ac:dyDescent="0.25">
      <c r="A56" s="13"/>
      <c r="B56" s="36"/>
      <c r="C56" s="36"/>
      <c r="D56" s="15"/>
      <c r="E56" s="16"/>
      <c r="F56" s="17"/>
      <c r="G56" s="17"/>
    </row>
    <row r="57" spans="1:7" x14ac:dyDescent="0.25">
      <c r="A57" s="13"/>
      <c r="B57" s="36"/>
      <c r="C57" s="36"/>
      <c r="D57" s="15"/>
      <c r="E57" s="16"/>
      <c r="F57" s="17"/>
      <c r="G57" s="17"/>
    </row>
    <row r="58" spans="1:7" x14ac:dyDescent="0.25">
      <c r="A58" s="14" t="s">
        <v>337</v>
      </c>
      <c r="B58" s="36"/>
      <c r="C58" s="36"/>
      <c r="D58" s="15"/>
      <c r="E58" s="16"/>
      <c r="F58" s="17"/>
      <c r="G58" s="17"/>
    </row>
    <row r="59" spans="1:7" x14ac:dyDescent="0.25">
      <c r="A59" s="13" t="s">
        <v>339</v>
      </c>
      <c r="B59" s="36"/>
      <c r="C59" s="36"/>
      <c r="D59" s="15"/>
      <c r="E59" s="16">
        <v>208.97</v>
      </c>
      <c r="F59" s="17">
        <v>4.5999999999999999E-3</v>
      </c>
      <c r="G59" s="17">
        <v>5.1214000000000003E-2</v>
      </c>
    </row>
    <row r="60" spans="1:7" x14ac:dyDescent="0.25">
      <c r="A60" s="14" t="s">
        <v>325</v>
      </c>
      <c r="B60" s="37"/>
      <c r="C60" s="37"/>
      <c r="D60" s="18"/>
      <c r="E60" s="19">
        <v>208.97</v>
      </c>
      <c r="F60" s="20">
        <v>4.5999999999999999E-3</v>
      </c>
      <c r="G60" s="21"/>
    </row>
    <row r="61" spans="1:7" x14ac:dyDescent="0.25">
      <c r="A61" s="13"/>
      <c r="B61" s="36"/>
      <c r="C61" s="36"/>
      <c r="D61" s="15"/>
      <c r="E61" s="16"/>
      <c r="F61" s="17"/>
      <c r="G61" s="17"/>
    </row>
    <row r="62" spans="1:7" x14ac:dyDescent="0.25">
      <c r="A62" s="25" t="s">
        <v>336</v>
      </c>
      <c r="B62" s="38"/>
      <c r="C62" s="38"/>
      <c r="D62" s="26"/>
      <c r="E62" s="29">
        <v>208.97</v>
      </c>
      <c r="F62" s="30">
        <v>4.5999999999999999E-3</v>
      </c>
      <c r="G62" s="21"/>
    </row>
    <row r="63" spans="1:7" x14ac:dyDescent="0.25">
      <c r="A63" s="13" t="s">
        <v>340</v>
      </c>
      <c r="B63" s="36"/>
      <c r="C63" s="36"/>
      <c r="D63" s="15"/>
      <c r="E63" s="16">
        <v>2.9321199999999999E-2</v>
      </c>
      <c r="F63" s="67">
        <v>0</v>
      </c>
      <c r="G63" s="17"/>
    </row>
    <row r="64" spans="1:7" x14ac:dyDescent="0.25">
      <c r="A64" s="13" t="s">
        <v>341</v>
      </c>
      <c r="B64" s="36"/>
      <c r="C64" s="36"/>
      <c r="D64" s="15"/>
      <c r="E64" s="31">
        <v>-89.089321200000001</v>
      </c>
      <c r="F64" s="32">
        <v>-2E-3</v>
      </c>
      <c r="G64" s="17">
        <v>5.1214000000000003E-2</v>
      </c>
    </row>
    <row r="65" spans="1:7" x14ac:dyDescent="0.25">
      <c r="A65" s="33" t="s">
        <v>342</v>
      </c>
      <c r="B65" s="39"/>
      <c r="C65" s="39"/>
      <c r="D65" s="34"/>
      <c r="E65" s="27">
        <v>45913.3</v>
      </c>
      <c r="F65" s="28">
        <v>1</v>
      </c>
      <c r="G65" s="28"/>
    </row>
    <row r="66" spans="1:7" x14ac:dyDescent="0.25">
      <c r="A66" s="70" t="s">
        <v>343</v>
      </c>
      <c r="B66" s="71"/>
      <c r="C66" s="71"/>
      <c r="D66" s="71"/>
      <c r="E66" s="71"/>
      <c r="F66" s="71"/>
      <c r="G66" s="72"/>
    </row>
    <row r="70" spans="1:7" x14ac:dyDescent="0.25">
      <c r="A70" s="1" t="s">
        <v>346</v>
      </c>
    </row>
    <row r="71" spans="1:7" x14ac:dyDescent="0.25">
      <c r="A71" s="56" t="s">
        <v>347</v>
      </c>
      <c r="B71" s="3" t="s">
        <v>163</v>
      </c>
    </row>
    <row r="72" spans="1:7" x14ac:dyDescent="0.25">
      <c r="A72" t="s">
        <v>348</v>
      </c>
    </row>
    <row r="73" spans="1:7" x14ac:dyDescent="0.25">
      <c r="A73" t="s">
        <v>590</v>
      </c>
      <c r="B73" t="s">
        <v>350</v>
      </c>
      <c r="C73" t="s">
        <v>350</v>
      </c>
    </row>
    <row r="74" spans="1:7" x14ac:dyDescent="0.25">
      <c r="B74" s="58">
        <v>46265</v>
      </c>
      <c r="C74" s="58">
        <v>46295</v>
      </c>
    </row>
    <row r="75" spans="1:7" x14ac:dyDescent="0.25">
      <c r="A75" t="s">
        <v>973</v>
      </c>
      <c r="B75">
        <v>11.5044</v>
      </c>
      <c r="C75">
        <v>10.768000000000001</v>
      </c>
    </row>
    <row r="76" spans="1:7" x14ac:dyDescent="0.25">
      <c r="A76" t="s">
        <v>592</v>
      </c>
      <c r="B76">
        <v>11.5044</v>
      </c>
      <c r="C76">
        <v>10.768000000000001</v>
      </c>
    </row>
    <row r="77" spans="1:7" x14ac:dyDescent="0.25">
      <c r="A77" t="s">
        <v>974</v>
      </c>
      <c r="B77">
        <v>11.2148</v>
      </c>
      <c r="C77">
        <v>10.482900000000001</v>
      </c>
    </row>
    <row r="78" spans="1:7" x14ac:dyDescent="0.25">
      <c r="A78" t="s">
        <v>594</v>
      </c>
      <c r="B78">
        <v>11.2148</v>
      </c>
      <c r="C78">
        <v>10.482900000000001</v>
      </c>
    </row>
    <row r="80" spans="1:7" x14ac:dyDescent="0.25">
      <c r="A80" t="s">
        <v>352</v>
      </c>
      <c r="B80" s="3" t="s">
        <v>163</v>
      </c>
    </row>
    <row r="81" spans="1:4" x14ac:dyDescent="0.25">
      <c r="A81" t="s">
        <v>353</v>
      </c>
      <c r="B81" s="3" t="s">
        <v>163</v>
      </c>
    </row>
    <row r="82" spans="1:4" ht="29.1" customHeight="1" x14ac:dyDescent="0.25">
      <c r="A82" s="56" t="s">
        <v>354</v>
      </c>
      <c r="B82" s="3" t="s">
        <v>163</v>
      </c>
    </row>
    <row r="83" spans="1:4" ht="29.1" customHeight="1" x14ac:dyDescent="0.25">
      <c r="A83" s="56" t="s">
        <v>355</v>
      </c>
      <c r="B83" s="3" t="s">
        <v>163</v>
      </c>
    </row>
    <row r="84" spans="1:4" x14ac:dyDescent="0.25">
      <c r="A84" t="s">
        <v>595</v>
      </c>
      <c r="B84" s="57">
        <v>0.30599999999999999</v>
      </c>
    </row>
    <row r="85" spans="1:4" ht="43.5" customHeight="1" x14ac:dyDescent="0.25">
      <c r="A85" s="56" t="s">
        <v>357</v>
      </c>
      <c r="B85" s="3" t="s">
        <v>163</v>
      </c>
    </row>
    <row r="86" spans="1:4" x14ac:dyDescent="0.25">
      <c r="B86" s="3"/>
    </row>
    <row r="87" spans="1:4" ht="29.1" customHeight="1" x14ac:dyDescent="0.25">
      <c r="A87" s="56" t="s">
        <v>358</v>
      </c>
      <c r="B87" s="3" t="s">
        <v>163</v>
      </c>
    </row>
    <row r="88" spans="1:4" ht="29.1" customHeight="1" x14ac:dyDescent="0.25">
      <c r="A88" s="56" t="s">
        <v>359</v>
      </c>
      <c r="B88">
        <v>2430.4299999999998</v>
      </c>
    </row>
    <row r="89" spans="1:4" ht="29.1" customHeight="1" x14ac:dyDescent="0.25">
      <c r="A89" s="56" t="s">
        <v>360</v>
      </c>
      <c r="B89" s="3" t="s">
        <v>163</v>
      </c>
    </row>
    <row r="90" spans="1:4" ht="29.1" customHeight="1" x14ac:dyDescent="0.25">
      <c r="A90" s="56" t="s">
        <v>361</v>
      </c>
      <c r="B90" s="3" t="s">
        <v>163</v>
      </c>
    </row>
    <row r="92" spans="1:4" ht="69.95" customHeight="1" x14ac:dyDescent="0.25">
      <c r="A92" s="125" t="s">
        <v>371</v>
      </c>
      <c r="B92" s="125" t="s">
        <v>372</v>
      </c>
      <c r="C92" s="125" t="s">
        <v>5</v>
      </c>
      <c r="D92" s="125" t="s">
        <v>6</v>
      </c>
    </row>
    <row r="93" spans="1:4" ht="69.95" customHeight="1" x14ac:dyDescent="0.25">
      <c r="A93" s="125" t="s">
        <v>1937</v>
      </c>
      <c r="B93" s="125"/>
      <c r="C93" s="125" t="s">
        <v>78</v>
      </c>
      <c r="D93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48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1938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1939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559</v>
      </c>
      <c r="B8" s="36" t="s">
        <v>560</v>
      </c>
      <c r="C8" s="36" t="s">
        <v>378</v>
      </c>
      <c r="D8" s="15">
        <v>10016786</v>
      </c>
      <c r="E8" s="16">
        <v>22642.94</v>
      </c>
      <c r="F8" s="17">
        <v>3.2300000000000002E-2</v>
      </c>
      <c r="G8" s="17"/>
    </row>
    <row r="9" spans="1:7" x14ac:dyDescent="0.25">
      <c r="A9" s="13" t="s">
        <v>385</v>
      </c>
      <c r="B9" s="36" t="s">
        <v>386</v>
      </c>
      <c r="C9" s="36" t="s">
        <v>387</v>
      </c>
      <c r="D9" s="15">
        <v>562215</v>
      </c>
      <c r="E9" s="16">
        <v>18555.34</v>
      </c>
      <c r="F9" s="17">
        <v>2.6499999999999999E-2</v>
      </c>
      <c r="G9" s="17"/>
    </row>
    <row r="10" spans="1:7" x14ac:dyDescent="0.25">
      <c r="A10" s="13" t="s">
        <v>1619</v>
      </c>
      <c r="B10" s="36" t="s">
        <v>1620</v>
      </c>
      <c r="C10" s="36" t="s">
        <v>378</v>
      </c>
      <c r="D10" s="15">
        <v>5508963</v>
      </c>
      <c r="E10" s="16">
        <v>17893.11</v>
      </c>
      <c r="F10" s="17">
        <v>2.5600000000000001E-2</v>
      </c>
      <c r="G10" s="17"/>
    </row>
    <row r="11" spans="1:7" x14ac:dyDescent="0.25">
      <c r="A11" s="13" t="s">
        <v>1867</v>
      </c>
      <c r="B11" s="36" t="s">
        <v>1868</v>
      </c>
      <c r="C11" s="36" t="s">
        <v>417</v>
      </c>
      <c r="D11" s="15">
        <v>1475493</v>
      </c>
      <c r="E11" s="16">
        <v>16525.52</v>
      </c>
      <c r="F11" s="17">
        <v>2.3599999999999999E-2</v>
      </c>
      <c r="G11" s="17"/>
    </row>
    <row r="12" spans="1:7" x14ac:dyDescent="0.25">
      <c r="A12" s="13" t="s">
        <v>992</v>
      </c>
      <c r="B12" s="36" t="s">
        <v>993</v>
      </c>
      <c r="C12" s="36" t="s">
        <v>422</v>
      </c>
      <c r="D12" s="15">
        <v>1099234</v>
      </c>
      <c r="E12" s="16">
        <v>14749.52</v>
      </c>
      <c r="F12" s="17">
        <v>2.1100000000000001E-2</v>
      </c>
      <c r="G12" s="17"/>
    </row>
    <row r="13" spans="1:7" x14ac:dyDescent="0.25">
      <c r="A13" s="13" t="s">
        <v>828</v>
      </c>
      <c r="B13" s="36" t="s">
        <v>829</v>
      </c>
      <c r="C13" s="36" t="s">
        <v>431</v>
      </c>
      <c r="D13" s="15">
        <v>390447</v>
      </c>
      <c r="E13" s="16">
        <v>14137.3</v>
      </c>
      <c r="F13" s="17">
        <v>2.0199999999999999E-2</v>
      </c>
      <c r="G13" s="17"/>
    </row>
    <row r="14" spans="1:7" x14ac:dyDescent="0.25">
      <c r="A14" s="13" t="s">
        <v>1940</v>
      </c>
      <c r="B14" s="36" t="s">
        <v>1941</v>
      </c>
      <c r="C14" s="36" t="s">
        <v>381</v>
      </c>
      <c r="D14" s="15">
        <v>602153</v>
      </c>
      <c r="E14" s="16">
        <v>13829.65</v>
      </c>
      <c r="F14" s="17">
        <v>1.9800000000000002E-2</v>
      </c>
      <c r="G14" s="17"/>
    </row>
    <row r="15" spans="1:7" x14ac:dyDescent="0.25">
      <c r="A15" s="13" t="s">
        <v>1942</v>
      </c>
      <c r="B15" s="36" t="s">
        <v>1943</v>
      </c>
      <c r="C15" s="36" t="s">
        <v>400</v>
      </c>
      <c r="D15" s="15">
        <v>4366599</v>
      </c>
      <c r="E15" s="16">
        <v>13518.99</v>
      </c>
      <c r="F15" s="17">
        <v>1.9300000000000001E-2</v>
      </c>
      <c r="G15" s="17"/>
    </row>
    <row r="16" spans="1:7" x14ac:dyDescent="0.25">
      <c r="A16" s="13" t="s">
        <v>1002</v>
      </c>
      <c r="B16" s="36" t="s">
        <v>1003</v>
      </c>
      <c r="C16" s="36" t="s">
        <v>483</v>
      </c>
      <c r="D16" s="15">
        <v>1754462</v>
      </c>
      <c r="E16" s="16">
        <v>13095.3</v>
      </c>
      <c r="F16" s="17">
        <v>1.8700000000000001E-2</v>
      </c>
      <c r="G16" s="17"/>
    </row>
    <row r="17" spans="1:7" x14ac:dyDescent="0.25">
      <c r="A17" s="13" t="s">
        <v>448</v>
      </c>
      <c r="B17" s="36" t="s">
        <v>449</v>
      </c>
      <c r="C17" s="36" t="s">
        <v>450</v>
      </c>
      <c r="D17" s="15">
        <v>296927</v>
      </c>
      <c r="E17" s="16">
        <v>12963.83</v>
      </c>
      <c r="F17" s="17">
        <v>1.8499999999999999E-2</v>
      </c>
      <c r="G17" s="17"/>
    </row>
    <row r="18" spans="1:7" x14ac:dyDescent="0.25">
      <c r="A18" s="13" t="s">
        <v>420</v>
      </c>
      <c r="B18" s="36" t="s">
        <v>421</v>
      </c>
      <c r="C18" s="36" t="s">
        <v>422</v>
      </c>
      <c r="D18" s="15">
        <v>1037865</v>
      </c>
      <c r="E18" s="16">
        <v>12143.02</v>
      </c>
      <c r="F18" s="17">
        <v>1.7299999999999999E-2</v>
      </c>
      <c r="G18" s="17"/>
    </row>
    <row r="19" spans="1:7" x14ac:dyDescent="0.25">
      <c r="A19" s="13" t="s">
        <v>525</v>
      </c>
      <c r="B19" s="36" t="s">
        <v>526</v>
      </c>
      <c r="C19" s="36" t="s">
        <v>483</v>
      </c>
      <c r="D19" s="15">
        <v>1533721</v>
      </c>
      <c r="E19" s="16">
        <v>11809.65</v>
      </c>
      <c r="F19" s="17">
        <v>1.6899999999999998E-2</v>
      </c>
      <c r="G19" s="17"/>
    </row>
    <row r="20" spans="1:7" x14ac:dyDescent="0.25">
      <c r="A20" s="13" t="s">
        <v>978</v>
      </c>
      <c r="B20" s="36" t="s">
        <v>979</v>
      </c>
      <c r="C20" s="36" t="s">
        <v>422</v>
      </c>
      <c r="D20" s="15">
        <v>112535</v>
      </c>
      <c r="E20" s="16">
        <v>11722.77</v>
      </c>
      <c r="F20" s="17">
        <v>1.67E-2</v>
      </c>
      <c r="G20" s="17"/>
    </row>
    <row r="21" spans="1:7" x14ac:dyDescent="0.25">
      <c r="A21" s="13" t="s">
        <v>488</v>
      </c>
      <c r="B21" s="36" t="s">
        <v>489</v>
      </c>
      <c r="C21" s="36" t="s">
        <v>414</v>
      </c>
      <c r="D21" s="15">
        <v>260735</v>
      </c>
      <c r="E21" s="16">
        <v>11615.74</v>
      </c>
      <c r="F21" s="17">
        <v>1.66E-2</v>
      </c>
      <c r="G21" s="17"/>
    </row>
    <row r="22" spans="1:7" x14ac:dyDescent="0.25">
      <c r="A22" s="13" t="s">
        <v>763</v>
      </c>
      <c r="B22" s="36" t="s">
        <v>764</v>
      </c>
      <c r="C22" s="36" t="s">
        <v>431</v>
      </c>
      <c r="D22" s="15">
        <v>240276</v>
      </c>
      <c r="E22" s="16">
        <v>11533.25</v>
      </c>
      <c r="F22" s="17">
        <v>1.6500000000000001E-2</v>
      </c>
      <c r="G22" s="17"/>
    </row>
    <row r="23" spans="1:7" x14ac:dyDescent="0.25">
      <c r="A23" s="13" t="s">
        <v>990</v>
      </c>
      <c r="B23" s="36" t="s">
        <v>991</v>
      </c>
      <c r="C23" s="36" t="s">
        <v>408</v>
      </c>
      <c r="D23" s="15">
        <v>137923</v>
      </c>
      <c r="E23" s="16">
        <v>11371.75</v>
      </c>
      <c r="F23" s="17">
        <v>1.6199999999999999E-2</v>
      </c>
      <c r="G23" s="17"/>
    </row>
    <row r="24" spans="1:7" x14ac:dyDescent="0.25">
      <c r="A24" s="13" t="s">
        <v>1129</v>
      </c>
      <c r="B24" s="36" t="s">
        <v>1130</v>
      </c>
      <c r="C24" s="36" t="s">
        <v>939</v>
      </c>
      <c r="D24" s="15">
        <v>650131</v>
      </c>
      <c r="E24" s="16">
        <v>11361.04</v>
      </c>
      <c r="F24" s="17">
        <v>1.6199999999999999E-2</v>
      </c>
      <c r="G24" s="17"/>
    </row>
    <row r="25" spans="1:7" x14ac:dyDescent="0.25">
      <c r="A25" s="13" t="s">
        <v>429</v>
      </c>
      <c r="B25" s="36" t="s">
        <v>430</v>
      </c>
      <c r="C25" s="36" t="s">
        <v>431</v>
      </c>
      <c r="D25" s="15">
        <v>571055</v>
      </c>
      <c r="E25" s="16">
        <v>11004.23</v>
      </c>
      <c r="F25" s="17">
        <v>1.5699999999999999E-2</v>
      </c>
      <c r="G25" s="17"/>
    </row>
    <row r="26" spans="1:7" x14ac:dyDescent="0.25">
      <c r="A26" s="13" t="s">
        <v>494</v>
      </c>
      <c r="B26" s="36" t="s">
        <v>495</v>
      </c>
      <c r="C26" s="36" t="s">
        <v>378</v>
      </c>
      <c r="D26" s="15">
        <v>1323743</v>
      </c>
      <c r="E26" s="16">
        <v>10668.04</v>
      </c>
      <c r="F26" s="17">
        <v>1.52E-2</v>
      </c>
      <c r="G26" s="17"/>
    </row>
    <row r="27" spans="1:7" x14ac:dyDescent="0.25">
      <c r="A27" s="13" t="s">
        <v>1623</v>
      </c>
      <c r="B27" s="36" t="s">
        <v>1624</v>
      </c>
      <c r="C27" s="36" t="s">
        <v>378</v>
      </c>
      <c r="D27" s="15">
        <v>15275957</v>
      </c>
      <c r="E27" s="16">
        <v>10529.72</v>
      </c>
      <c r="F27" s="17">
        <v>1.4999999999999999E-2</v>
      </c>
      <c r="G27" s="17"/>
    </row>
    <row r="28" spans="1:7" x14ac:dyDescent="0.25">
      <c r="A28" s="13" t="s">
        <v>412</v>
      </c>
      <c r="B28" s="36" t="s">
        <v>413</v>
      </c>
      <c r="C28" s="36" t="s">
        <v>414</v>
      </c>
      <c r="D28" s="15">
        <v>460692</v>
      </c>
      <c r="E28" s="16">
        <v>10089.620000000001</v>
      </c>
      <c r="F28" s="17">
        <v>1.44E-2</v>
      </c>
      <c r="G28" s="17"/>
    </row>
    <row r="29" spans="1:7" x14ac:dyDescent="0.25">
      <c r="A29" s="13" t="s">
        <v>382</v>
      </c>
      <c r="B29" s="36" t="s">
        <v>383</v>
      </c>
      <c r="C29" s="36" t="s">
        <v>384</v>
      </c>
      <c r="D29" s="15">
        <v>702070</v>
      </c>
      <c r="E29" s="16">
        <v>10004.5</v>
      </c>
      <c r="F29" s="17">
        <v>1.43E-2</v>
      </c>
      <c r="G29" s="17"/>
    </row>
    <row r="30" spans="1:7" x14ac:dyDescent="0.25">
      <c r="A30" s="13" t="s">
        <v>432</v>
      </c>
      <c r="B30" s="36" t="s">
        <v>433</v>
      </c>
      <c r="C30" s="36" t="s">
        <v>387</v>
      </c>
      <c r="D30" s="15">
        <v>5358252</v>
      </c>
      <c r="E30" s="16">
        <v>9854.36</v>
      </c>
      <c r="F30" s="17">
        <v>1.41E-2</v>
      </c>
      <c r="G30" s="17"/>
    </row>
    <row r="31" spans="1:7" x14ac:dyDescent="0.25">
      <c r="A31" s="13" t="s">
        <v>1655</v>
      </c>
      <c r="B31" s="36" t="s">
        <v>1656</v>
      </c>
      <c r="C31" s="36" t="s">
        <v>483</v>
      </c>
      <c r="D31" s="15">
        <v>684807</v>
      </c>
      <c r="E31" s="16">
        <v>9845.4699999999993</v>
      </c>
      <c r="F31" s="17">
        <v>1.41E-2</v>
      </c>
      <c r="G31" s="17"/>
    </row>
    <row r="32" spans="1:7" x14ac:dyDescent="0.25">
      <c r="A32" s="13" t="s">
        <v>513</v>
      </c>
      <c r="B32" s="36" t="s">
        <v>514</v>
      </c>
      <c r="C32" s="36" t="s">
        <v>472</v>
      </c>
      <c r="D32" s="15">
        <v>1388915</v>
      </c>
      <c r="E32" s="16">
        <v>9470.32</v>
      </c>
      <c r="F32" s="17">
        <v>1.35E-2</v>
      </c>
      <c r="G32" s="17"/>
    </row>
    <row r="33" spans="1:7" x14ac:dyDescent="0.25">
      <c r="A33" s="13" t="s">
        <v>492</v>
      </c>
      <c r="B33" s="36" t="s">
        <v>493</v>
      </c>
      <c r="C33" s="36" t="s">
        <v>408</v>
      </c>
      <c r="D33" s="15">
        <v>552898</v>
      </c>
      <c r="E33" s="16">
        <v>9395.4</v>
      </c>
      <c r="F33" s="17">
        <v>1.34E-2</v>
      </c>
      <c r="G33" s="17"/>
    </row>
    <row r="34" spans="1:7" x14ac:dyDescent="0.25">
      <c r="A34" s="13" t="s">
        <v>579</v>
      </c>
      <c r="B34" s="36" t="s">
        <v>580</v>
      </c>
      <c r="C34" s="36" t="s">
        <v>408</v>
      </c>
      <c r="D34" s="15">
        <v>1424301</v>
      </c>
      <c r="E34" s="16">
        <v>9303.5300000000007</v>
      </c>
      <c r="F34" s="17">
        <v>1.3299999999999999E-2</v>
      </c>
      <c r="G34" s="17"/>
    </row>
    <row r="35" spans="1:7" x14ac:dyDescent="0.25">
      <c r="A35" s="13" t="s">
        <v>391</v>
      </c>
      <c r="B35" s="36" t="s">
        <v>392</v>
      </c>
      <c r="C35" s="36" t="s">
        <v>378</v>
      </c>
      <c r="D35" s="15">
        <v>2775890</v>
      </c>
      <c r="E35" s="16">
        <v>8810.67</v>
      </c>
      <c r="F35" s="17">
        <v>1.26E-2</v>
      </c>
      <c r="G35" s="17"/>
    </row>
    <row r="36" spans="1:7" x14ac:dyDescent="0.25">
      <c r="A36" s="13" t="s">
        <v>1944</v>
      </c>
      <c r="B36" s="36" t="s">
        <v>1945</v>
      </c>
      <c r="C36" s="36" t="s">
        <v>397</v>
      </c>
      <c r="D36" s="15">
        <v>1165245</v>
      </c>
      <c r="E36" s="16">
        <v>8782.4500000000007</v>
      </c>
      <c r="F36" s="17">
        <v>1.2500000000000001E-2</v>
      </c>
      <c r="G36" s="17"/>
    </row>
    <row r="37" spans="1:7" x14ac:dyDescent="0.25">
      <c r="A37" s="13" t="s">
        <v>1621</v>
      </c>
      <c r="B37" s="36" t="s">
        <v>1622</v>
      </c>
      <c r="C37" s="36" t="s">
        <v>700</v>
      </c>
      <c r="D37" s="15">
        <v>1680647</v>
      </c>
      <c r="E37" s="16">
        <v>8769.6200000000008</v>
      </c>
      <c r="F37" s="17">
        <v>1.2500000000000001E-2</v>
      </c>
      <c r="G37" s="17"/>
    </row>
    <row r="38" spans="1:7" x14ac:dyDescent="0.25">
      <c r="A38" s="13" t="s">
        <v>1946</v>
      </c>
      <c r="B38" s="36" t="s">
        <v>1947</v>
      </c>
      <c r="C38" s="36" t="s">
        <v>414</v>
      </c>
      <c r="D38" s="15">
        <v>1268054</v>
      </c>
      <c r="E38" s="16">
        <v>8580.92</v>
      </c>
      <c r="F38" s="17">
        <v>1.23E-2</v>
      </c>
      <c r="G38" s="17"/>
    </row>
    <row r="39" spans="1:7" x14ac:dyDescent="0.25">
      <c r="A39" s="13" t="s">
        <v>1948</v>
      </c>
      <c r="B39" s="36" t="s">
        <v>1949</v>
      </c>
      <c r="C39" s="36" t="s">
        <v>431</v>
      </c>
      <c r="D39" s="15">
        <v>3605508</v>
      </c>
      <c r="E39" s="16">
        <v>8501.7900000000009</v>
      </c>
      <c r="F39" s="17">
        <v>1.21E-2</v>
      </c>
      <c r="G39" s="17"/>
    </row>
    <row r="40" spans="1:7" x14ac:dyDescent="0.25">
      <c r="A40" s="13" t="s">
        <v>1625</v>
      </c>
      <c r="B40" s="36" t="s">
        <v>1626</v>
      </c>
      <c r="C40" s="36" t="s">
        <v>483</v>
      </c>
      <c r="D40" s="15">
        <v>400607</v>
      </c>
      <c r="E40" s="16">
        <v>7960.06</v>
      </c>
      <c r="F40" s="17">
        <v>1.14E-2</v>
      </c>
      <c r="G40" s="17"/>
    </row>
    <row r="41" spans="1:7" x14ac:dyDescent="0.25">
      <c r="A41" s="13" t="s">
        <v>484</v>
      </c>
      <c r="B41" s="36" t="s">
        <v>485</v>
      </c>
      <c r="C41" s="36" t="s">
        <v>478</v>
      </c>
      <c r="D41" s="15">
        <v>472020</v>
      </c>
      <c r="E41" s="16">
        <v>7954.48</v>
      </c>
      <c r="F41" s="17">
        <v>1.14E-2</v>
      </c>
      <c r="G41" s="17"/>
    </row>
    <row r="42" spans="1:7" x14ac:dyDescent="0.25">
      <c r="A42" s="13" t="s">
        <v>1629</v>
      </c>
      <c r="B42" s="36" t="s">
        <v>1630</v>
      </c>
      <c r="C42" s="36" t="s">
        <v>390</v>
      </c>
      <c r="D42" s="15">
        <v>1376512</v>
      </c>
      <c r="E42" s="16">
        <v>7918.39</v>
      </c>
      <c r="F42" s="17">
        <v>1.1299999999999999E-2</v>
      </c>
      <c r="G42" s="17"/>
    </row>
    <row r="43" spans="1:7" x14ac:dyDescent="0.25">
      <c r="A43" s="13" t="s">
        <v>1950</v>
      </c>
      <c r="B43" s="36" t="s">
        <v>1951</v>
      </c>
      <c r="C43" s="36" t="s">
        <v>431</v>
      </c>
      <c r="D43" s="15">
        <v>564819</v>
      </c>
      <c r="E43" s="16">
        <v>7758.35</v>
      </c>
      <c r="F43" s="17">
        <v>1.11E-2</v>
      </c>
      <c r="G43" s="17"/>
    </row>
    <row r="44" spans="1:7" x14ac:dyDescent="0.25">
      <c r="A44" s="13" t="s">
        <v>550</v>
      </c>
      <c r="B44" s="36" t="s">
        <v>551</v>
      </c>
      <c r="C44" s="36" t="s">
        <v>552</v>
      </c>
      <c r="D44" s="15">
        <v>1774134</v>
      </c>
      <c r="E44" s="16">
        <v>7686.44</v>
      </c>
      <c r="F44" s="17">
        <v>1.0999999999999999E-2</v>
      </c>
      <c r="G44" s="17"/>
    </row>
    <row r="45" spans="1:7" x14ac:dyDescent="0.25">
      <c r="A45" s="13" t="s">
        <v>1952</v>
      </c>
      <c r="B45" s="36" t="s">
        <v>1953</v>
      </c>
      <c r="C45" s="36" t="s">
        <v>414</v>
      </c>
      <c r="D45" s="15">
        <v>883539</v>
      </c>
      <c r="E45" s="16">
        <v>7563.98</v>
      </c>
      <c r="F45" s="17">
        <v>1.0800000000000001E-2</v>
      </c>
      <c r="G45" s="17"/>
    </row>
    <row r="46" spans="1:7" x14ac:dyDescent="0.25">
      <c r="A46" s="13" t="s">
        <v>569</v>
      </c>
      <c r="B46" s="36" t="s">
        <v>570</v>
      </c>
      <c r="C46" s="36" t="s">
        <v>414</v>
      </c>
      <c r="D46" s="15">
        <v>278183</v>
      </c>
      <c r="E46" s="16">
        <v>7558.23</v>
      </c>
      <c r="F46" s="17">
        <v>1.0800000000000001E-2</v>
      </c>
      <c r="G46" s="17"/>
    </row>
    <row r="47" spans="1:7" x14ac:dyDescent="0.25">
      <c r="A47" s="13" t="s">
        <v>901</v>
      </c>
      <c r="B47" s="36" t="s">
        <v>902</v>
      </c>
      <c r="C47" s="36" t="s">
        <v>754</v>
      </c>
      <c r="D47" s="15">
        <v>662547</v>
      </c>
      <c r="E47" s="16">
        <v>7309.88</v>
      </c>
      <c r="F47" s="17">
        <v>1.04E-2</v>
      </c>
      <c r="G47" s="17"/>
    </row>
    <row r="48" spans="1:7" x14ac:dyDescent="0.25">
      <c r="A48" s="13" t="s">
        <v>1931</v>
      </c>
      <c r="B48" s="36" t="s">
        <v>1932</v>
      </c>
      <c r="C48" s="36" t="s">
        <v>672</v>
      </c>
      <c r="D48" s="15">
        <v>1773844</v>
      </c>
      <c r="E48" s="16">
        <v>7267.44</v>
      </c>
      <c r="F48" s="17">
        <v>1.04E-2</v>
      </c>
      <c r="G48" s="17"/>
    </row>
    <row r="49" spans="1:7" x14ac:dyDescent="0.25">
      <c r="A49" s="13" t="s">
        <v>1627</v>
      </c>
      <c r="B49" s="36" t="s">
        <v>1628</v>
      </c>
      <c r="C49" s="36" t="s">
        <v>506</v>
      </c>
      <c r="D49" s="15">
        <v>187080</v>
      </c>
      <c r="E49" s="16">
        <v>7196.03</v>
      </c>
      <c r="F49" s="17">
        <v>1.03E-2</v>
      </c>
      <c r="G49" s="17"/>
    </row>
    <row r="50" spans="1:7" x14ac:dyDescent="0.25">
      <c r="A50" s="13" t="s">
        <v>984</v>
      </c>
      <c r="B50" s="36" t="s">
        <v>985</v>
      </c>
      <c r="C50" s="36" t="s">
        <v>431</v>
      </c>
      <c r="D50" s="15">
        <v>32160</v>
      </c>
      <c r="E50" s="16">
        <v>6866.16</v>
      </c>
      <c r="F50" s="17">
        <v>9.7999999999999997E-3</v>
      </c>
      <c r="G50" s="17"/>
    </row>
    <row r="51" spans="1:7" x14ac:dyDescent="0.25">
      <c r="A51" s="13" t="s">
        <v>557</v>
      </c>
      <c r="B51" s="36" t="s">
        <v>558</v>
      </c>
      <c r="C51" s="36" t="s">
        <v>381</v>
      </c>
      <c r="D51" s="15">
        <v>1263714</v>
      </c>
      <c r="E51" s="16">
        <v>6816.47</v>
      </c>
      <c r="F51" s="17">
        <v>9.7000000000000003E-3</v>
      </c>
      <c r="G51" s="17"/>
    </row>
    <row r="52" spans="1:7" x14ac:dyDescent="0.25">
      <c r="A52" s="13" t="s">
        <v>1954</v>
      </c>
      <c r="B52" s="36" t="s">
        <v>1955</v>
      </c>
      <c r="C52" s="36" t="s">
        <v>381</v>
      </c>
      <c r="D52" s="15">
        <v>63798</v>
      </c>
      <c r="E52" s="16">
        <v>6698.79</v>
      </c>
      <c r="F52" s="17">
        <v>9.5999999999999992E-3</v>
      </c>
      <c r="G52" s="17"/>
    </row>
    <row r="53" spans="1:7" x14ac:dyDescent="0.25">
      <c r="A53" s="13" t="s">
        <v>563</v>
      </c>
      <c r="B53" s="36" t="s">
        <v>564</v>
      </c>
      <c r="C53" s="36" t="s">
        <v>397</v>
      </c>
      <c r="D53" s="15">
        <v>228785</v>
      </c>
      <c r="E53" s="16">
        <v>6634.31</v>
      </c>
      <c r="F53" s="17">
        <v>9.4999999999999998E-3</v>
      </c>
      <c r="G53" s="17"/>
    </row>
    <row r="54" spans="1:7" x14ac:dyDescent="0.25">
      <c r="A54" s="13" t="s">
        <v>822</v>
      </c>
      <c r="B54" s="36" t="s">
        <v>823</v>
      </c>
      <c r="C54" s="36" t="s">
        <v>422</v>
      </c>
      <c r="D54" s="15">
        <v>311440</v>
      </c>
      <c r="E54" s="16">
        <v>6593.18</v>
      </c>
      <c r="F54" s="17">
        <v>9.4000000000000004E-3</v>
      </c>
      <c r="G54" s="17"/>
    </row>
    <row r="55" spans="1:7" x14ac:dyDescent="0.25">
      <c r="A55" s="13" t="s">
        <v>1659</v>
      </c>
      <c r="B55" s="36" t="s">
        <v>1660</v>
      </c>
      <c r="C55" s="36" t="s">
        <v>422</v>
      </c>
      <c r="D55" s="15">
        <v>19112598</v>
      </c>
      <c r="E55" s="16">
        <v>6511.66</v>
      </c>
      <c r="F55" s="17">
        <v>9.2999999999999992E-3</v>
      </c>
      <c r="G55" s="17"/>
    </row>
    <row r="56" spans="1:7" x14ac:dyDescent="0.25">
      <c r="A56" s="13" t="s">
        <v>1956</v>
      </c>
      <c r="B56" s="36" t="s">
        <v>1957</v>
      </c>
      <c r="C56" s="36" t="s">
        <v>472</v>
      </c>
      <c r="D56" s="15">
        <v>210278</v>
      </c>
      <c r="E56" s="16">
        <v>6440.82</v>
      </c>
      <c r="F56" s="17">
        <v>9.1999999999999998E-3</v>
      </c>
      <c r="G56" s="17"/>
    </row>
    <row r="57" spans="1:7" x14ac:dyDescent="0.25">
      <c r="A57" s="13" t="s">
        <v>486</v>
      </c>
      <c r="B57" s="36" t="s">
        <v>487</v>
      </c>
      <c r="C57" s="36" t="s">
        <v>390</v>
      </c>
      <c r="D57" s="15">
        <v>433057</v>
      </c>
      <c r="E57" s="16">
        <v>6417.47</v>
      </c>
      <c r="F57" s="17">
        <v>9.1999999999999998E-3</v>
      </c>
      <c r="G57" s="17"/>
    </row>
    <row r="58" spans="1:7" x14ac:dyDescent="0.25">
      <c r="A58" s="13" t="s">
        <v>1958</v>
      </c>
      <c r="B58" s="36" t="s">
        <v>1959</v>
      </c>
      <c r="C58" s="36" t="s">
        <v>417</v>
      </c>
      <c r="D58" s="15">
        <v>884776</v>
      </c>
      <c r="E58" s="16">
        <v>6363.31</v>
      </c>
      <c r="F58" s="17">
        <v>9.1000000000000004E-3</v>
      </c>
      <c r="G58" s="17"/>
    </row>
    <row r="59" spans="1:7" x14ac:dyDescent="0.25">
      <c r="A59" s="13" t="s">
        <v>808</v>
      </c>
      <c r="B59" s="36" t="s">
        <v>809</v>
      </c>
      <c r="C59" s="36" t="s">
        <v>478</v>
      </c>
      <c r="D59" s="15">
        <v>3751538</v>
      </c>
      <c r="E59" s="16">
        <v>6157.4</v>
      </c>
      <c r="F59" s="17">
        <v>8.8000000000000005E-3</v>
      </c>
      <c r="G59" s="17"/>
    </row>
    <row r="60" spans="1:7" x14ac:dyDescent="0.25">
      <c r="A60" s="13" t="s">
        <v>1960</v>
      </c>
      <c r="B60" s="36" t="s">
        <v>1961</v>
      </c>
      <c r="C60" s="36" t="s">
        <v>467</v>
      </c>
      <c r="D60" s="15">
        <v>5426474</v>
      </c>
      <c r="E60" s="16">
        <v>6152.54</v>
      </c>
      <c r="F60" s="17">
        <v>8.8000000000000005E-3</v>
      </c>
      <c r="G60" s="17"/>
    </row>
    <row r="61" spans="1:7" x14ac:dyDescent="0.25">
      <c r="A61" s="13" t="s">
        <v>721</v>
      </c>
      <c r="B61" s="36" t="s">
        <v>722</v>
      </c>
      <c r="C61" s="36" t="s">
        <v>498</v>
      </c>
      <c r="D61" s="15">
        <v>3261139</v>
      </c>
      <c r="E61" s="16">
        <v>5918.64</v>
      </c>
      <c r="F61" s="17">
        <v>8.5000000000000006E-3</v>
      </c>
      <c r="G61" s="17"/>
    </row>
    <row r="62" spans="1:7" x14ac:dyDescent="0.25">
      <c r="A62" s="13" t="s">
        <v>810</v>
      </c>
      <c r="B62" s="36" t="s">
        <v>811</v>
      </c>
      <c r="C62" s="36" t="s">
        <v>583</v>
      </c>
      <c r="D62" s="15">
        <v>1250473</v>
      </c>
      <c r="E62" s="16">
        <v>5910.36</v>
      </c>
      <c r="F62" s="17">
        <v>8.3999999999999995E-3</v>
      </c>
      <c r="G62" s="17"/>
    </row>
    <row r="63" spans="1:7" x14ac:dyDescent="0.25">
      <c r="A63" s="13" t="s">
        <v>1119</v>
      </c>
      <c r="B63" s="36" t="s">
        <v>1120</v>
      </c>
      <c r="C63" s="36" t="s">
        <v>1018</v>
      </c>
      <c r="D63" s="15">
        <v>2302393</v>
      </c>
      <c r="E63" s="16">
        <v>5889.52</v>
      </c>
      <c r="F63" s="17">
        <v>8.3999999999999995E-3</v>
      </c>
      <c r="G63" s="17"/>
    </row>
    <row r="64" spans="1:7" x14ac:dyDescent="0.25">
      <c r="A64" s="13" t="s">
        <v>796</v>
      </c>
      <c r="B64" s="36" t="s">
        <v>797</v>
      </c>
      <c r="C64" s="36" t="s">
        <v>422</v>
      </c>
      <c r="D64" s="15">
        <v>1322236</v>
      </c>
      <c r="E64" s="16">
        <v>5455.55</v>
      </c>
      <c r="F64" s="17">
        <v>7.7999999999999996E-3</v>
      </c>
      <c r="G64" s="17"/>
    </row>
    <row r="65" spans="1:7" x14ac:dyDescent="0.25">
      <c r="A65" s="13" t="s">
        <v>1423</v>
      </c>
      <c r="B65" s="36" t="s">
        <v>1424</v>
      </c>
      <c r="C65" s="36" t="s">
        <v>672</v>
      </c>
      <c r="D65" s="15">
        <v>1940785</v>
      </c>
      <c r="E65" s="16">
        <v>5439.05</v>
      </c>
      <c r="F65" s="17">
        <v>7.7999999999999996E-3</v>
      </c>
      <c r="G65" s="17"/>
    </row>
    <row r="66" spans="1:7" x14ac:dyDescent="0.25">
      <c r="A66" s="13" t="s">
        <v>1631</v>
      </c>
      <c r="B66" s="36" t="s">
        <v>1632</v>
      </c>
      <c r="C66" s="36" t="s">
        <v>378</v>
      </c>
      <c r="D66" s="15">
        <v>7907219</v>
      </c>
      <c r="E66" s="16">
        <v>5337.37</v>
      </c>
      <c r="F66" s="17">
        <v>7.6E-3</v>
      </c>
      <c r="G66" s="17"/>
    </row>
    <row r="67" spans="1:7" x14ac:dyDescent="0.25">
      <c r="A67" s="13" t="s">
        <v>379</v>
      </c>
      <c r="B67" s="36" t="s">
        <v>380</v>
      </c>
      <c r="C67" s="36" t="s">
        <v>381</v>
      </c>
      <c r="D67" s="15">
        <v>1242135</v>
      </c>
      <c r="E67" s="16">
        <v>5161.07</v>
      </c>
      <c r="F67" s="17">
        <v>7.4000000000000003E-3</v>
      </c>
      <c r="G67" s="17"/>
    </row>
    <row r="68" spans="1:7" x14ac:dyDescent="0.25">
      <c r="A68" s="13" t="s">
        <v>1962</v>
      </c>
      <c r="B68" s="36" t="s">
        <v>1963</v>
      </c>
      <c r="C68" s="36" t="s">
        <v>478</v>
      </c>
      <c r="D68" s="15">
        <v>853394</v>
      </c>
      <c r="E68" s="16">
        <v>5033.74</v>
      </c>
      <c r="F68" s="17">
        <v>7.1999999999999998E-3</v>
      </c>
      <c r="G68" s="17"/>
    </row>
    <row r="69" spans="1:7" x14ac:dyDescent="0.25">
      <c r="A69" s="13" t="s">
        <v>1964</v>
      </c>
      <c r="B69" s="36" t="s">
        <v>1965</v>
      </c>
      <c r="C69" s="36" t="s">
        <v>408</v>
      </c>
      <c r="D69" s="15">
        <v>413820</v>
      </c>
      <c r="E69" s="16">
        <v>4981.9799999999996</v>
      </c>
      <c r="F69" s="17">
        <v>7.1000000000000004E-3</v>
      </c>
      <c r="G69" s="17"/>
    </row>
    <row r="70" spans="1:7" x14ac:dyDescent="0.25">
      <c r="A70" s="13" t="s">
        <v>1966</v>
      </c>
      <c r="B70" s="36" t="s">
        <v>1967</v>
      </c>
      <c r="C70" s="36" t="s">
        <v>387</v>
      </c>
      <c r="D70" s="15">
        <v>386315</v>
      </c>
      <c r="E70" s="16">
        <v>4883.0200000000004</v>
      </c>
      <c r="F70" s="17">
        <v>7.0000000000000001E-3</v>
      </c>
      <c r="G70" s="17"/>
    </row>
    <row r="71" spans="1:7" x14ac:dyDescent="0.25">
      <c r="A71" s="13" t="s">
        <v>996</v>
      </c>
      <c r="B71" s="36" t="s">
        <v>997</v>
      </c>
      <c r="C71" s="36" t="s">
        <v>397</v>
      </c>
      <c r="D71" s="15">
        <v>282466</v>
      </c>
      <c r="E71" s="16">
        <v>4827.0600000000004</v>
      </c>
      <c r="F71" s="17">
        <v>6.8999999999999999E-3</v>
      </c>
      <c r="G71" s="17"/>
    </row>
    <row r="72" spans="1:7" x14ac:dyDescent="0.25">
      <c r="A72" s="13" t="s">
        <v>668</v>
      </c>
      <c r="B72" s="36" t="s">
        <v>669</v>
      </c>
      <c r="C72" s="36" t="s">
        <v>408</v>
      </c>
      <c r="D72" s="15">
        <v>192031</v>
      </c>
      <c r="E72" s="16">
        <v>4747.97</v>
      </c>
      <c r="F72" s="17">
        <v>6.7999999999999996E-3</v>
      </c>
      <c r="G72" s="17"/>
    </row>
    <row r="73" spans="1:7" x14ac:dyDescent="0.25">
      <c r="A73" s="13" t="s">
        <v>1968</v>
      </c>
      <c r="B73" s="36" t="s">
        <v>1969</v>
      </c>
      <c r="C73" s="36" t="s">
        <v>414</v>
      </c>
      <c r="D73" s="15">
        <v>109510</v>
      </c>
      <c r="E73" s="16">
        <v>4538.09</v>
      </c>
      <c r="F73" s="17">
        <v>6.4999999999999997E-3</v>
      </c>
      <c r="G73" s="17"/>
    </row>
    <row r="74" spans="1:7" x14ac:dyDescent="0.25">
      <c r="A74" s="13" t="s">
        <v>1970</v>
      </c>
      <c r="B74" s="36" t="s">
        <v>1971</v>
      </c>
      <c r="C74" s="36" t="s">
        <v>414</v>
      </c>
      <c r="D74" s="15">
        <v>226506</v>
      </c>
      <c r="E74" s="16">
        <v>4516.76</v>
      </c>
      <c r="F74" s="17">
        <v>6.4999999999999997E-3</v>
      </c>
      <c r="G74" s="17"/>
    </row>
    <row r="75" spans="1:7" x14ac:dyDescent="0.25">
      <c r="A75" s="13" t="s">
        <v>1972</v>
      </c>
      <c r="B75" s="36" t="s">
        <v>1973</v>
      </c>
      <c r="C75" s="36" t="s">
        <v>700</v>
      </c>
      <c r="D75" s="15">
        <v>441256</v>
      </c>
      <c r="E75" s="16">
        <v>4498.16</v>
      </c>
      <c r="F75" s="17">
        <v>6.4000000000000003E-3</v>
      </c>
      <c r="G75" s="17"/>
    </row>
    <row r="76" spans="1:7" x14ac:dyDescent="0.25">
      <c r="A76" s="13" t="s">
        <v>1008</v>
      </c>
      <c r="B76" s="36" t="s">
        <v>1009</v>
      </c>
      <c r="C76" s="36" t="s">
        <v>422</v>
      </c>
      <c r="D76" s="15">
        <v>128365</v>
      </c>
      <c r="E76" s="16">
        <v>4190.3500000000004</v>
      </c>
      <c r="F76" s="17">
        <v>6.0000000000000001E-3</v>
      </c>
      <c r="G76" s="17"/>
    </row>
    <row r="77" spans="1:7" x14ac:dyDescent="0.25">
      <c r="A77" s="13" t="s">
        <v>701</v>
      </c>
      <c r="B77" s="36" t="s">
        <v>702</v>
      </c>
      <c r="C77" s="36" t="s">
        <v>397</v>
      </c>
      <c r="D77" s="15">
        <v>4060004</v>
      </c>
      <c r="E77" s="16">
        <v>4100.6000000000004</v>
      </c>
      <c r="F77" s="17">
        <v>5.8999999999999999E-3</v>
      </c>
      <c r="G77" s="17"/>
    </row>
    <row r="78" spans="1:7" x14ac:dyDescent="0.25">
      <c r="A78" s="13" t="s">
        <v>1974</v>
      </c>
      <c r="B78" s="36" t="s">
        <v>1975</v>
      </c>
      <c r="C78" s="36" t="s">
        <v>397</v>
      </c>
      <c r="D78" s="15">
        <v>1032542</v>
      </c>
      <c r="E78" s="16">
        <v>4000.58</v>
      </c>
      <c r="F78" s="17">
        <v>5.7000000000000002E-3</v>
      </c>
      <c r="G78" s="17"/>
    </row>
    <row r="79" spans="1:7" x14ac:dyDescent="0.25">
      <c r="A79" s="13" t="s">
        <v>1976</v>
      </c>
      <c r="B79" s="36" t="s">
        <v>1977</v>
      </c>
      <c r="C79" s="36" t="s">
        <v>1018</v>
      </c>
      <c r="D79" s="15">
        <v>214485</v>
      </c>
      <c r="E79" s="16">
        <v>3903.41</v>
      </c>
      <c r="F79" s="17">
        <v>5.5999999999999999E-3</v>
      </c>
      <c r="G79" s="17"/>
    </row>
    <row r="80" spans="1:7" x14ac:dyDescent="0.25">
      <c r="A80" s="13" t="s">
        <v>567</v>
      </c>
      <c r="B80" s="36" t="s">
        <v>568</v>
      </c>
      <c r="C80" s="36" t="s">
        <v>422</v>
      </c>
      <c r="D80" s="15">
        <v>80028</v>
      </c>
      <c r="E80" s="16">
        <v>3724.26</v>
      </c>
      <c r="F80" s="17">
        <v>5.3E-3</v>
      </c>
      <c r="G80" s="17"/>
    </row>
    <row r="81" spans="1:7" x14ac:dyDescent="0.25">
      <c r="A81" s="13" t="s">
        <v>1978</v>
      </c>
      <c r="B81" s="36" t="s">
        <v>1979</v>
      </c>
      <c r="C81" s="36" t="s">
        <v>472</v>
      </c>
      <c r="D81" s="15">
        <v>336435</v>
      </c>
      <c r="E81" s="16">
        <v>3670.51</v>
      </c>
      <c r="F81" s="17">
        <v>5.1999999999999998E-3</v>
      </c>
      <c r="G81" s="17"/>
    </row>
    <row r="82" spans="1:7" x14ac:dyDescent="0.25">
      <c r="A82" s="13" t="s">
        <v>444</v>
      </c>
      <c r="B82" s="36" t="s">
        <v>445</v>
      </c>
      <c r="C82" s="36" t="s">
        <v>400</v>
      </c>
      <c r="D82" s="15">
        <v>141064</v>
      </c>
      <c r="E82" s="16">
        <v>3513.2</v>
      </c>
      <c r="F82" s="17">
        <v>5.0000000000000001E-3</v>
      </c>
      <c r="G82" s="17"/>
    </row>
    <row r="83" spans="1:7" x14ac:dyDescent="0.25">
      <c r="A83" s="13" t="s">
        <v>1980</v>
      </c>
      <c r="B83" s="36" t="s">
        <v>1981</v>
      </c>
      <c r="C83" s="36" t="s">
        <v>422</v>
      </c>
      <c r="D83" s="15">
        <v>2463529</v>
      </c>
      <c r="E83" s="16">
        <v>3359.02</v>
      </c>
      <c r="F83" s="17">
        <v>4.7999999999999996E-3</v>
      </c>
      <c r="G83" s="17"/>
    </row>
    <row r="84" spans="1:7" x14ac:dyDescent="0.25">
      <c r="A84" s="13" t="s">
        <v>1982</v>
      </c>
      <c r="B84" s="36" t="s">
        <v>1983</v>
      </c>
      <c r="C84" s="36" t="s">
        <v>390</v>
      </c>
      <c r="D84" s="15">
        <v>296087</v>
      </c>
      <c r="E84" s="16">
        <v>3347.86</v>
      </c>
      <c r="F84" s="17">
        <v>4.7999999999999996E-3</v>
      </c>
      <c r="G84" s="17"/>
    </row>
    <row r="85" spans="1:7" x14ac:dyDescent="0.25">
      <c r="A85" s="13" t="s">
        <v>1984</v>
      </c>
      <c r="B85" s="36" t="s">
        <v>1985</v>
      </c>
      <c r="C85" s="36" t="s">
        <v>754</v>
      </c>
      <c r="D85" s="15">
        <v>431515</v>
      </c>
      <c r="E85" s="16">
        <v>3326.33</v>
      </c>
      <c r="F85" s="17">
        <v>4.7999999999999996E-3</v>
      </c>
      <c r="G85" s="17"/>
    </row>
    <row r="86" spans="1:7" x14ac:dyDescent="0.25">
      <c r="A86" s="13" t="s">
        <v>1986</v>
      </c>
      <c r="B86" s="36" t="s">
        <v>1987</v>
      </c>
      <c r="C86" s="36" t="s">
        <v>408</v>
      </c>
      <c r="D86" s="15">
        <v>404899</v>
      </c>
      <c r="E86" s="16">
        <v>3216.32</v>
      </c>
      <c r="F86" s="17">
        <v>4.5999999999999999E-3</v>
      </c>
      <c r="G86" s="17"/>
    </row>
    <row r="87" spans="1:7" x14ac:dyDescent="0.25">
      <c r="A87" s="13" t="s">
        <v>1988</v>
      </c>
      <c r="B87" s="36" t="s">
        <v>1989</v>
      </c>
      <c r="C87" s="36" t="s">
        <v>467</v>
      </c>
      <c r="D87" s="15">
        <v>358773</v>
      </c>
      <c r="E87" s="16">
        <v>3033.61</v>
      </c>
      <c r="F87" s="17">
        <v>4.3E-3</v>
      </c>
      <c r="G87" s="17"/>
    </row>
    <row r="88" spans="1:7" x14ac:dyDescent="0.25">
      <c r="A88" s="13" t="s">
        <v>1027</v>
      </c>
      <c r="B88" s="36" t="s">
        <v>1028</v>
      </c>
      <c r="C88" s="36" t="s">
        <v>417</v>
      </c>
      <c r="D88" s="15">
        <v>217683</v>
      </c>
      <c r="E88" s="16">
        <v>3017.52</v>
      </c>
      <c r="F88" s="17">
        <v>4.3E-3</v>
      </c>
      <c r="G88" s="17"/>
    </row>
    <row r="89" spans="1:7" x14ac:dyDescent="0.25">
      <c r="A89" s="13" t="s">
        <v>1123</v>
      </c>
      <c r="B89" s="36" t="s">
        <v>1124</v>
      </c>
      <c r="C89" s="36" t="s">
        <v>417</v>
      </c>
      <c r="D89" s="15">
        <v>270054</v>
      </c>
      <c r="E89" s="16">
        <v>2983.56</v>
      </c>
      <c r="F89" s="17">
        <v>4.3E-3</v>
      </c>
      <c r="G89" s="17"/>
    </row>
    <row r="90" spans="1:7" x14ac:dyDescent="0.25">
      <c r="A90" s="13" t="s">
        <v>1990</v>
      </c>
      <c r="B90" s="36" t="s">
        <v>1991</v>
      </c>
      <c r="C90" s="36" t="s">
        <v>414</v>
      </c>
      <c r="D90" s="15">
        <v>446195</v>
      </c>
      <c r="E90" s="16">
        <v>2947.56</v>
      </c>
      <c r="F90" s="17">
        <v>4.1999999999999997E-3</v>
      </c>
      <c r="G90" s="17"/>
    </row>
    <row r="91" spans="1:7" x14ac:dyDescent="0.25">
      <c r="A91" s="13" t="s">
        <v>1992</v>
      </c>
      <c r="B91" s="36" t="s">
        <v>1993</v>
      </c>
      <c r="C91" s="36" t="s">
        <v>403</v>
      </c>
      <c r="D91" s="15">
        <v>238746</v>
      </c>
      <c r="E91" s="16">
        <v>2941.35</v>
      </c>
      <c r="F91" s="17">
        <v>4.1999999999999997E-3</v>
      </c>
      <c r="G91" s="17"/>
    </row>
    <row r="92" spans="1:7" x14ac:dyDescent="0.25">
      <c r="A92" s="13" t="s">
        <v>1994</v>
      </c>
      <c r="B92" s="36" t="s">
        <v>1995</v>
      </c>
      <c r="C92" s="36" t="s">
        <v>387</v>
      </c>
      <c r="D92" s="15">
        <v>348912</v>
      </c>
      <c r="E92" s="16">
        <v>2930.86</v>
      </c>
      <c r="F92" s="17">
        <v>4.1999999999999997E-3</v>
      </c>
      <c r="G92" s="17"/>
    </row>
    <row r="93" spans="1:7" x14ac:dyDescent="0.25">
      <c r="A93" s="13" t="s">
        <v>561</v>
      </c>
      <c r="B93" s="36" t="s">
        <v>562</v>
      </c>
      <c r="C93" s="36" t="s">
        <v>472</v>
      </c>
      <c r="D93" s="15">
        <v>342287</v>
      </c>
      <c r="E93" s="16">
        <v>2881.2</v>
      </c>
      <c r="F93" s="17">
        <v>4.1000000000000003E-3</v>
      </c>
      <c r="G93" s="17"/>
    </row>
    <row r="94" spans="1:7" x14ac:dyDescent="0.25">
      <c r="A94" s="13" t="s">
        <v>1996</v>
      </c>
      <c r="B94" s="36" t="s">
        <v>1997</v>
      </c>
      <c r="C94" s="36" t="s">
        <v>472</v>
      </c>
      <c r="D94" s="15">
        <v>55965</v>
      </c>
      <c r="E94" s="16">
        <v>2847.5</v>
      </c>
      <c r="F94" s="17">
        <v>4.1000000000000003E-3</v>
      </c>
      <c r="G94" s="17"/>
    </row>
    <row r="95" spans="1:7" x14ac:dyDescent="0.25">
      <c r="A95" s="13" t="s">
        <v>1998</v>
      </c>
      <c r="B95" s="36" t="s">
        <v>1999</v>
      </c>
      <c r="C95" s="36" t="s">
        <v>422</v>
      </c>
      <c r="D95" s="15">
        <v>1470697</v>
      </c>
      <c r="E95" s="16">
        <v>2795.65</v>
      </c>
      <c r="F95" s="17">
        <v>4.0000000000000001E-3</v>
      </c>
      <c r="G95" s="17"/>
    </row>
    <row r="96" spans="1:7" x14ac:dyDescent="0.25">
      <c r="A96" s="13" t="s">
        <v>555</v>
      </c>
      <c r="B96" s="36" t="s">
        <v>556</v>
      </c>
      <c r="C96" s="36" t="s">
        <v>441</v>
      </c>
      <c r="D96" s="15">
        <v>231307</v>
      </c>
      <c r="E96" s="16">
        <v>2567.7399999999998</v>
      </c>
      <c r="F96" s="17">
        <v>3.7000000000000002E-3</v>
      </c>
      <c r="G96" s="17"/>
    </row>
    <row r="97" spans="1:7" x14ac:dyDescent="0.25">
      <c r="A97" s="13" t="s">
        <v>1023</v>
      </c>
      <c r="B97" s="36" t="s">
        <v>1024</v>
      </c>
      <c r="C97" s="36" t="s">
        <v>417</v>
      </c>
      <c r="D97" s="15">
        <v>2907239</v>
      </c>
      <c r="E97" s="16">
        <v>2485.11</v>
      </c>
      <c r="F97" s="17">
        <v>3.5999999999999999E-3</v>
      </c>
      <c r="G97" s="17"/>
    </row>
    <row r="98" spans="1:7" x14ac:dyDescent="0.25">
      <c r="A98" s="13" t="s">
        <v>2000</v>
      </c>
      <c r="B98" s="36" t="s">
        <v>2001</v>
      </c>
      <c r="C98" s="36" t="s">
        <v>400</v>
      </c>
      <c r="D98" s="15">
        <v>437787</v>
      </c>
      <c r="E98" s="16">
        <v>2408.0500000000002</v>
      </c>
      <c r="F98" s="17">
        <v>3.3999999999999998E-3</v>
      </c>
      <c r="G98" s="17"/>
    </row>
    <row r="99" spans="1:7" x14ac:dyDescent="0.25">
      <c r="A99" s="13" t="s">
        <v>546</v>
      </c>
      <c r="B99" s="36" t="s">
        <v>547</v>
      </c>
      <c r="C99" s="36" t="s">
        <v>387</v>
      </c>
      <c r="D99" s="15">
        <v>229496</v>
      </c>
      <c r="E99" s="16">
        <v>2284.17</v>
      </c>
      <c r="F99" s="17">
        <v>3.3E-3</v>
      </c>
      <c r="G99" s="17"/>
    </row>
    <row r="100" spans="1:7" x14ac:dyDescent="0.25">
      <c r="A100" s="13" t="s">
        <v>1131</v>
      </c>
      <c r="B100" s="36" t="s">
        <v>1132</v>
      </c>
      <c r="C100" s="36" t="s">
        <v>939</v>
      </c>
      <c r="D100" s="15">
        <v>20877</v>
      </c>
      <c r="E100" s="16">
        <v>949.49</v>
      </c>
      <c r="F100" s="17">
        <v>1.4E-3</v>
      </c>
      <c r="G100" s="17"/>
    </row>
    <row r="101" spans="1:7" x14ac:dyDescent="0.25">
      <c r="A101" s="13" t="s">
        <v>1458</v>
      </c>
      <c r="B101" s="36" t="s">
        <v>1459</v>
      </c>
      <c r="C101" s="36" t="s">
        <v>1460</v>
      </c>
      <c r="D101" s="15">
        <v>596224</v>
      </c>
      <c r="E101" s="16">
        <v>736.22</v>
      </c>
      <c r="F101" s="17">
        <v>1.1000000000000001E-3</v>
      </c>
      <c r="G101" s="17"/>
    </row>
    <row r="102" spans="1:7" x14ac:dyDescent="0.25">
      <c r="A102" s="14" t="s">
        <v>325</v>
      </c>
      <c r="B102" s="37"/>
      <c r="C102" s="37"/>
      <c r="D102" s="18"/>
      <c r="E102" s="19">
        <v>686205.12</v>
      </c>
      <c r="F102" s="20">
        <v>0.98050000000000004</v>
      </c>
      <c r="G102" s="21"/>
    </row>
    <row r="103" spans="1:7" x14ac:dyDescent="0.25">
      <c r="A103" s="14" t="s">
        <v>586</v>
      </c>
      <c r="B103" s="36"/>
      <c r="C103" s="36"/>
      <c r="D103" s="15"/>
      <c r="E103" s="16"/>
      <c r="F103" s="17"/>
      <c r="G103" s="17"/>
    </row>
    <row r="104" spans="1:7" x14ac:dyDescent="0.25">
      <c r="A104" s="14" t="s">
        <v>325</v>
      </c>
      <c r="B104" s="36"/>
      <c r="C104" s="36"/>
      <c r="D104" s="15"/>
      <c r="E104" s="22" t="s">
        <v>163</v>
      </c>
      <c r="F104" s="23" t="s">
        <v>163</v>
      </c>
      <c r="G104" s="17"/>
    </row>
    <row r="105" spans="1:7" x14ac:dyDescent="0.25">
      <c r="A105" s="25" t="s">
        <v>336</v>
      </c>
      <c r="B105" s="38"/>
      <c r="C105" s="38"/>
      <c r="D105" s="26"/>
      <c r="E105" s="27">
        <v>686205.12</v>
      </c>
      <c r="F105" s="28">
        <v>0.98050000000000004</v>
      </c>
      <c r="G105" s="21"/>
    </row>
    <row r="106" spans="1:7" x14ac:dyDescent="0.25">
      <c r="A106" s="13"/>
      <c r="B106" s="36"/>
      <c r="C106" s="36"/>
      <c r="D106" s="15"/>
      <c r="E106" s="16"/>
      <c r="F106" s="17"/>
      <c r="G106" s="17"/>
    </row>
    <row r="107" spans="1:7" x14ac:dyDescent="0.25">
      <c r="A107" s="13"/>
      <c r="B107" s="36"/>
      <c r="C107" s="36"/>
      <c r="D107" s="15"/>
      <c r="E107" s="16"/>
      <c r="F107" s="17"/>
      <c r="G107" s="17"/>
    </row>
    <row r="108" spans="1:7" x14ac:dyDescent="0.25">
      <c r="A108" s="14" t="s">
        <v>587</v>
      </c>
      <c r="B108" s="36"/>
      <c r="C108" s="36"/>
      <c r="D108" s="15"/>
      <c r="E108" s="16"/>
      <c r="F108" s="17"/>
      <c r="G108" s="17"/>
    </row>
    <row r="109" spans="1:7" x14ac:dyDescent="0.25">
      <c r="A109" s="13" t="s">
        <v>588</v>
      </c>
      <c r="B109" s="36" t="s">
        <v>589</v>
      </c>
      <c r="C109" s="36"/>
      <c r="D109" s="15">
        <v>22076160.730099998</v>
      </c>
      <c r="E109" s="16">
        <v>7503</v>
      </c>
      <c r="F109" s="17">
        <v>1.0699999999999999E-2</v>
      </c>
      <c r="G109" s="17"/>
    </row>
    <row r="110" spans="1:7" x14ac:dyDescent="0.25">
      <c r="A110" s="13"/>
      <c r="B110" s="36"/>
      <c r="C110" s="36"/>
      <c r="D110" s="15"/>
      <c r="E110" s="16"/>
      <c r="F110" s="17"/>
      <c r="G110" s="17"/>
    </row>
    <row r="111" spans="1:7" x14ac:dyDescent="0.25">
      <c r="A111" s="25" t="s">
        <v>336</v>
      </c>
      <c r="B111" s="38"/>
      <c r="C111" s="38"/>
      <c r="D111" s="26"/>
      <c r="E111" s="29">
        <v>7503</v>
      </c>
      <c r="F111" s="30">
        <v>1.0699999999999999E-2</v>
      </c>
      <c r="G111" s="21"/>
    </row>
    <row r="112" spans="1:7" x14ac:dyDescent="0.25">
      <c r="A112" s="13"/>
      <c r="B112" s="36"/>
      <c r="C112" s="36"/>
      <c r="D112" s="15"/>
      <c r="E112" s="16"/>
      <c r="F112" s="17"/>
      <c r="G112" s="17"/>
    </row>
    <row r="113" spans="1:7" x14ac:dyDescent="0.25">
      <c r="A113" s="14" t="s">
        <v>337</v>
      </c>
      <c r="B113" s="36"/>
      <c r="C113" s="36"/>
      <c r="D113" s="15"/>
      <c r="E113" s="16"/>
      <c r="F113" s="17"/>
      <c r="G113" s="17"/>
    </row>
    <row r="114" spans="1:7" x14ac:dyDescent="0.25">
      <c r="A114" s="13" t="s">
        <v>339</v>
      </c>
      <c r="B114" s="36"/>
      <c r="C114" s="36"/>
      <c r="D114" s="15"/>
      <c r="E114" s="16">
        <v>7047.01</v>
      </c>
      <c r="F114" s="17">
        <v>1.01E-2</v>
      </c>
      <c r="G114" s="17">
        <v>5.1214000000000003E-2</v>
      </c>
    </row>
    <row r="115" spans="1:7" x14ac:dyDescent="0.25">
      <c r="A115" s="14" t="s">
        <v>325</v>
      </c>
      <c r="B115" s="37"/>
      <c r="C115" s="37"/>
      <c r="D115" s="18"/>
      <c r="E115" s="19">
        <v>7047.01</v>
      </c>
      <c r="F115" s="20">
        <v>1.01E-2</v>
      </c>
      <c r="G115" s="21"/>
    </row>
    <row r="116" spans="1:7" x14ac:dyDescent="0.25">
      <c r="A116" s="13"/>
      <c r="B116" s="36"/>
      <c r="C116" s="36"/>
      <c r="D116" s="15"/>
      <c r="E116" s="16"/>
      <c r="F116" s="17"/>
      <c r="G116" s="17"/>
    </row>
    <row r="117" spans="1:7" x14ac:dyDescent="0.25">
      <c r="A117" s="25" t="s">
        <v>336</v>
      </c>
      <c r="B117" s="38"/>
      <c r="C117" s="38"/>
      <c r="D117" s="26"/>
      <c r="E117" s="29">
        <v>7047.01</v>
      </c>
      <c r="F117" s="30">
        <v>1.01E-2</v>
      </c>
      <c r="G117" s="21"/>
    </row>
    <row r="118" spans="1:7" x14ac:dyDescent="0.25">
      <c r="A118" s="13" t="s">
        <v>340</v>
      </c>
      <c r="B118" s="36"/>
      <c r="C118" s="36"/>
      <c r="D118" s="15"/>
      <c r="E118" s="16">
        <v>0.98878259999999996</v>
      </c>
      <c r="F118" s="67">
        <v>9.9999999999999995E-7</v>
      </c>
      <c r="G118" s="17"/>
    </row>
    <row r="119" spans="1:7" x14ac:dyDescent="0.25">
      <c r="A119" s="13" t="s">
        <v>341</v>
      </c>
      <c r="B119" s="36"/>
      <c r="C119" s="36"/>
      <c r="D119" s="15"/>
      <c r="E119" s="31">
        <v>-754.57878259999995</v>
      </c>
      <c r="F119" s="32">
        <v>-1.3010000000000001E-3</v>
      </c>
      <c r="G119" s="17">
        <v>5.1213000000000002E-2</v>
      </c>
    </row>
    <row r="120" spans="1:7" x14ac:dyDescent="0.25">
      <c r="A120" s="33" t="s">
        <v>342</v>
      </c>
      <c r="B120" s="39"/>
      <c r="C120" s="39"/>
      <c r="D120" s="34"/>
      <c r="E120" s="27">
        <v>700001.54</v>
      </c>
      <c r="F120" s="28">
        <v>1</v>
      </c>
      <c r="G120" s="28"/>
    </row>
    <row r="121" spans="1:7" x14ac:dyDescent="0.25">
      <c r="A121" s="70" t="s">
        <v>343</v>
      </c>
      <c r="B121" s="71"/>
      <c r="C121" s="71"/>
      <c r="D121" s="71"/>
      <c r="E121" s="71"/>
      <c r="F121" s="71"/>
      <c r="G121" s="72"/>
    </row>
    <row r="125" spans="1:7" x14ac:dyDescent="0.25">
      <c r="A125" s="1" t="s">
        <v>346</v>
      </c>
    </row>
    <row r="126" spans="1:7" x14ac:dyDescent="0.25">
      <c r="A126" s="56" t="s">
        <v>347</v>
      </c>
      <c r="B126" s="3" t="s">
        <v>163</v>
      </c>
    </row>
    <row r="127" spans="1:7" x14ac:dyDescent="0.25">
      <c r="A127" t="s">
        <v>348</v>
      </c>
    </row>
    <row r="128" spans="1:7" x14ac:dyDescent="0.25">
      <c r="A128" t="s">
        <v>590</v>
      </c>
      <c r="B128" t="s">
        <v>350</v>
      </c>
      <c r="C128" t="s">
        <v>350</v>
      </c>
    </row>
    <row r="129" spans="1:3" x14ac:dyDescent="0.25">
      <c r="B129" s="58">
        <v>46265</v>
      </c>
      <c r="C129" s="58">
        <v>46295</v>
      </c>
    </row>
    <row r="130" spans="1:3" x14ac:dyDescent="0.25">
      <c r="A130" t="s">
        <v>591</v>
      </c>
      <c r="B130">
        <v>54.976999999999997</v>
      </c>
      <c r="C130">
        <v>51.988</v>
      </c>
    </row>
    <row r="131" spans="1:3" x14ac:dyDescent="0.25">
      <c r="A131" t="s">
        <v>592</v>
      </c>
      <c r="B131">
        <v>48.094999999999999</v>
      </c>
      <c r="C131">
        <v>45.481000000000002</v>
      </c>
    </row>
    <row r="132" spans="1:3" x14ac:dyDescent="0.25">
      <c r="A132" t="s">
        <v>593</v>
      </c>
      <c r="B132">
        <v>48.982999999999997</v>
      </c>
      <c r="C132">
        <v>46.27</v>
      </c>
    </row>
    <row r="133" spans="1:3" x14ac:dyDescent="0.25">
      <c r="A133" t="s">
        <v>594</v>
      </c>
      <c r="B133">
        <v>42.564999999999998</v>
      </c>
      <c r="C133">
        <v>40.207999999999998</v>
      </c>
    </row>
    <row r="135" spans="1:3" x14ac:dyDescent="0.25">
      <c r="A135" t="s">
        <v>352</v>
      </c>
      <c r="B135" s="3" t="s">
        <v>163</v>
      </c>
    </row>
    <row r="136" spans="1:3" x14ac:dyDescent="0.25">
      <c r="A136" t="s">
        <v>353</v>
      </c>
      <c r="B136" s="3" t="s">
        <v>163</v>
      </c>
    </row>
    <row r="137" spans="1:3" ht="29.1" customHeight="1" x14ac:dyDescent="0.25">
      <c r="A137" s="56" t="s">
        <v>354</v>
      </c>
      <c r="B137" s="3" t="s">
        <v>163</v>
      </c>
    </row>
    <row r="138" spans="1:3" ht="29.1" customHeight="1" x14ac:dyDescent="0.25">
      <c r="A138" s="56" t="s">
        <v>355</v>
      </c>
      <c r="B138" s="3" t="s">
        <v>163</v>
      </c>
    </row>
    <row r="139" spans="1:3" x14ac:dyDescent="0.25">
      <c r="A139" t="s">
        <v>595</v>
      </c>
      <c r="B139" s="57">
        <v>0.2409</v>
      </c>
    </row>
    <row r="140" spans="1:3" ht="43.5" customHeight="1" x14ac:dyDescent="0.25">
      <c r="A140" s="56" t="s">
        <v>357</v>
      </c>
      <c r="B140" s="3" t="s">
        <v>163</v>
      </c>
    </row>
    <row r="141" spans="1:3" x14ac:dyDescent="0.25">
      <c r="B141" s="3"/>
    </row>
    <row r="142" spans="1:3" ht="29.1" customHeight="1" x14ac:dyDescent="0.25">
      <c r="A142" s="56" t="s">
        <v>358</v>
      </c>
      <c r="B142" s="3" t="s">
        <v>163</v>
      </c>
    </row>
    <row r="143" spans="1:3" ht="29.1" customHeight="1" x14ac:dyDescent="0.25">
      <c r="A143" s="56" t="s">
        <v>359</v>
      </c>
      <c r="B143" t="s">
        <v>163</v>
      </c>
    </row>
    <row r="144" spans="1:3" ht="29.1" customHeight="1" x14ac:dyDescent="0.25">
      <c r="A144" s="56" t="s">
        <v>360</v>
      </c>
      <c r="B144" s="3" t="s">
        <v>163</v>
      </c>
    </row>
    <row r="145" spans="1:4" ht="29.1" customHeight="1" x14ac:dyDescent="0.25">
      <c r="A145" s="56" t="s">
        <v>361</v>
      </c>
      <c r="B145" s="3" t="s">
        <v>163</v>
      </c>
    </row>
    <row r="147" spans="1:4" ht="69.95" customHeight="1" x14ac:dyDescent="0.25">
      <c r="A147" s="125" t="s">
        <v>371</v>
      </c>
      <c r="B147" s="125" t="s">
        <v>372</v>
      </c>
      <c r="C147" s="125" t="s">
        <v>5</v>
      </c>
      <c r="D147" s="125" t="s">
        <v>6</v>
      </c>
    </row>
    <row r="148" spans="1:4" ht="69.95" customHeight="1" x14ac:dyDescent="0.25">
      <c r="A148" s="125" t="s">
        <v>2002</v>
      </c>
      <c r="B148" s="125"/>
      <c r="C148" s="125" t="s">
        <v>80</v>
      </c>
      <c r="D14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9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2003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2004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197372</v>
      </c>
      <c r="E8" s="16">
        <v>1398.78</v>
      </c>
      <c r="F8" s="17">
        <v>4.2099999999999999E-2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92295</v>
      </c>
      <c r="E9" s="16">
        <v>1219.8599999999999</v>
      </c>
      <c r="F9" s="17">
        <v>3.6700000000000003E-2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86092</v>
      </c>
      <c r="E10" s="16">
        <v>1021.91</v>
      </c>
      <c r="F10" s="17">
        <v>3.0700000000000002E-2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39159</v>
      </c>
      <c r="E11" s="16">
        <v>688.02</v>
      </c>
      <c r="F11" s="17">
        <v>2.07E-2</v>
      </c>
      <c r="G11" s="17"/>
    </row>
    <row r="12" spans="1:7" x14ac:dyDescent="0.25">
      <c r="A12" s="13" t="s">
        <v>398</v>
      </c>
      <c r="B12" s="36" t="s">
        <v>399</v>
      </c>
      <c r="C12" s="36" t="s">
        <v>400</v>
      </c>
      <c r="D12" s="15">
        <v>15072</v>
      </c>
      <c r="E12" s="16">
        <v>566.71</v>
      </c>
      <c r="F12" s="17">
        <v>1.7000000000000001E-2</v>
      </c>
      <c r="G12" s="17"/>
    </row>
    <row r="13" spans="1:7" x14ac:dyDescent="0.25">
      <c r="A13" s="13" t="s">
        <v>393</v>
      </c>
      <c r="B13" s="36" t="s">
        <v>394</v>
      </c>
      <c r="C13" s="36" t="s">
        <v>378</v>
      </c>
      <c r="D13" s="15">
        <v>53216</v>
      </c>
      <c r="E13" s="16">
        <v>510.61</v>
      </c>
      <c r="F13" s="17">
        <v>1.54E-2</v>
      </c>
      <c r="G13" s="17"/>
    </row>
    <row r="14" spans="1:7" x14ac:dyDescent="0.25">
      <c r="A14" s="13" t="s">
        <v>437</v>
      </c>
      <c r="B14" s="36" t="s">
        <v>438</v>
      </c>
      <c r="C14" s="36" t="s">
        <v>378</v>
      </c>
      <c r="D14" s="15">
        <v>37019</v>
      </c>
      <c r="E14" s="16">
        <v>453.85</v>
      </c>
      <c r="F14" s="17">
        <v>1.37E-2</v>
      </c>
      <c r="G14" s="17"/>
    </row>
    <row r="15" spans="1:7" x14ac:dyDescent="0.25">
      <c r="A15" s="13" t="s">
        <v>456</v>
      </c>
      <c r="B15" s="36" t="s">
        <v>457</v>
      </c>
      <c r="C15" s="36" t="s">
        <v>411</v>
      </c>
      <c r="D15" s="15">
        <v>45483</v>
      </c>
      <c r="E15" s="16">
        <v>452.15</v>
      </c>
      <c r="F15" s="17">
        <v>1.3599999999999999E-2</v>
      </c>
      <c r="G15" s="17"/>
    </row>
    <row r="16" spans="1:7" x14ac:dyDescent="0.25">
      <c r="A16" s="13" t="s">
        <v>418</v>
      </c>
      <c r="B16" s="36" t="s">
        <v>419</v>
      </c>
      <c r="C16" s="36" t="s">
        <v>378</v>
      </c>
      <c r="D16" s="15">
        <v>94819</v>
      </c>
      <c r="E16" s="16">
        <v>395.4</v>
      </c>
      <c r="F16" s="17">
        <v>1.1900000000000001E-2</v>
      </c>
      <c r="G16" s="17"/>
    </row>
    <row r="17" spans="1:7" x14ac:dyDescent="0.25">
      <c r="A17" s="13" t="s">
        <v>385</v>
      </c>
      <c r="B17" s="36" t="s">
        <v>386</v>
      </c>
      <c r="C17" s="36" t="s">
        <v>387</v>
      </c>
      <c r="D17" s="15">
        <v>10418</v>
      </c>
      <c r="E17" s="16">
        <v>343.84</v>
      </c>
      <c r="F17" s="17">
        <v>1.03E-2</v>
      </c>
      <c r="G17" s="17"/>
    </row>
    <row r="18" spans="1:7" x14ac:dyDescent="0.25">
      <c r="A18" s="13" t="s">
        <v>423</v>
      </c>
      <c r="B18" s="36" t="s">
        <v>424</v>
      </c>
      <c r="C18" s="36" t="s">
        <v>384</v>
      </c>
      <c r="D18" s="15">
        <v>11505</v>
      </c>
      <c r="E18" s="16">
        <v>339.4</v>
      </c>
      <c r="F18" s="17">
        <v>1.0200000000000001E-2</v>
      </c>
      <c r="G18" s="17"/>
    </row>
    <row r="19" spans="1:7" x14ac:dyDescent="0.25">
      <c r="A19" s="13" t="s">
        <v>599</v>
      </c>
      <c r="B19" s="36" t="s">
        <v>600</v>
      </c>
      <c r="C19" s="36" t="s">
        <v>417</v>
      </c>
      <c r="D19" s="15">
        <v>35145</v>
      </c>
      <c r="E19" s="16">
        <v>337.18</v>
      </c>
      <c r="F19" s="17">
        <v>1.01E-2</v>
      </c>
      <c r="G19" s="17"/>
    </row>
    <row r="20" spans="1:7" x14ac:dyDescent="0.25">
      <c r="A20" s="13" t="s">
        <v>601</v>
      </c>
      <c r="B20" s="36" t="s">
        <v>602</v>
      </c>
      <c r="C20" s="36" t="s">
        <v>603</v>
      </c>
      <c r="D20" s="15">
        <v>124141</v>
      </c>
      <c r="E20" s="16">
        <v>326.18</v>
      </c>
      <c r="F20" s="17">
        <v>9.7999999999999997E-3</v>
      </c>
      <c r="G20" s="17"/>
    </row>
    <row r="21" spans="1:7" x14ac:dyDescent="0.25">
      <c r="A21" s="13" t="s">
        <v>391</v>
      </c>
      <c r="B21" s="36" t="s">
        <v>392</v>
      </c>
      <c r="C21" s="36" t="s">
        <v>378</v>
      </c>
      <c r="D21" s="15">
        <v>100802</v>
      </c>
      <c r="E21" s="16">
        <v>319.95</v>
      </c>
      <c r="F21" s="17">
        <v>9.5999999999999992E-3</v>
      </c>
      <c r="G21" s="17"/>
    </row>
    <row r="22" spans="1:7" x14ac:dyDescent="0.25">
      <c r="A22" s="13" t="s">
        <v>584</v>
      </c>
      <c r="B22" s="36" t="s">
        <v>585</v>
      </c>
      <c r="C22" s="36" t="s">
        <v>431</v>
      </c>
      <c r="D22" s="15">
        <v>15893</v>
      </c>
      <c r="E22" s="16">
        <v>314.68</v>
      </c>
      <c r="F22" s="17">
        <v>9.4999999999999998E-3</v>
      </c>
      <c r="G22" s="17"/>
    </row>
    <row r="23" spans="1:7" x14ac:dyDescent="0.25">
      <c r="A23" s="13" t="s">
        <v>395</v>
      </c>
      <c r="B23" s="36" t="s">
        <v>396</v>
      </c>
      <c r="C23" s="36" t="s">
        <v>397</v>
      </c>
      <c r="D23" s="15">
        <v>93309</v>
      </c>
      <c r="E23" s="16">
        <v>298.58999999999997</v>
      </c>
      <c r="F23" s="17">
        <v>8.9999999999999993E-3</v>
      </c>
      <c r="G23" s="17"/>
    </row>
    <row r="24" spans="1:7" x14ac:dyDescent="0.25">
      <c r="A24" s="13" t="s">
        <v>604</v>
      </c>
      <c r="B24" s="36" t="s">
        <v>605</v>
      </c>
      <c r="C24" s="36" t="s">
        <v>533</v>
      </c>
      <c r="D24" s="15">
        <v>17576</v>
      </c>
      <c r="E24" s="16">
        <v>294.93</v>
      </c>
      <c r="F24" s="17">
        <v>8.8999999999999999E-3</v>
      </c>
      <c r="G24" s="17"/>
    </row>
    <row r="25" spans="1:7" x14ac:dyDescent="0.25">
      <c r="A25" s="13" t="s">
        <v>606</v>
      </c>
      <c r="B25" s="36" t="s">
        <v>607</v>
      </c>
      <c r="C25" s="36" t="s">
        <v>384</v>
      </c>
      <c r="D25" s="15">
        <v>5294</v>
      </c>
      <c r="E25" s="16">
        <v>277.45999999999998</v>
      </c>
      <c r="F25" s="17">
        <v>8.3000000000000001E-3</v>
      </c>
      <c r="G25" s="17"/>
    </row>
    <row r="26" spans="1:7" x14ac:dyDescent="0.25">
      <c r="A26" s="13" t="s">
        <v>608</v>
      </c>
      <c r="B26" s="36" t="s">
        <v>609</v>
      </c>
      <c r="C26" s="36" t="s">
        <v>411</v>
      </c>
      <c r="D26" s="15">
        <v>13146</v>
      </c>
      <c r="E26" s="16">
        <v>269.57</v>
      </c>
      <c r="F26" s="17">
        <v>8.0999999999999996E-3</v>
      </c>
      <c r="G26" s="17"/>
    </row>
    <row r="27" spans="1:7" x14ac:dyDescent="0.25">
      <c r="A27" s="13" t="s">
        <v>517</v>
      </c>
      <c r="B27" s="36" t="s">
        <v>518</v>
      </c>
      <c r="C27" s="36" t="s">
        <v>478</v>
      </c>
      <c r="D27" s="15">
        <v>35675</v>
      </c>
      <c r="E27" s="16">
        <v>259.95</v>
      </c>
      <c r="F27" s="17">
        <v>7.7999999999999996E-3</v>
      </c>
      <c r="G27" s="17"/>
    </row>
    <row r="28" spans="1:7" x14ac:dyDescent="0.25">
      <c r="A28" s="13" t="s">
        <v>409</v>
      </c>
      <c r="B28" s="36" t="s">
        <v>410</v>
      </c>
      <c r="C28" s="36" t="s">
        <v>411</v>
      </c>
      <c r="D28" s="15">
        <v>14217</v>
      </c>
      <c r="E28" s="16">
        <v>248.67</v>
      </c>
      <c r="F28" s="17">
        <v>7.4999999999999997E-3</v>
      </c>
      <c r="G28" s="17"/>
    </row>
    <row r="29" spans="1:7" x14ac:dyDescent="0.25">
      <c r="A29" s="13" t="s">
        <v>610</v>
      </c>
      <c r="B29" s="36" t="s">
        <v>611</v>
      </c>
      <c r="C29" s="36" t="s">
        <v>431</v>
      </c>
      <c r="D29" s="15">
        <v>13635</v>
      </c>
      <c r="E29" s="16">
        <v>247.69</v>
      </c>
      <c r="F29" s="17">
        <v>7.4999999999999997E-3</v>
      </c>
      <c r="G29" s="17"/>
    </row>
    <row r="30" spans="1:7" x14ac:dyDescent="0.25">
      <c r="A30" s="13" t="s">
        <v>379</v>
      </c>
      <c r="B30" s="36" t="s">
        <v>380</v>
      </c>
      <c r="C30" s="36" t="s">
        <v>381</v>
      </c>
      <c r="D30" s="15">
        <v>59463</v>
      </c>
      <c r="E30" s="16">
        <v>247.07</v>
      </c>
      <c r="F30" s="17">
        <v>7.4000000000000003E-3</v>
      </c>
      <c r="G30" s="17"/>
    </row>
    <row r="31" spans="1:7" x14ac:dyDescent="0.25">
      <c r="A31" s="13" t="s">
        <v>511</v>
      </c>
      <c r="B31" s="36" t="s">
        <v>512</v>
      </c>
      <c r="C31" s="36" t="s">
        <v>472</v>
      </c>
      <c r="D31" s="15">
        <v>5322</v>
      </c>
      <c r="E31" s="16">
        <v>244.12</v>
      </c>
      <c r="F31" s="17">
        <v>7.3000000000000001E-3</v>
      </c>
      <c r="G31" s="17"/>
    </row>
    <row r="32" spans="1:7" x14ac:dyDescent="0.25">
      <c r="A32" s="13" t="s">
        <v>612</v>
      </c>
      <c r="B32" s="36" t="s">
        <v>613</v>
      </c>
      <c r="C32" s="36" t="s">
        <v>378</v>
      </c>
      <c r="D32" s="15">
        <v>26865</v>
      </c>
      <c r="E32" s="16">
        <v>242.16</v>
      </c>
      <c r="F32" s="17">
        <v>7.3000000000000001E-3</v>
      </c>
      <c r="G32" s="17"/>
    </row>
    <row r="33" spans="1:7" x14ac:dyDescent="0.25">
      <c r="A33" s="13" t="s">
        <v>614</v>
      </c>
      <c r="B33" s="36" t="s">
        <v>615</v>
      </c>
      <c r="C33" s="36" t="s">
        <v>378</v>
      </c>
      <c r="D33" s="15">
        <v>23727</v>
      </c>
      <c r="E33" s="16">
        <v>239.71</v>
      </c>
      <c r="F33" s="17">
        <v>7.1999999999999998E-3</v>
      </c>
      <c r="G33" s="17"/>
    </row>
    <row r="34" spans="1:7" x14ac:dyDescent="0.25">
      <c r="A34" s="13" t="s">
        <v>425</v>
      </c>
      <c r="B34" s="36" t="s">
        <v>426</v>
      </c>
      <c r="C34" s="36" t="s">
        <v>411</v>
      </c>
      <c r="D34" s="15">
        <v>4437</v>
      </c>
      <c r="E34" s="16">
        <v>234.23</v>
      </c>
      <c r="F34" s="17">
        <v>7.0000000000000001E-3</v>
      </c>
      <c r="G34" s="17"/>
    </row>
    <row r="35" spans="1:7" x14ac:dyDescent="0.25">
      <c r="A35" s="13" t="s">
        <v>571</v>
      </c>
      <c r="B35" s="36" t="s">
        <v>572</v>
      </c>
      <c r="C35" s="36" t="s">
        <v>472</v>
      </c>
      <c r="D35" s="15">
        <v>1699</v>
      </c>
      <c r="E35" s="16">
        <v>222.57</v>
      </c>
      <c r="F35" s="17">
        <v>6.7000000000000002E-3</v>
      </c>
      <c r="G35" s="17"/>
    </row>
    <row r="36" spans="1:7" x14ac:dyDescent="0.25">
      <c r="A36" s="13" t="s">
        <v>616</v>
      </c>
      <c r="B36" s="36" t="s">
        <v>617</v>
      </c>
      <c r="C36" s="36" t="s">
        <v>378</v>
      </c>
      <c r="D36" s="15">
        <v>270985</v>
      </c>
      <c r="E36" s="16">
        <v>220.69</v>
      </c>
      <c r="F36" s="17">
        <v>6.6E-3</v>
      </c>
      <c r="G36" s="17"/>
    </row>
    <row r="37" spans="1:7" x14ac:dyDescent="0.25">
      <c r="A37" s="13" t="s">
        <v>618</v>
      </c>
      <c r="B37" s="36" t="s">
        <v>619</v>
      </c>
      <c r="C37" s="36" t="s">
        <v>422</v>
      </c>
      <c r="D37" s="15">
        <v>11341</v>
      </c>
      <c r="E37" s="16">
        <v>218.43</v>
      </c>
      <c r="F37" s="17">
        <v>6.6E-3</v>
      </c>
      <c r="G37" s="17"/>
    </row>
    <row r="38" spans="1:7" x14ac:dyDescent="0.25">
      <c r="A38" s="13" t="s">
        <v>620</v>
      </c>
      <c r="B38" s="36" t="s">
        <v>621</v>
      </c>
      <c r="C38" s="36" t="s">
        <v>603</v>
      </c>
      <c r="D38" s="15">
        <v>11425</v>
      </c>
      <c r="E38" s="16">
        <v>214.69</v>
      </c>
      <c r="F38" s="17">
        <v>6.4999999999999997E-3</v>
      </c>
      <c r="G38" s="17"/>
    </row>
    <row r="39" spans="1:7" x14ac:dyDescent="0.25">
      <c r="A39" s="13" t="s">
        <v>622</v>
      </c>
      <c r="B39" s="36" t="s">
        <v>623</v>
      </c>
      <c r="C39" s="36" t="s">
        <v>381</v>
      </c>
      <c r="D39" s="15">
        <v>5054</v>
      </c>
      <c r="E39" s="16">
        <v>212.32</v>
      </c>
      <c r="F39" s="17">
        <v>6.4000000000000003E-3</v>
      </c>
      <c r="G39" s="17"/>
    </row>
    <row r="40" spans="1:7" x14ac:dyDescent="0.25">
      <c r="A40" s="13" t="s">
        <v>624</v>
      </c>
      <c r="B40" s="36" t="s">
        <v>625</v>
      </c>
      <c r="C40" s="36" t="s">
        <v>453</v>
      </c>
      <c r="D40" s="15">
        <v>51753</v>
      </c>
      <c r="E40" s="16">
        <v>204.53</v>
      </c>
      <c r="F40" s="17">
        <v>6.1999999999999998E-3</v>
      </c>
      <c r="G40" s="17"/>
    </row>
    <row r="41" spans="1:7" x14ac:dyDescent="0.25">
      <c r="A41" s="13" t="s">
        <v>626</v>
      </c>
      <c r="B41" s="36" t="s">
        <v>627</v>
      </c>
      <c r="C41" s="36" t="s">
        <v>397</v>
      </c>
      <c r="D41" s="15">
        <v>29777</v>
      </c>
      <c r="E41" s="16">
        <v>203.99</v>
      </c>
      <c r="F41" s="17">
        <v>6.1000000000000004E-3</v>
      </c>
      <c r="G41" s="17"/>
    </row>
    <row r="42" spans="1:7" x14ac:dyDescent="0.25">
      <c r="A42" s="13" t="s">
        <v>628</v>
      </c>
      <c r="B42" s="36" t="s">
        <v>629</v>
      </c>
      <c r="C42" s="36" t="s">
        <v>431</v>
      </c>
      <c r="D42" s="15">
        <v>9916</v>
      </c>
      <c r="E42" s="16">
        <v>201.31</v>
      </c>
      <c r="F42" s="17">
        <v>6.1000000000000004E-3</v>
      </c>
      <c r="G42" s="17"/>
    </row>
    <row r="43" spans="1:7" x14ac:dyDescent="0.25">
      <c r="A43" s="13" t="s">
        <v>630</v>
      </c>
      <c r="B43" s="36" t="s">
        <v>631</v>
      </c>
      <c r="C43" s="36" t="s">
        <v>384</v>
      </c>
      <c r="D43" s="15">
        <v>1674</v>
      </c>
      <c r="E43" s="16">
        <v>200.33</v>
      </c>
      <c r="F43" s="17">
        <v>6.0000000000000001E-3</v>
      </c>
      <c r="G43" s="17"/>
    </row>
    <row r="44" spans="1:7" x14ac:dyDescent="0.25">
      <c r="A44" s="13" t="s">
        <v>536</v>
      </c>
      <c r="B44" s="36" t="s">
        <v>537</v>
      </c>
      <c r="C44" s="36" t="s">
        <v>475</v>
      </c>
      <c r="D44" s="15">
        <v>61191</v>
      </c>
      <c r="E44" s="16">
        <v>197.49</v>
      </c>
      <c r="F44" s="17">
        <v>5.8999999999999999E-3</v>
      </c>
      <c r="G44" s="17"/>
    </row>
    <row r="45" spans="1:7" x14ac:dyDescent="0.25">
      <c r="A45" s="13" t="s">
        <v>538</v>
      </c>
      <c r="B45" s="36" t="s">
        <v>539</v>
      </c>
      <c r="C45" s="36" t="s">
        <v>498</v>
      </c>
      <c r="D45" s="15">
        <v>106835</v>
      </c>
      <c r="E45" s="16">
        <v>196.9</v>
      </c>
      <c r="F45" s="17">
        <v>5.8999999999999999E-3</v>
      </c>
      <c r="G45" s="17"/>
    </row>
    <row r="46" spans="1:7" x14ac:dyDescent="0.25">
      <c r="A46" s="13" t="s">
        <v>507</v>
      </c>
      <c r="B46" s="36" t="s">
        <v>508</v>
      </c>
      <c r="C46" s="36" t="s">
        <v>436</v>
      </c>
      <c r="D46" s="15">
        <v>52583</v>
      </c>
      <c r="E46" s="16">
        <v>196.24</v>
      </c>
      <c r="F46" s="17">
        <v>5.8999999999999999E-3</v>
      </c>
      <c r="G46" s="17"/>
    </row>
    <row r="47" spans="1:7" x14ac:dyDescent="0.25">
      <c r="A47" s="13" t="s">
        <v>632</v>
      </c>
      <c r="B47" s="36" t="s">
        <v>633</v>
      </c>
      <c r="C47" s="36" t="s">
        <v>381</v>
      </c>
      <c r="D47" s="15">
        <v>496480</v>
      </c>
      <c r="E47" s="16">
        <v>196.06</v>
      </c>
      <c r="F47" s="17">
        <v>5.8999999999999999E-3</v>
      </c>
      <c r="G47" s="17"/>
    </row>
    <row r="48" spans="1:7" x14ac:dyDescent="0.25">
      <c r="A48" s="13" t="s">
        <v>634</v>
      </c>
      <c r="B48" s="36" t="s">
        <v>635</v>
      </c>
      <c r="C48" s="36" t="s">
        <v>397</v>
      </c>
      <c r="D48" s="15">
        <v>15809</v>
      </c>
      <c r="E48" s="16">
        <v>192.79</v>
      </c>
      <c r="F48" s="17">
        <v>5.7999999999999996E-3</v>
      </c>
      <c r="G48" s="17"/>
    </row>
    <row r="49" spans="1:7" x14ac:dyDescent="0.25">
      <c r="A49" s="13" t="s">
        <v>636</v>
      </c>
      <c r="B49" s="36" t="s">
        <v>637</v>
      </c>
      <c r="C49" s="36" t="s">
        <v>431</v>
      </c>
      <c r="D49" s="15">
        <v>11280</v>
      </c>
      <c r="E49" s="16">
        <v>188.6</v>
      </c>
      <c r="F49" s="17">
        <v>5.7000000000000002E-3</v>
      </c>
      <c r="G49" s="17"/>
    </row>
    <row r="50" spans="1:7" x14ac:dyDescent="0.25">
      <c r="A50" s="13" t="s">
        <v>638</v>
      </c>
      <c r="B50" s="36" t="s">
        <v>639</v>
      </c>
      <c r="C50" s="36" t="s">
        <v>640</v>
      </c>
      <c r="D50" s="15">
        <v>10084</v>
      </c>
      <c r="E50" s="16">
        <v>181.34</v>
      </c>
      <c r="F50" s="17">
        <v>5.4999999999999997E-3</v>
      </c>
      <c r="G50" s="17"/>
    </row>
    <row r="51" spans="1:7" x14ac:dyDescent="0.25">
      <c r="A51" s="13" t="s">
        <v>401</v>
      </c>
      <c r="B51" s="36" t="s">
        <v>402</v>
      </c>
      <c r="C51" s="36" t="s">
        <v>403</v>
      </c>
      <c r="D51" s="15">
        <v>116782</v>
      </c>
      <c r="E51" s="16">
        <v>180.07</v>
      </c>
      <c r="F51" s="17">
        <v>5.4000000000000003E-3</v>
      </c>
      <c r="G51" s="17"/>
    </row>
    <row r="52" spans="1:7" x14ac:dyDescent="0.25">
      <c r="A52" s="13" t="s">
        <v>439</v>
      </c>
      <c r="B52" s="36" t="s">
        <v>440</v>
      </c>
      <c r="C52" s="36" t="s">
        <v>441</v>
      </c>
      <c r="D52" s="15">
        <v>46116</v>
      </c>
      <c r="E52" s="16">
        <v>179.07</v>
      </c>
      <c r="F52" s="17">
        <v>5.4000000000000003E-3</v>
      </c>
      <c r="G52" s="17"/>
    </row>
    <row r="53" spans="1:7" x14ac:dyDescent="0.25">
      <c r="A53" s="13" t="s">
        <v>641</v>
      </c>
      <c r="B53" s="36" t="s">
        <v>642</v>
      </c>
      <c r="C53" s="36" t="s">
        <v>397</v>
      </c>
      <c r="D53" s="15">
        <v>55875</v>
      </c>
      <c r="E53" s="16">
        <v>178.8</v>
      </c>
      <c r="F53" s="17">
        <v>5.4000000000000003E-3</v>
      </c>
      <c r="G53" s="17"/>
    </row>
    <row r="54" spans="1:7" x14ac:dyDescent="0.25">
      <c r="A54" s="13" t="s">
        <v>446</v>
      </c>
      <c r="B54" s="36" t="s">
        <v>447</v>
      </c>
      <c r="C54" s="36" t="s">
        <v>417</v>
      </c>
      <c r="D54" s="15">
        <v>18037</v>
      </c>
      <c r="E54" s="16">
        <v>177.25</v>
      </c>
      <c r="F54" s="17">
        <v>5.3E-3</v>
      </c>
      <c r="G54" s="17"/>
    </row>
    <row r="55" spans="1:7" x14ac:dyDescent="0.25">
      <c r="A55" s="13" t="s">
        <v>643</v>
      </c>
      <c r="B55" s="36" t="s">
        <v>644</v>
      </c>
      <c r="C55" s="36" t="s">
        <v>583</v>
      </c>
      <c r="D55" s="15">
        <v>18642</v>
      </c>
      <c r="E55" s="16">
        <v>175.57</v>
      </c>
      <c r="F55" s="17">
        <v>5.3E-3</v>
      </c>
      <c r="G55" s="17"/>
    </row>
    <row r="56" spans="1:7" x14ac:dyDescent="0.25">
      <c r="A56" s="13" t="s">
        <v>645</v>
      </c>
      <c r="B56" s="36" t="s">
        <v>646</v>
      </c>
      <c r="C56" s="36" t="s">
        <v>647</v>
      </c>
      <c r="D56" s="15">
        <v>21618</v>
      </c>
      <c r="E56" s="16">
        <v>169.92</v>
      </c>
      <c r="F56" s="17">
        <v>5.1000000000000004E-3</v>
      </c>
      <c r="G56" s="17"/>
    </row>
    <row r="57" spans="1:7" x14ac:dyDescent="0.25">
      <c r="A57" s="13" t="s">
        <v>660</v>
      </c>
      <c r="B57" s="36" t="s">
        <v>661</v>
      </c>
      <c r="C57" s="36" t="s">
        <v>387</v>
      </c>
      <c r="D57" s="15">
        <v>5408</v>
      </c>
      <c r="E57" s="16">
        <v>167.22</v>
      </c>
      <c r="F57" s="17">
        <v>5.0000000000000001E-3</v>
      </c>
      <c r="G57" s="17"/>
    </row>
    <row r="58" spans="1:7" x14ac:dyDescent="0.25">
      <c r="A58" s="13" t="s">
        <v>648</v>
      </c>
      <c r="B58" s="36" t="s">
        <v>649</v>
      </c>
      <c r="C58" s="36" t="s">
        <v>467</v>
      </c>
      <c r="D58" s="15">
        <v>1524</v>
      </c>
      <c r="E58" s="16">
        <v>166.97</v>
      </c>
      <c r="F58" s="17">
        <v>5.0000000000000001E-3</v>
      </c>
      <c r="G58" s="17"/>
    </row>
    <row r="59" spans="1:7" x14ac:dyDescent="0.25">
      <c r="A59" s="13" t="s">
        <v>529</v>
      </c>
      <c r="B59" s="36" t="s">
        <v>530</v>
      </c>
      <c r="C59" s="36" t="s">
        <v>450</v>
      </c>
      <c r="D59" s="15">
        <v>12324</v>
      </c>
      <c r="E59" s="16">
        <v>166.87</v>
      </c>
      <c r="F59" s="17">
        <v>5.0000000000000001E-3</v>
      </c>
      <c r="G59" s="17"/>
    </row>
    <row r="60" spans="1:7" x14ac:dyDescent="0.25">
      <c r="A60" s="13" t="s">
        <v>575</v>
      </c>
      <c r="B60" s="36" t="s">
        <v>576</v>
      </c>
      <c r="C60" s="36" t="s">
        <v>411</v>
      </c>
      <c r="D60" s="15">
        <v>13566</v>
      </c>
      <c r="E60" s="16">
        <v>166.86</v>
      </c>
      <c r="F60" s="17">
        <v>5.0000000000000001E-3</v>
      </c>
      <c r="G60" s="17"/>
    </row>
    <row r="61" spans="1:7" x14ac:dyDescent="0.25">
      <c r="A61" s="13" t="s">
        <v>525</v>
      </c>
      <c r="B61" s="36" t="s">
        <v>526</v>
      </c>
      <c r="C61" s="36" t="s">
        <v>483</v>
      </c>
      <c r="D61" s="15">
        <v>21254</v>
      </c>
      <c r="E61" s="16">
        <v>163.66</v>
      </c>
      <c r="F61" s="17">
        <v>4.8999999999999998E-3</v>
      </c>
      <c r="G61" s="17"/>
    </row>
    <row r="62" spans="1:7" x14ac:dyDescent="0.25">
      <c r="A62" s="13" t="s">
        <v>412</v>
      </c>
      <c r="B62" s="36" t="s">
        <v>413</v>
      </c>
      <c r="C62" s="36" t="s">
        <v>414</v>
      </c>
      <c r="D62" s="15">
        <v>7430</v>
      </c>
      <c r="E62" s="16">
        <v>162.72</v>
      </c>
      <c r="F62" s="17">
        <v>4.8999999999999998E-3</v>
      </c>
      <c r="G62" s="17"/>
    </row>
    <row r="63" spans="1:7" x14ac:dyDescent="0.25">
      <c r="A63" s="13" t="s">
        <v>650</v>
      </c>
      <c r="B63" s="36" t="s">
        <v>651</v>
      </c>
      <c r="C63" s="36" t="s">
        <v>453</v>
      </c>
      <c r="D63" s="15">
        <v>9934</v>
      </c>
      <c r="E63" s="16">
        <v>157.94999999999999</v>
      </c>
      <c r="F63" s="17">
        <v>4.7999999999999996E-3</v>
      </c>
      <c r="G63" s="17"/>
    </row>
    <row r="64" spans="1:7" x14ac:dyDescent="0.25">
      <c r="A64" s="13" t="s">
        <v>652</v>
      </c>
      <c r="B64" s="36" t="s">
        <v>653</v>
      </c>
      <c r="C64" s="36" t="s">
        <v>390</v>
      </c>
      <c r="D64" s="15">
        <v>36131</v>
      </c>
      <c r="E64" s="16">
        <v>156.96</v>
      </c>
      <c r="F64" s="17">
        <v>4.7000000000000002E-3</v>
      </c>
      <c r="G64" s="17"/>
    </row>
    <row r="65" spans="1:7" x14ac:dyDescent="0.25">
      <c r="A65" s="13" t="s">
        <v>664</v>
      </c>
      <c r="B65" s="36" t="s">
        <v>665</v>
      </c>
      <c r="C65" s="36" t="s">
        <v>417</v>
      </c>
      <c r="D65" s="15">
        <v>52257</v>
      </c>
      <c r="E65" s="16">
        <v>156.25</v>
      </c>
      <c r="F65" s="17">
        <v>4.7000000000000002E-3</v>
      </c>
      <c r="G65" s="17"/>
    </row>
    <row r="66" spans="1:7" x14ac:dyDescent="0.25">
      <c r="A66" s="13" t="s">
        <v>496</v>
      </c>
      <c r="B66" s="36" t="s">
        <v>497</v>
      </c>
      <c r="C66" s="36" t="s">
        <v>498</v>
      </c>
      <c r="D66" s="15">
        <v>12397</v>
      </c>
      <c r="E66" s="16">
        <v>155.38</v>
      </c>
      <c r="F66" s="17">
        <v>4.7000000000000002E-3</v>
      </c>
      <c r="G66" s="17"/>
    </row>
    <row r="67" spans="1:7" x14ac:dyDescent="0.25">
      <c r="A67" s="13" t="s">
        <v>531</v>
      </c>
      <c r="B67" s="36" t="s">
        <v>532</v>
      </c>
      <c r="C67" s="36" t="s">
        <v>533</v>
      </c>
      <c r="D67" s="15">
        <v>14480</v>
      </c>
      <c r="E67" s="16">
        <v>154.05000000000001</v>
      </c>
      <c r="F67" s="17">
        <v>4.5999999999999999E-3</v>
      </c>
      <c r="G67" s="17"/>
    </row>
    <row r="68" spans="1:7" x14ac:dyDescent="0.25">
      <c r="A68" s="13" t="s">
        <v>654</v>
      </c>
      <c r="B68" s="36" t="s">
        <v>655</v>
      </c>
      <c r="C68" s="36" t="s">
        <v>397</v>
      </c>
      <c r="D68" s="15">
        <v>61318</v>
      </c>
      <c r="E68" s="16">
        <v>153.36000000000001</v>
      </c>
      <c r="F68" s="17">
        <v>4.5999999999999999E-3</v>
      </c>
      <c r="G68" s="17"/>
    </row>
    <row r="69" spans="1:7" x14ac:dyDescent="0.25">
      <c r="A69" s="13" t="s">
        <v>656</v>
      </c>
      <c r="B69" s="36" t="s">
        <v>657</v>
      </c>
      <c r="C69" s="36" t="s">
        <v>384</v>
      </c>
      <c r="D69" s="15">
        <v>1405</v>
      </c>
      <c r="E69" s="16">
        <v>152.78</v>
      </c>
      <c r="F69" s="17">
        <v>4.5999999999999999E-3</v>
      </c>
      <c r="G69" s="17"/>
    </row>
    <row r="70" spans="1:7" x14ac:dyDescent="0.25">
      <c r="A70" s="13" t="s">
        <v>548</v>
      </c>
      <c r="B70" s="36" t="s">
        <v>549</v>
      </c>
      <c r="C70" s="36" t="s">
        <v>431</v>
      </c>
      <c r="D70" s="15">
        <v>1637</v>
      </c>
      <c r="E70" s="16">
        <v>152.1</v>
      </c>
      <c r="F70" s="17">
        <v>4.5999999999999999E-3</v>
      </c>
      <c r="G70" s="17"/>
    </row>
    <row r="71" spans="1:7" x14ac:dyDescent="0.25">
      <c r="A71" s="13" t="s">
        <v>658</v>
      </c>
      <c r="B71" s="36" t="s">
        <v>659</v>
      </c>
      <c r="C71" s="36" t="s">
        <v>475</v>
      </c>
      <c r="D71" s="15">
        <v>58308</v>
      </c>
      <c r="E71" s="16">
        <v>151.88999999999999</v>
      </c>
      <c r="F71" s="17">
        <v>4.5999999999999999E-3</v>
      </c>
      <c r="G71" s="17"/>
    </row>
    <row r="72" spans="1:7" x14ac:dyDescent="0.25">
      <c r="A72" s="13" t="s">
        <v>662</v>
      </c>
      <c r="B72" s="36" t="s">
        <v>663</v>
      </c>
      <c r="C72" s="36" t="s">
        <v>378</v>
      </c>
      <c r="D72" s="15">
        <v>716925</v>
      </c>
      <c r="E72" s="16">
        <v>150.19999999999999</v>
      </c>
      <c r="F72" s="17">
        <v>4.4999999999999997E-3</v>
      </c>
      <c r="G72" s="17"/>
    </row>
    <row r="73" spans="1:7" x14ac:dyDescent="0.25">
      <c r="A73" s="13" t="s">
        <v>666</v>
      </c>
      <c r="B73" s="36" t="s">
        <v>667</v>
      </c>
      <c r="C73" s="36" t="s">
        <v>467</v>
      </c>
      <c r="D73" s="15">
        <v>4859</v>
      </c>
      <c r="E73" s="16">
        <v>148.78</v>
      </c>
      <c r="F73" s="17">
        <v>4.4999999999999997E-3</v>
      </c>
      <c r="G73" s="17"/>
    </row>
    <row r="74" spans="1:7" x14ac:dyDescent="0.25">
      <c r="A74" s="13" t="s">
        <v>451</v>
      </c>
      <c r="B74" s="36" t="s">
        <v>452</v>
      </c>
      <c r="C74" s="36" t="s">
        <v>453</v>
      </c>
      <c r="D74" s="15">
        <v>10810</v>
      </c>
      <c r="E74" s="16">
        <v>148.46</v>
      </c>
      <c r="F74" s="17">
        <v>4.4999999999999997E-3</v>
      </c>
      <c r="G74" s="17"/>
    </row>
    <row r="75" spans="1:7" x14ac:dyDescent="0.25">
      <c r="A75" s="13" t="s">
        <v>388</v>
      </c>
      <c r="B75" s="36" t="s">
        <v>389</v>
      </c>
      <c r="C75" s="36" t="s">
        <v>390</v>
      </c>
      <c r="D75" s="15">
        <v>7621</v>
      </c>
      <c r="E75" s="16">
        <v>147.47</v>
      </c>
      <c r="F75" s="17">
        <v>4.4000000000000003E-3</v>
      </c>
      <c r="G75" s="17"/>
    </row>
    <row r="76" spans="1:7" x14ac:dyDescent="0.25">
      <c r="A76" s="13" t="s">
        <v>668</v>
      </c>
      <c r="B76" s="36" t="s">
        <v>669</v>
      </c>
      <c r="C76" s="36" t="s">
        <v>408</v>
      </c>
      <c r="D76" s="15">
        <v>5924</v>
      </c>
      <c r="E76" s="16">
        <v>146.47</v>
      </c>
      <c r="F76" s="17">
        <v>4.4000000000000003E-3</v>
      </c>
      <c r="G76" s="17"/>
    </row>
    <row r="77" spans="1:7" x14ac:dyDescent="0.25">
      <c r="A77" s="13" t="s">
        <v>670</v>
      </c>
      <c r="B77" s="36" t="s">
        <v>671</v>
      </c>
      <c r="C77" s="36" t="s">
        <v>672</v>
      </c>
      <c r="D77" s="15">
        <v>2915</v>
      </c>
      <c r="E77" s="16">
        <v>145.28</v>
      </c>
      <c r="F77" s="17">
        <v>4.4000000000000003E-3</v>
      </c>
      <c r="G77" s="17"/>
    </row>
    <row r="78" spans="1:7" x14ac:dyDescent="0.25">
      <c r="A78" s="13" t="s">
        <v>673</v>
      </c>
      <c r="B78" s="36" t="s">
        <v>674</v>
      </c>
      <c r="C78" s="36" t="s">
        <v>431</v>
      </c>
      <c r="D78" s="15">
        <v>6149</v>
      </c>
      <c r="E78" s="16">
        <v>143.56</v>
      </c>
      <c r="F78" s="17">
        <v>4.3E-3</v>
      </c>
      <c r="G78" s="17"/>
    </row>
    <row r="79" spans="1:7" x14ac:dyDescent="0.25">
      <c r="A79" s="13" t="s">
        <v>470</v>
      </c>
      <c r="B79" s="36" t="s">
        <v>471</v>
      </c>
      <c r="C79" s="36" t="s">
        <v>472</v>
      </c>
      <c r="D79" s="15">
        <v>5820</v>
      </c>
      <c r="E79" s="16">
        <v>139.83000000000001</v>
      </c>
      <c r="F79" s="17">
        <v>4.1999999999999997E-3</v>
      </c>
      <c r="G79" s="17"/>
    </row>
    <row r="80" spans="1:7" x14ac:dyDescent="0.25">
      <c r="A80" s="13" t="s">
        <v>448</v>
      </c>
      <c r="B80" s="36" t="s">
        <v>449</v>
      </c>
      <c r="C80" s="36" t="s">
        <v>450</v>
      </c>
      <c r="D80" s="15">
        <v>3198</v>
      </c>
      <c r="E80" s="16">
        <v>139.62</v>
      </c>
      <c r="F80" s="17">
        <v>4.1999999999999997E-3</v>
      </c>
      <c r="G80" s="17"/>
    </row>
    <row r="81" spans="1:7" x14ac:dyDescent="0.25">
      <c r="A81" s="13" t="s">
        <v>677</v>
      </c>
      <c r="B81" s="36" t="s">
        <v>678</v>
      </c>
      <c r="C81" s="36" t="s">
        <v>390</v>
      </c>
      <c r="D81" s="15">
        <v>12206</v>
      </c>
      <c r="E81" s="16">
        <v>138.54</v>
      </c>
      <c r="F81" s="17">
        <v>4.1999999999999997E-3</v>
      </c>
      <c r="G81" s="17"/>
    </row>
    <row r="82" spans="1:7" x14ac:dyDescent="0.25">
      <c r="A82" s="13" t="s">
        <v>675</v>
      </c>
      <c r="B82" s="36" t="s">
        <v>676</v>
      </c>
      <c r="C82" s="36" t="s">
        <v>503</v>
      </c>
      <c r="D82" s="15">
        <v>39202</v>
      </c>
      <c r="E82" s="16">
        <v>137.34</v>
      </c>
      <c r="F82" s="17">
        <v>4.1000000000000003E-3</v>
      </c>
      <c r="G82" s="17"/>
    </row>
    <row r="83" spans="1:7" x14ac:dyDescent="0.25">
      <c r="A83" s="13" t="s">
        <v>679</v>
      </c>
      <c r="B83" s="36" t="s">
        <v>680</v>
      </c>
      <c r="C83" s="36" t="s">
        <v>640</v>
      </c>
      <c r="D83" s="15">
        <v>141572</v>
      </c>
      <c r="E83" s="16">
        <v>134.71</v>
      </c>
      <c r="F83" s="17">
        <v>4.1000000000000003E-3</v>
      </c>
      <c r="G83" s="17"/>
    </row>
    <row r="84" spans="1:7" x14ac:dyDescent="0.25">
      <c r="A84" s="13" t="s">
        <v>681</v>
      </c>
      <c r="B84" s="36" t="s">
        <v>682</v>
      </c>
      <c r="C84" s="36" t="s">
        <v>417</v>
      </c>
      <c r="D84" s="15">
        <v>34767</v>
      </c>
      <c r="E84" s="16">
        <v>132.32</v>
      </c>
      <c r="F84" s="17">
        <v>4.0000000000000001E-3</v>
      </c>
      <c r="G84" s="17"/>
    </row>
    <row r="85" spans="1:7" x14ac:dyDescent="0.25">
      <c r="A85" s="13" t="s">
        <v>683</v>
      </c>
      <c r="B85" s="36" t="s">
        <v>684</v>
      </c>
      <c r="C85" s="36" t="s">
        <v>381</v>
      </c>
      <c r="D85" s="15">
        <v>758</v>
      </c>
      <c r="E85" s="16">
        <v>131.77000000000001</v>
      </c>
      <c r="F85" s="17">
        <v>4.0000000000000001E-3</v>
      </c>
      <c r="G85" s="17"/>
    </row>
    <row r="86" spans="1:7" x14ac:dyDescent="0.25">
      <c r="A86" s="13" t="s">
        <v>462</v>
      </c>
      <c r="B86" s="36" t="s">
        <v>463</v>
      </c>
      <c r="C86" s="36" t="s">
        <v>464</v>
      </c>
      <c r="D86" s="15">
        <v>30847</v>
      </c>
      <c r="E86" s="16">
        <v>131.1</v>
      </c>
      <c r="F86" s="17">
        <v>3.8999999999999998E-3</v>
      </c>
      <c r="G86" s="17"/>
    </row>
    <row r="87" spans="1:7" x14ac:dyDescent="0.25">
      <c r="A87" s="13" t="s">
        <v>685</v>
      </c>
      <c r="B87" s="36" t="s">
        <v>686</v>
      </c>
      <c r="C87" s="36" t="s">
        <v>417</v>
      </c>
      <c r="D87" s="15">
        <v>7485</v>
      </c>
      <c r="E87" s="16">
        <v>129.57</v>
      </c>
      <c r="F87" s="17">
        <v>3.8999999999999998E-3</v>
      </c>
      <c r="G87" s="17"/>
    </row>
    <row r="88" spans="1:7" x14ac:dyDescent="0.25">
      <c r="A88" s="13" t="s">
        <v>690</v>
      </c>
      <c r="B88" s="36" t="s">
        <v>691</v>
      </c>
      <c r="C88" s="36" t="s">
        <v>431</v>
      </c>
      <c r="D88" s="15">
        <v>2461</v>
      </c>
      <c r="E88" s="16">
        <v>127.07</v>
      </c>
      <c r="F88" s="17">
        <v>3.8E-3</v>
      </c>
      <c r="G88" s="17"/>
    </row>
    <row r="89" spans="1:7" x14ac:dyDescent="0.25">
      <c r="A89" s="13" t="s">
        <v>692</v>
      </c>
      <c r="B89" s="36" t="s">
        <v>693</v>
      </c>
      <c r="C89" s="36" t="s">
        <v>384</v>
      </c>
      <c r="D89" s="15">
        <v>1777</v>
      </c>
      <c r="E89" s="16">
        <v>127.06</v>
      </c>
      <c r="F89" s="17">
        <v>3.8E-3</v>
      </c>
      <c r="G89" s="17"/>
    </row>
    <row r="90" spans="1:7" x14ac:dyDescent="0.25">
      <c r="A90" s="13" t="s">
        <v>687</v>
      </c>
      <c r="B90" s="36" t="s">
        <v>688</v>
      </c>
      <c r="C90" s="36" t="s">
        <v>689</v>
      </c>
      <c r="D90" s="15">
        <v>4358</v>
      </c>
      <c r="E90" s="16">
        <v>126.53</v>
      </c>
      <c r="F90" s="17">
        <v>3.8E-3</v>
      </c>
      <c r="G90" s="17"/>
    </row>
    <row r="91" spans="1:7" x14ac:dyDescent="0.25">
      <c r="A91" s="13" t="s">
        <v>581</v>
      </c>
      <c r="B91" s="36" t="s">
        <v>582</v>
      </c>
      <c r="C91" s="36" t="s">
        <v>583</v>
      </c>
      <c r="D91" s="15">
        <v>36575</v>
      </c>
      <c r="E91" s="16">
        <v>124.7</v>
      </c>
      <c r="F91" s="17">
        <v>3.8E-3</v>
      </c>
      <c r="G91" s="17"/>
    </row>
    <row r="92" spans="1:7" x14ac:dyDescent="0.25">
      <c r="A92" s="13" t="s">
        <v>499</v>
      </c>
      <c r="B92" s="36" t="s">
        <v>500</v>
      </c>
      <c r="C92" s="36" t="s">
        <v>411</v>
      </c>
      <c r="D92" s="15">
        <v>8179</v>
      </c>
      <c r="E92" s="16">
        <v>124.65</v>
      </c>
      <c r="F92" s="17">
        <v>3.7000000000000002E-3</v>
      </c>
      <c r="G92" s="17"/>
    </row>
    <row r="93" spans="1:7" x14ac:dyDescent="0.25">
      <c r="A93" s="13" t="s">
        <v>442</v>
      </c>
      <c r="B93" s="36" t="s">
        <v>443</v>
      </c>
      <c r="C93" s="36" t="s">
        <v>384</v>
      </c>
      <c r="D93" s="15">
        <v>3025</v>
      </c>
      <c r="E93" s="16">
        <v>124.21</v>
      </c>
      <c r="F93" s="17">
        <v>3.7000000000000002E-3</v>
      </c>
      <c r="G93" s="17"/>
    </row>
    <row r="94" spans="1:7" x14ac:dyDescent="0.25">
      <c r="A94" s="13" t="s">
        <v>473</v>
      </c>
      <c r="B94" s="36" t="s">
        <v>474</v>
      </c>
      <c r="C94" s="36" t="s">
        <v>475</v>
      </c>
      <c r="D94" s="15">
        <v>25015</v>
      </c>
      <c r="E94" s="16">
        <v>123.75</v>
      </c>
      <c r="F94" s="17">
        <v>3.7000000000000002E-3</v>
      </c>
      <c r="G94" s="17"/>
    </row>
    <row r="95" spans="1:7" x14ac:dyDescent="0.25">
      <c r="A95" s="13" t="s">
        <v>694</v>
      </c>
      <c r="B95" s="36" t="s">
        <v>695</v>
      </c>
      <c r="C95" s="36" t="s">
        <v>552</v>
      </c>
      <c r="D95" s="15">
        <v>22862</v>
      </c>
      <c r="E95" s="16">
        <v>123.4</v>
      </c>
      <c r="F95" s="17">
        <v>3.7000000000000002E-3</v>
      </c>
      <c r="G95" s="17"/>
    </row>
    <row r="96" spans="1:7" x14ac:dyDescent="0.25">
      <c r="A96" s="13" t="s">
        <v>415</v>
      </c>
      <c r="B96" s="36" t="s">
        <v>416</v>
      </c>
      <c r="C96" s="36" t="s">
        <v>417</v>
      </c>
      <c r="D96" s="15">
        <v>2808</v>
      </c>
      <c r="E96" s="16">
        <v>122.29</v>
      </c>
      <c r="F96" s="17">
        <v>3.7000000000000002E-3</v>
      </c>
      <c r="G96" s="17"/>
    </row>
    <row r="97" spans="1:7" x14ac:dyDescent="0.25">
      <c r="A97" s="13" t="s">
        <v>696</v>
      </c>
      <c r="B97" s="36" t="s">
        <v>697</v>
      </c>
      <c r="C97" s="36" t="s">
        <v>467</v>
      </c>
      <c r="D97" s="15">
        <v>546</v>
      </c>
      <c r="E97" s="16">
        <v>122</v>
      </c>
      <c r="F97" s="17">
        <v>3.7000000000000002E-3</v>
      </c>
      <c r="G97" s="17"/>
    </row>
    <row r="98" spans="1:7" x14ac:dyDescent="0.25">
      <c r="A98" s="13" t="s">
        <v>698</v>
      </c>
      <c r="B98" s="36" t="s">
        <v>699</v>
      </c>
      <c r="C98" s="36" t="s">
        <v>700</v>
      </c>
      <c r="D98" s="15">
        <v>9233</v>
      </c>
      <c r="E98" s="16">
        <v>120.95</v>
      </c>
      <c r="F98" s="17">
        <v>3.5999999999999999E-3</v>
      </c>
      <c r="G98" s="17"/>
    </row>
    <row r="99" spans="1:7" x14ac:dyDescent="0.25">
      <c r="A99" s="13" t="s">
        <v>490</v>
      </c>
      <c r="B99" s="36" t="s">
        <v>491</v>
      </c>
      <c r="C99" s="36" t="s">
        <v>411</v>
      </c>
      <c r="D99" s="15">
        <v>5401</v>
      </c>
      <c r="E99" s="16">
        <v>116.36</v>
      </c>
      <c r="F99" s="17">
        <v>3.5000000000000001E-3</v>
      </c>
      <c r="G99" s="17"/>
    </row>
    <row r="100" spans="1:7" x14ac:dyDescent="0.25">
      <c r="A100" s="13" t="s">
        <v>494</v>
      </c>
      <c r="B100" s="36" t="s">
        <v>495</v>
      </c>
      <c r="C100" s="36" t="s">
        <v>378</v>
      </c>
      <c r="D100" s="15">
        <v>14419</v>
      </c>
      <c r="E100" s="16">
        <v>116.2</v>
      </c>
      <c r="F100" s="17">
        <v>3.5000000000000001E-3</v>
      </c>
      <c r="G100" s="17"/>
    </row>
    <row r="101" spans="1:7" x14ac:dyDescent="0.25">
      <c r="A101" s="13" t="s">
        <v>460</v>
      </c>
      <c r="B101" s="36" t="s">
        <v>461</v>
      </c>
      <c r="C101" s="36" t="s">
        <v>431</v>
      </c>
      <c r="D101" s="15">
        <v>4632</v>
      </c>
      <c r="E101" s="16">
        <v>115.98</v>
      </c>
      <c r="F101" s="17">
        <v>3.5000000000000001E-3</v>
      </c>
      <c r="G101" s="17"/>
    </row>
    <row r="102" spans="1:7" x14ac:dyDescent="0.25">
      <c r="A102" s="13" t="s">
        <v>701</v>
      </c>
      <c r="B102" s="36" t="s">
        <v>702</v>
      </c>
      <c r="C102" s="36" t="s">
        <v>397</v>
      </c>
      <c r="D102" s="15">
        <v>114378</v>
      </c>
      <c r="E102" s="16">
        <v>115.52</v>
      </c>
      <c r="F102" s="17">
        <v>3.5000000000000001E-3</v>
      </c>
      <c r="G102" s="17"/>
    </row>
    <row r="103" spans="1:7" x14ac:dyDescent="0.25">
      <c r="A103" s="13" t="s">
        <v>542</v>
      </c>
      <c r="B103" s="36" t="s">
        <v>543</v>
      </c>
      <c r="C103" s="36" t="s">
        <v>441</v>
      </c>
      <c r="D103" s="15">
        <v>2443</v>
      </c>
      <c r="E103" s="16">
        <v>114.04</v>
      </c>
      <c r="F103" s="17">
        <v>3.3999999999999998E-3</v>
      </c>
      <c r="G103" s="17"/>
    </row>
    <row r="104" spans="1:7" x14ac:dyDescent="0.25">
      <c r="A104" s="13" t="s">
        <v>703</v>
      </c>
      <c r="B104" s="36" t="s">
        <v>704</v>
      </c>
      <c r="C104" s="36" t="s">
        <v>403</v>
      </c>
      <c r="D104" s="15">
        <v>26929</v>
      </c>
      <c r="E104" s="16">
        <v>113.55</v>
      </c>
      <c r="F104" s="17">
        <v>3.3999999999999998E-3</v>
      </c>
      <c r="G104" s="17"/>
    </row>
    <row r="105" spans="1:7" x14ac:dyDescent="0.25">
      <c r="A105" s="13" t="s">
        <v>705</v>
      </c>
      <c r="B105" s="36" t="s">
        <v>706</v>
      </c>
      <c r="C105" s="36" t="s">
        <v>707</v>
      </c>
      <c r="D105" s="15">
        <v>50015</v>
      </c>
      <c r="E105" s="16">
        <v>112.93</v>
      </c>
      <c r="F105" s="17">
        <v>3.3999999999999998E-3</v>
      </c>
      <c r="G105" s="17"/>
    </row>
    <row r="106" spans="1:7" x14ac:dyDescent="0.25">
      <c r="A106" s="13" t="s">
        <v>479</v>
      </c>
      <c r="B106" s="36" t="s">
        <v>480</v>
      </c>
      <c r="C106" s="36" t="s">
        <v>397</v>
      </c>
      <c r="D106" s="15">
        <v>4284</v>
      </c>
      <c r="E106" s="16">
        <v>112.31</v>
      </c>
      <c r="F106" s="17">
        <v>3.3999999999999998E-3</v>
      </c>
      <c r="G106" s="17"/>
    </row>
    <row r="107" spans="1:7" x14ac:dyDescent="0.25">
      <c r="A107" s="13" t="s">
        <v>488</v>
      </c>
      <c r="B107" s="36" t="s">
        <v>489</v>
      </c>
      <c r="C107" s="36" t="s">
        <v>414</v>
      </c>
      <c r="D107" s="15">
        <v>2518</v>
      </c>
      <c r="E107" s="16">
        <v>112.18</v>
      </c>
      <c r="F107" s="17">
        <v>3.3999999999999998E-3</v>
      </c>
      <c r="G107" s="17"/>
    </row>
    <row r="108" spans="1:7" x14ac:dyDescent="0.25">
      <c r="A108" s="13" t="s">
        <v>708</v>
      </c>
      <c r="B108" s="36" t="s">
        <v>709</v>
      </c>
      <c r="C108" s="36" t="s">
        <v>475</v>
      </c>
      <c r="D108" s="15">
        <v>153741</v>
      </c>
      <c r="E108" s="16">
        <v>111.94</v>
      </c>
      <c r="F108" s="17">
        <v>3.3999999999999998E-3</v>
      </c>
      <c r="G108" s="17"/>
    </row>
    <row r="109" spans="1:7" x14ac:dyDescent="0.25">
      <c r="A109" s="13" t="s">
        <v>710</v>
      </c>
      <c r="B109" s="36" t="s">
        <v>711</v>
      </c>
      <c r="C109" s="36" t="s">
        <v>417</v>
      </c>
      <c r="D109" s="15">
        <v>5461</v>
      </c>
      <c r="E109" s="16">
        <v>111.62</v>
      </c>
      <c r="F109" s="17">
        <v>3.3999999999999998E-3</v>
      </c>
      <c r="G109" s="17"/>
    </row>
    <row r="110" spans="1:7" x14ac:dyDescent="0.25">
      <c r="A110" s="13" t="s">
        <v>712</v>
      </c>
      <c r="B110" s="36" t="s">
        <v>713</v>
      </c>
      <c r="C110" s="36" t="s">
        <v>387</v>
      </c>
      <c r="D110" s="15">
        <v>10721</v>
      </c>
      <c r="E110" s="16">
        <v>110.43</v>
      </c>
      <c r="F110" s="17">
        <v>3.3E-3</v>
      </c>
      <c r="G110" s="17"/>
    </row>
    <row r="111" spans="1:7" x14ac:dyDescent="0.25">
      <c r="A111" s="13" t="s">
        <v>429</v>
      </c>
      <c r="B111" s="36" t="s">
        <v>430</v>
      </c>
      <c r="C111" s="36" t="s">
        <v>431</v>
      </c>
      <c r="D111" s="15">
        <v>5673</v>
      </c>
      <c r="E111" s="16">
        <v>109.32</v>
      </c>
      <c r="F111" s="17">
        <v>3.3E-3</v>
      </c>
      <c r="G111" s="17"/>
    </row>
    <row r="112" spans="1:7" x14ac:dyDescent="0.25">
      <c r="A112" s="13" t="s">
        <v>714</v>
      </c>
      <c r="B112" s="36" t="s">
        <v>715</v>
      </c>
      <c r="C112" s="36" t="s">
        <v>475</v>
      </c>
      <c r="D112" s="15">
        <v>53575</v>
      </c>
      <c r="E112" s="16">
        <v>109.29</v>
      </c>
      <c r="F112" s="17">
        <v>3.3E-3</v>
      </c>
      <c r="G112" s="17"/>
    </row>
    <row r="113" spans="1:7" x14ac:dyDescent="0.25">
      <c r="A113" s="13" t="s">
        <v>432</v>
      </c>
      <c r="B113" s="36" t="s">
        <v>433</v>
      </c>
      <c r="C113" s="36" t="s">
        <v>387</v>
      </c>
      <c r="D113" s="15">
        <v>58904</v>
      </c>
      <c r="E113" s="16">
        <v>108.33</v>
      </c>
      <c r="F113" s="17">
        <v>3.3E-3</v>
      </c>
      <c r="G113" s="17"/>
    </row>
    <row r="114" spans="1:7" x14ac:dyDescent="0.25">
      <c r="A114" s="13" t="s">
        <v>716</v>
      </c>
      <c r="B114" s="36" t="s">
        <v>717</v>
      </c>
      <c r="C114" s="36" t="s">
        <v>483</v>
      </c>
      <c r="D114" s="15">
        <v>1325</v>
      </c>
      <c r="E114" s="16">
        <v>108.19</v>
      </c>
      <c r="F114" s="17">
        <v>3.3E-3</v>
      </c>
      <c r="G114" s="17"/>
    </row>
    <row r="115" spans="1:7" x14ac:dyDescent="0.25">
      <c r="A115" s="13" t="s">
        <v>718</v>
      </c>
      <c r="B115" s="36" t="s">
        <v>719</v>
      </c>
      <c r="C115" s="36" t="s">
        <v>720</v>
      </c>
      <c r="D115" s="15">
        <v>141047</v>
      </c>
      <c r="E115" s="16">
        <v>107.96</v>
      </c>
      <c r="F115" s="17">
        <v>3.2000000000000002E-3</v>
      </c>
      <c r="G115" s="17"/>
    </row>
    <row r="116" spans="1:7" x14ac:dyDescent="0.25">
      <c r="A116" s="13" t="s">
        <v>721</v>
      </c>
      <c r="B116" s="36" t="s">
        <v>722</v>
      </c>
      <c r="C116" s="36" t="s">
        <v>498</v>
      </c>
      <c r="D116" s="15">
        <v>59009</v>
      </c>
      <c r="E116" s="16">
        <v>107.1</v>
      </c>
      <c r="F116" s="17">
        <v>3.2000000000000002E-3</v>
      </c>
      <c r="G116" s="17"/>
    </row>
    <row r="117" spans="1:7" x14ac:dyDescent="0.25">
      <c r="A117" s="13" t="s">
        <v>723</v>
      </c>
      <c r="B117" s="36" t="s">
        <v>724</v>
      </c>
      <c r="C117" s="36" t="s">
        <v>431</v>
      </c>
      <c r="D117" s="15">
        <v>28458</v>
      </c>
      <c r="E117" s="16">
        <v>105.38</v>
      </c>
      <c r="F117" s="17">
        <v>3.2000000000000002E-3</v>
      </c>
      <c r="G117" s="17"/>
    </row>
    <row r="118" spans="1:7" x14ac:dyDescent="0.25">
      <c r="A118" s="13" t="s">
        <v>725</v>
      </c>
      <c r="B118" s="36" t="s">
        <v>726</v>
      </c>
      <c r="C118" s="36" t="s">
        <v>720</v>
      </c>
      <c r="D118" s="15">
        <v>5581</v>
      </c>
      <c r="E118" s="16">
        <v>105.15</v>
      </c>
      <c r="F118" s="17">
        <v>3.2000000000000002E-3</v>
      </c>
      <c r="G118" s="17"/>
    </row>
    <row r="119" spans="1:7" x14ac:dyDescent="0.25">
      <c r="A119" s="13" t="s">
        <v>727</v>
      </c>
      <c r="B119" s="36" t="s">
        <v>728</v>
      </c>
      <c r="C119" s="36" t="s">
        <v>472</v>
      </c>
      <c r="D119" s="15">
        <v>10276</v>
      </c>
      <c r="E119" s="16">
        <v>104.4</v>
      </c>
      <c r="F119" s="17">
        <v>3.0999999999999999E-3</v>
      </c>
      <c r="G119" s="17"/>
    </row>
    <row r="120" spans="1:7" x14ac:dyDescent="0.25">
      <c r="A120" s="13" t="s">
        <v>733</v>
      </c>
      <c r="B120" s="36" t="s">
        <v>734</v>
      </c>
      <c r="C120" s="36" t="s">
        <v>422</v>
      </c>
      <c r="D120" s="15">
        <v>83</v>
      </c>
      <c r="E120" s="16">
        <v>103.98</v>
      </c>
      <c r="F120" s="17">
        <v>3.0999999999999999E-3</v>
      </c>
      <c r="G120" s="17"/>
    </row>
    <row r="121" spans="1:7" x14ac:dyDescent="0.25">
      <c r="A121" s="13" t="s">
        <v>729</v>
      </c>
      <c r="B121" s="36" t="s">
        <v>730</v>
      </c>
      <c r="C121" s="36" t="s">
        <v>411</v>
      </c>
      <c r="D121" s="15">
        <v>974</v>
      </c>
      <c r="E121" s="16">
        <v>103.54</v>
      </c>
      <c r="F121" s="17">
        <v>3.0999999999999999E-3</v>
      </c>
      <c r="G121" s="17"/>
    </row>
    <row r="122" spans="1:7" x14ac:dyDescent="0.25">
      <c r="A122" s="13" t="s">
        <v>731</v>
      </c>
      <c r="B122" s="36" t="s">
        <v>732</v>
      </c>
      <c r="C122" s="36" t="s">
        <v>422</v>
      </c>
      <c r="D122" s="15">
        <v>4352</v>
      </c>
      <c r="E122" s="16">
        <v>103.36</v>
      </c>
      <c r="F122" s="17">
        <v>3.0999999999999999E-3</v>
      </c>
      <c r="G122" s="17"/>
    </row>
    <row r="123" spans="1:7" x14ac:dyDescent="0.25">
      <c r="A123" s="13" t="s">
        <v>486</v>
      </c>
      <c r="B123" s="36" t="s">
        <v>487</v>
      </c>
      <c r="C123" s="36" t="s">
        <v>390</v>
      </c>
      <c r="D123" s="15">
        <v>6877</v>
      </c>
      <c r="E123" s="16">
        <v>101.91</v>
      </c>
      <c r="F123" s="17">
        <v>3.0999999999999999E-3</v>
      </c>
      <c r="G123" s="17"/>
    </row>
    <row r="124" spans="1:7" x14ac:dyDescent="0.25">
      <c r="A124" s="13" t="s">
        <v>735</v>
      </c>
      <c r="B124" s="36" t="s">
        <v>736</v>
      </c>
      <c r="C124" s="36" t="s">
        <v>707</v>
      </c>
      <c r="D124" s="15">
        <v>22250</v>
      </c>
      <c r="E124" s="16">
        <v>99.82</v>
      </c>
      <c r="F124" s="17">
        <v>3.0000000000000001E-3</v>
      </c>
      <c r="G124" s="17"/>
    </row>
    <row r="125" spans="1:7" x14ac:dyDescent="0.25">
      <c r="A125" s="13" t="s">
        <v>737</v>
      </c>
      <c r="B125" s="36" t="s">
        <v>738</v>
      </c>
      <c r="C125" s="36" t="s">
        <v>472</v>
      </c>
      <c r="D125" s="15">
        <v>9297</v>
      </c>
      <c r="E125" s="16">
        <v>99.48</v>
      </c>
      <c r="F125" s="17">
        <v>3.0000000000000001E-3</v>
      </c>
      <c r="G125" s="17"/>
    </row>
    <row r="126" spans="1:7" x14ac:dyDescent="0.25">
      <c r="A126" s="13" t="s">
        <v>739</v>
      </c>
      <c r="B126" s="36" t="s">
        <v>740</v>
      </c>
      <c r="C126" s="36" t="s">
        <v>453</v>
      </c>
      <c r="D126" s="15">
        <v>5788</v>
      </c>
      <c r="E126" s="16">
        <v>98.19</v>
      </c>
      <c r="F126" s="17">
        <v>3.0000000000000001E-3</v>
      </c>
      <c r="G126" s="17"/>
    </row>
    <row r="127" spans="1:7" x14ac:dyDescent="0.25">
      <c r="A127" s="13" t="s">
        <v>741</v>
      </c>
      <c r="B127" s="36" t="s">
        <v>742</v>
      </c>
      <c r="C127" s="36" t="s">
        <v>431</v>
      </c>
      <c r="D127" s="15">
        <v>7247</v>
      </c>
      <c r="E127" s="16">
        <v>97.54</v>
      </c>
      <c r="F127" s="17">
        <v>2.8999999999999998E-3</v>
      </c>
      <c r="G127" s="17"/>
    </row>
    <row r="128" spans="1:7" x14ac:dyDescent="0.25">
      <c r="A128" s="13" t="s">
        <v>743</v>
      </c>
      <c r="B128" s="36" t="s">
        <v>744</v>
      </c>
      <c r="C128" s="36" t="s">
        <v>431</v>
      </c>
      <c r="D128" s="15">
        <v>7853</v>
      </c>
      <c r="E128" s="16">
        <v>96.83</v>
      </c>
      <c r="F128" s="17">
        <v>2.8999999999999998E-3</v>
      </c>
      <c r="G128" s="17"/>
    </row>
    <row r="129" spans="1:7" x14ac:dyDescent="0.25">
      <c r="A129" s="13" t="s">
        <v>745</v>
      </c>
      <c r="B129" s="36" t="s">
        <v>746</v>
      </c>
      <c r="C129" s="36" t="s">
        <v>475</v>
      </c>
      <c r="D129" s="15">
        <v>7758</v>
      </c>
      <c r="E129" s="16">
        <v>96.66</v>
      </c>
      <c r="F129" s="17">
        <v>2.8999999999999998E-3</v>
      </c>
      <c r="G129" s="17"/>
    </row>
    <row r="130" spans="1:7" x14ac:dyDescent="0.25">
      <c r="A130" s="13" t="s">
        <v>747</v>
      </c>
      <c r="B130" s="36" t="s">
        <v>748</v>
      </c>
      <c r="C130" s="36" t="s">
        <v>498</v>
      </c>
      <c r="D130" s="15">
        <v>12787</v>
      </c>
      <c r="E130" s="16">
        <v>95.57</v>
      </c>
      <c r="F130" s="17">
        <v>2.8999999999999998E-3</v>
      </c>
      <c r="G130" s="17"/>
    </row>
    <row r="131" spans="1:7" x14ac:dyDescent="0.25">
      <c r="A131" s="13" t="s">
        <v>749</v>
      </c>
      <c r="B131" s="36" t="s">
        <v>750</v>
      </c>
      <c r="C131" s="36" t="s">
        <v>751</v>
      </c>
      <c r="D131" s="15">
        <v>5373</v>
      </c>
      <c r="E131" s="16">
        <v>94.74</v>
      </c>
      <c r="F131" s="17">
        <v>2.8E-3</v>
      </c>
      <c r="G131" s="17"/>
    </row>
    <row r="132" spans="1:7" x14ac:dyDescent="0.25">
      <c r="A132" s="13" t="s">
        <v>752</v>
      </c>
      <c r="B132" s="36" t="s">
        <v>753</v>
      </c>
      <c r="C132" s="36" t="s">
        <v>754</v>
      </c>
      <c r="D132" s="15">
        <v>257</v>
      </c>
      <c r="E132" s="16">
        <v>93.51</v>
      </c>
      <c r="F132" s="17">
        <v>2.8E-3</v>
      </c>
      <c r="G132" s="17"/>
    </row>
    <row r="133" spans="1:7" x14ac:dyDescent="0.25">
      <c r="A133" s="13" t="s">
        <v>755</v>
      </c>
      <c r="B133" s="36" t="s">
        <v>756</v>
      </c>
      <c r="C133" s="36" t="s">
        <v>381</v>
      </c>
      <c r="D133" s="15">
        <v>3913</v>
      </c>
      <c r="E133" s="16">
        <v>92.91</v>
      </c>
      <c r="F133" s="17">
        <v>2.8E-3</v>
      </c>
      <c r="G133" s="17"/>
    </row>
    <row r="134" spans="1:7" x14ac:dyDescent="0.25">
      <c r="A134" s="13" t="s">
        <v>509</v>
      </c>
      <c r="B134" s="36" t="s">
        <v>510</v>
      </c>
      <c r="C134" s="36" t="s">
        <v>422</v>
      </c>
      <c r="D134" s="15">
        <v>56884</v>
      </c>
      <c r="E134" s="16">
        <v>92.87</v>
      </c>
      <c r="F134" s="17">
        <v>2.8E-3</v>
      </c>
      <c r="G134" s="17"/>
    </row>
    <row r="135" spans="1:7" x14ac:dyDescent="0.25">
      <c r="A135" s="13" t="s">
        <v>427</v>
      </c>
      <c r="B135" s="36" t="s">
        <v>428</v>
      </c>
      <c r="C135" s="36" t="s">
        <v>417</v>
      </c>
      <c r="D135" s="15">
        <v>34817</v>
      </c>
      <c r="E135" s="16">
        <v>92.27</v>
      </c>
      <c r="F135" s="17">
        <v>2.8E-3</v>
      </c>
      <c r="G135" s="17"/>
    </row>
    <row r="136" spans="1:7" x14ac:dyDescent="0.25">
      <c r="A136" s="13" t="s">
        <v>759</v>
      </c>
      <c r="B136" s="36" t="s">
        <v>760</v>
      </c>
      <c r="C136" s="36" t="s">
        <v>417</v>
      </c>
      <c r="D136" s="15">
        <v>42264</v>
      </c>
      <c r="E136" s="16">
        <v>91.66</v>
      </c>
      <c r="F136" s="17">
        <v>2.8E-3</v>
      </c>
      <c r="G136" s="17"/>
    </row>
    <row r="137" spans="1:7" x14ac:dyDescent="0.25">
      <c r="A137" s="13" t="s">
        <v>761</v>
      </c>
      <c r="B137" s="36" t="s">
        <v>762</v>
      </c>
      <c r="C137" s="36" t="s">
        <v>751</v>
      </c>
      <c r="D137" s="15">
        <v>24073</v>
      </c>
      <c r="E137" s="16">
        <v>91.5</v>
      </c>
      <c r="F137" s="17">
        <v>2.8E-3</v>
      </c>
      <c r="G137" s="17"/>
    </row>
    <row r="138" spans="1:7" x14ac:dyDescent="0.25">
      <c r="A138" s="13" t="s">
        <v>763</v>
      </c>
      <c r="B138" s="36" t="s">
        <v>764</v>
      </c>
      <c r="C138" s="36" t="s">
        <v>431</v>
      </c>
      <c r="D138" s="15">
        <v>1895</v>
      </c>
      <c r="E138" s="16">
        <v>90.96</v>
      </c>
      <c r="F138" s="17">
        <v>2.7000000000000001E-3</v>
      </c>
      <c r="G138" s="17"/>
    </row>
    <row r="139" spans="1:7" x14ac:dyDescent="0.25">
      <c r="A139" s="13" t="s">
        <v>765</v>
      </c>
      <c r="B139" s="36" t="s">
        <v>766</v>
      </c>
      <c r="C139" s="36" t="s">
        <v>414</v>
      </c>
      <c r="D139" s="15">
        <v>2626</v>
      </c>
      <c r="E139" s="16">
        <v>90.62</v>
      </c>
      <c r="F139" s="17">
        <v>2.7000000000000001E-3</v>
      </c>
      <c r="G139" s="17"/>
    </row>
    <row r="140" spans="1:7" x14ac:dyDescent="0.25">
      <c r="A140" s="13" t="s">
        <v>454</v>
      </c>
      <c r="B140" s="36" t="s">
        <v>455</v>
      </c>
      <c r="C140" s="36" t="s">
        <v>417</v>
      </c>
      <c r="D140" s="15">
        <v>5585</v>
      </c>
      <c r="E140" s="16">
        <v>90.48</v>
      </c>
      <c r="F140" s="17">
        <v>2.7000000000000001E-3</v>
      </c>
      <c r="G140" s="17"/>
    </row>
    <row r="141" spans="1:7" x14ac:dyDescent="0.25">
      <c r="A141" s="13" t="s">
        <v>767</v>
      </c>
      <c r="B141" s="36" t="s">
        <v>768</v>
      </c>
      <c r="C141" s="36" t="s">
        <v>390</v>
      </c>
      <c r="D141" s="15">
        <v>5516</v>
      </c>
      <c r="E141" s="16">
        <v>89.83</v>
      </c>
      <c r="F141" s="17">
        <v>2.7000000000000001E-3</v>
      </c>
      <c r="G141" s="17"/>
    </row>
    <row r="142" spans="1:7" x14ac:dyDescent="0.25">
      <c r="A142" s="13" t="s">
        <v>757</v>
      </c>
      <c r="B142" s="36" t="s">
        <v>758</v>
      </c>
      <c r="C142" s="36" t="s">
        <v>583</v>
      </c>
      <c r="D142" s="15">
        <v>21621</v>
      </c>
      <c r="E142" s="16">
        <v>89.27</v>
      </c>
      <c r="F142" s="17">
        <v>2.7000000000000001E-3</v>
      </c>
      <c r="G142" s="17"/>
    </row>
    <row r="143" spans="1:7" x14ac:dyDescent="0.25">
      <c r="A143" s="13" t="s">
        <v>481</v>
      </c>
      <c r="B143" s="36" t="s">
        <v>482</v>
      </c>
      <c r="C143" s="36" t="s">
        <v>483</v>
      </c>
      <c r="D143" s="15">
        <v>9583</v>
      </c>
      <c r="E143" s="16">
        <v>89.1</v>
      </c>
      <c r="F143" s="17">
        <v>2.7000000000000001E-3</v>
      </c>
      <c r="G143" s="17"/>
    </row>
    <row r="144" spans="1:7" x14ac:dyDescent="0.25">
      <c r="A144" s="13" t="s">
        <v>534</v>
      </c>
      <c r="B144" s="36" t="s">
        <v>535</v>
      </c>
      <c r="C144" s="36" t="s">
        <v>417</v>
      </c>
      <c r="D144" s="15">
        <v>26993</v>
      </c>
      <c r="E144" s="16">
        <v>87.69</v>
      </c>
      <c r="F144" s="17">
        <v>2.5999999999999999E-3</v>
      </c>
      <c r="G144" s="17"/>
    </row>
    <row r="145" spans="1:7" x14ac:dyDescent="0.25">
      <c r="A145" s="13" t="s">
        <v>769</v>
      </c>
      <c r="B145" s="36" t="s">
        <v>770</v>
      </c>
      <c r="C145" s="36" t="s">
        <v>771</v>
      </c>
      <c r="D145" s="15">
        <v>30568</v>
      </c>
      <c r="E145" s="16">
        <v>86.97</v>
      </c>
      <c r="F145" s="17">
        <v>2.5999999999999999E-3</v>
      </c>
      <c r="G145" s="17"/>
    </row>
    <row r="146" spans="1:7" x14ac:dyDescent="0.25">
      <c r="A146" s="13" t="s">
        <v>420</v>
      </c>
      <c r="B146" s="36" t="s">
        <v>421</v>
      </c>
      <c r="C146" s="36" t="s">
        <v>422</v>
      </c>
      <c r="D146" s="15">
        <v>7423</v>
      </c>
      <c r="E146" s="16">
        <v>86.85</v>
      </c>
      <c r="F146" s="17">
        <v>2.5999999999999999E-3</v>
      </c>
      <c r="G146" s="17"/>
    </row>
    <row r="147" spans="1:7" x14ac:dyDescent="0.25">
      <c r="A147" s="13" t="s">
        <v>772</v>
      </c>
      <c r="B147" s="36" t="s">
        <v>773</v>
      </c>
      <c r="C147" s="36" t="s">
        <v>640</v>
      </c>
      <c r="D147" s="15">
        <v>24353</v>
      </c>
      <c r="E147" s="16">
        <v>86.84</v>
      </c>
      <c r="F147" s="17">
        <v>2.5999999999999999E-3</v>
      </c>
      <c r="G147" s="17"/>
    </row>
    <row r="148" spans="1:7" x14ac:dyDescent="0.25">
      <c r="A148" s="13" t="s">
        <v>774</v>
      </c>
      <c r="B148" s="36" t="s">
        <v>775</v>
      </c>
      <c r="C148" s="36" t="s">
        <v>472</v>
      </c>
      <c r="D148" s="15">
        <v>15686</v>
      </c>
      <c r="E148" s="16">
        <v>86.77</v>
      </c>
      <c r="F148" s="17">
        <v>2.5999999999999999E-3</v>
      </c>
      <c r="G148" s="17"/>
    </row>
    <row r="149" spans="1:7" x14ac:dyDescent="0.25">
      <c r="A149" s="13" t="s">
        <v>465</v>
      </c>
      <c r="B149" s="36" t="s">
        <v>466</v>
      </c>
      <c r="C149" s="36" t="s">
        <v>467</v>
      </c>
      <c r="D149" s="15">
        <v>1707</v>
      </c>
      <c r="E149" s="16">
        <v>86.65</v>
      </c>
      <c r="F149" s="17">
        <v>2.5999999999999999E-3</v>
      </c>
      <c r="G149" s="17"/>
    </row>
    <row r="150" spans="1:7" x14ac:dyDescent="0.25">
      <c r="A150" s="13" t="s">
        <v>776</v>
      </c>
      <c r="B150" s="36" t="s">
        <v>777</v>
      </c>
      <c r="C150" s="36" t="s">
        <v>552</v>
      </c>
      <c r="D150" s="15">
        <v>4875</v>
      </c>
      <c r="E150" s="16">
        <v>85.71</v>
      </c>
      <c r="F150" s="17">
        <v>2.5999999999999999E-3</v>
      </c>
      <c r="G150" s="17"/>
    </row>
    <row r="151" spans="1:7" x14ac:dyDescent="0.25">
      <c r="A151" s="13" t="s">
        <v>780</v>
      </c>
      <c r="B151" s="36" t="s">
        <v>781</v>
      </c>
      <c r="C151" s="36" t="s">
        <v>390</v>
      </c>
      <c r="D151" s="15">
        <v>4799</v>
      </c>
      <c r="E151" s="16">
        <v>84.74</v>
      </c>
      <c r="F151" s="17">
        <v>2.5000000000000001E-3</v>
      </c>
      <c r="G151" s="17"/>
    </row>
    <row r="152" spans="1:7" x14ac:dyDescent="0.25">
      <c r="A152" s="13" t="s">
        <v>778</v>
      </c>
      <c r="B152" s="36" t="s">
        <v>779</v>
      </c>
      <c r="C152" s="36" t="s">
        <v>397</v>
      </c>
      <c r="D152" s="15">
        <v>36537</v>
      </c>
      <c r="E152" s="16">
        <v>83.21</v>
      </c>
      <c r="F152" s="17">
        <v>2.5000000000000001E-3</v>
      </c>
      <c r="G152" s="17"/>
    </row>
    <row r="153" spans="1:7" x14ac:dyDescent="0.25">
      <c r="A153" s="13" t="s">
        <v>515</v>
      </c>
      <c r="B153" s="36" t="s">
        <v>516</v>
      </c>
      <c r="C153" s="36" t="s">
        <v>414</v>
      </c>
      <c r="D153" s="15">
        <v>1740</v>
      </c>
      <c r="E153" s="16">
        <v>82.82</v>
      </c>
      <c r="F153" s="17">
        <v>2.5000000000000001E-3</v>
      </c>
      <c r="G153" s="17"/>
    </row>
    <row r="154" spans="1:7" x14ac:dyDescent="0.25">
      <c r="A154" s="13" t="s">
        <v>544</v>
      </c>
      <c r="B154" s="36" t="s">
        <v>545</v>
      </c>
      <c r="C154" s="36" t="s">
        <v>472</v>
      </c>
      <c r="D154" s="15">
        <v>5290</v>
      </c>
      <c r="E154" s="16">
        <v>80.3</v>
      </c>
      <c r="F154" s="17">
        <v>2.3999999999999998E-3</v>
      </c>
      <c r="G154" s="17"/>
    </row>
    <row r="155" spans="1:7" x14ac:dyDescent="0.25">
      <c r="A155" s="13" t="s">
        <v>782</v>
      </c>
      <c r="B155" s="36" t="s">
        <v>783</v>
      </c>
      <c r="C155" s="36" t="s">
        <v>647</v>
      </c>
      <c r="D155" s="15">
        <v>8385</v>
      </c>
      <c r="E155" s="16">
        <v>79.62</v>
      </c>
      <c r="F155" s="17">
        <v>2.3999999999999998E-3</v>
      </c>
      <c r="G155" s="17"/>
    </row>
    <row r="156" spans="1:7" x14ac:dyDescent="0.25">
      <c r="A156" s="13" t="s">
        <v>784</v>
      </c>
      <c r="B156" s="36" t="s">
        <v>785</v>
      </c>
      <c r="C156" s="36" t="s">
        <v>436</v>
      </c>
      <c r="D156" s="15">
        <v>4795</v>
      </c>
      <c r="E156" s="16">
        <v>79.41</v>
      </c>
      <c r="F156" s="17">
        <v>2.3999999999999998E-3</v>
      </c>
      <c r="G156" s="17"/>
    </row>
    <row r="157" spans="1:7" x14ac:dyDescent="0.25">
      <c r="A157" s="13" t="s">
        <v>788</v>
      </c>
      <c r="B157" s="36" t="s">
        <v>789</v>
      </c>
      <c r="C157" s="36" t="s">
        <v>397</v>
      </c>
      <c r="D157" s="15">
        <v>2077</v>
      </c>
      <c r="E157" s="16">
        <v>78.959999999999994</v>
      </c>
      <c r="F157" s="17">
        <v>2.3999999999999998E-3</v>
      </c>
      <c r="G157" s="17"/>
    </row>
    <row r="158" spans="1:7" x14ac:dyDescent="0.25">
      <c r="A158" s="13" t="s">
        <v>790</v>
      </c>
      <c r="B158" s="36" t="s">
        <v>791</v>
      </c>
      <c r="C158" s="36" t="s">
        <v>387</v>
      </c>
      <c r="D158" s="15">
        <v>7362</v>
      </c>
      <c r="E158" s="16">
        <v>78.77</v>
      </c>
      <c r="F158" s="17">
        <v>2.3999999999999998E-3</v>
      </c>
      <c r="G158" s="17"/>
    </row>
    <row r="159" spans="1:7" x14ac:dyDescent="0.25">
      <c r="A159" s="13" t="s">
        <v>792</v>
      </c>
      <c r="B159" s="36" t="s">
        <v>793</v>
      </c>
      <c r="C159" s="36" t="s">
        <v>503</v>
      </c>
      <c r="D159" s="15">
        <v>25846</v>
      </c>
      <c r="E159" s="16">
        <v>78.37</v>
      </c>
      <c r="F159" s="17">
        <v>2.3999999999999998E-3</v>
      </c>
      <c r="G159" s="17"/>
    </row>
    <row r="160" spans="1:7" x14ac:dyDescent="0.25">
      <c r="A160" s="13" t="s">
        <v>794</v>
      </c>
      <c r="B160" s="36" t="s">
        <v>795</v>
      </c>
      <c r="C160" s="36" t="s">
        <v>475</v>
      </c>
      <c r="D160" s="15">
        <v>21625</v>
      </c>
      <c r="E160" s="16">
        <v>77.63</v>
      </c>
      <c r="F160" s="17">
        <v>2.3E-3</v>
      </c>
      <c r="G160" s="17"/>
    </row>
    <row r="161" spans="1:7" x14ac:dyDescent="0.25">
      <c r="A161" s="13" t="s">
        <v>796</v>
      </c>
      <c r="B161" s="36" t="s">
        <v>797</v>
      </c>
      <c r="C161" s="36" t="s">
        <v>422</v>
      </c>
      <c r="D161" s="15">
        <v>18567</v>
      </c>
      <c r="E161" s="16">
        <v>76.61</v>
      </c>
      <c r="F161" s="17">
        <v>2.3E-3</v>
      </c>
      <c r="G161" s="17"/>
    </row>
    <row r="162" spans="1:7" x14ac:dyDescent="0.25">
      <c r="A162" s="13" t="s">
        <v>798</v>
      </c>
      <c r="B162" s="36" t="s">
        <v>799</v>
      </c>
      <c r="C162" s="36" t="s">
        <v>384</v>
      </c>
      <c r="D162" s="15">
        <v>26942</v>
      </c>
      <c r="E162" s="16">
        <v>76.38</v>
      </c>
      <c r="F162" s="17">
        <v>2.3E-3</v>
      </c>
      <c r="G162" s="17"/>
    </row>
    <row r="163" spans="1:7" x14ac:dyDescent="0.25">
      <c r="A163" s="13" t="s">
        <v>800</v>
      </c>
      <c r="B163" s="36" t="s">
        <v>801</v>
      </c>
      <c r="C163" s="36" t="s">
        <v>552</v>
      </c>
      <c r="D163" s="15">
        <v>3302</v>
      </c>
      <c r="E163" s="16">
        <v>76.28</v>
      </c>
      <c r="F163" s="17">
        <v>2.3E-3</v>
      </c>
      <c r="G163" s="17"/>
    </row>
    <row r="164" spans="1:7" x14ac:dyDescent="0.25">
      <c r="A164" s="13" t="s">
        <v>786</v>
      </c>
      <c r="B164" s="36" t="s">
        <v>787</v>
      </c>
      <c r="C164" s="36" t="s">
        <v>483</v>
      </c>
      <c r="D164" s="15">
        <v>10941</v>
      </c>
      <c r="E164" s="16">
        <v>76.28</v>
      </c>
      <c r="F164" s="17">
        <v>2.3E-3</v>
      </c>
      <c r="G164" s="17"/>
    </row>
    <row r="165" spans="1:7" x14ac:dyDescent="0.25">
      <c r="A165" s="13" t="s">
        <v>802</v>
      </c>
      <c r="B165" s="36" t="s">
        <v>803</v>
      </c>
      <c r="C165" s="36" t="s">
        <v>450</v>
      </c>
      <c r="D165" s="15">
        <v>17605</v>
      </c>
      <c r="E165" s="16">
        <v>76.05</v>
      </c>
      <c r="F165" s="17">
        <v>2.3E-3</v>
      </c>
      <c r="G165" s="17"/>
    </row>
    <row r="166" spans="1:7" x14ac:dyDescent="0.25">
      <c r="A166" s="13" t="s">
        <v>804</v>
      </c>
      <c r="B166" s="36" t="s">
        <v>805</v>
      </c>
      <c r="C166" s="36" t="s">
        <v>408</v>
      </c>
      <c r="D166" s="15">
        <v>1721</v>
      </c>
      <c r="E166" s="16">
        <v>75.819999999999993</v>
      </c>
      <c r="F166" s="17">
        <v>2.3E-3</v>
      </c>
      <c r="G166" s="17"/>
    </row>
    <row r="167" spans="1:7" x14ac:dyDescent="0.25">
      <c r="A167" s="13" t="s">
        <v>468</v>
      </c>
      <c r="B167" s="36" t="s">
        <v>469</v>
      </c>
      <c r="C167" s="36" t="s">
        <v>381</v>
      </c>
      <c r="D167" s="15">
        <v>8832</v>
      </c>
      <c r="E167" s="16">
        <v>75.44</v>
      </c>
      <c r="F167" s="17">
        <v>2.3E-3</v>
      </c>
      <c r="G167" s="17"/>
    </row>
    <row r="168" spans="1:7" x14ac:dyDescent="0.25">
      <c r="A168" s="13" t="s">
        <v>810</v>
      </c>
      <c r="B168" s="36" t="s">
        <v>811</v>
      </c>
      <c r="C168" s="36" t="s">
        <v>583</v>
      </c>
      <c r="D168" s="15">
        <v>15928</v>
      </c>
      <c r="E168" s="16">
        <v>75.28</v>
      </c>
      <c r="F168" s="17">
        <v>2.3E-3</v>
      </c>
      <c r="G168" s="17"/>
    </row>
    <row r="169" spans="1:7" x14ac:dyDescent="0.25">
      <c r="A169" s="13" t="s">
        <v>808</v>
      </c>
      <c r="B169" s="36" t="s">
        <v>809</v>
      </c>
      <c r="C169" s="36" t="s">
        <v>478</v>
      </c>
      <c r="D169" s="15">
        <v>45751</v>
      </c>
      <c r="E169" s="16">
        <v>75.09</v>
      </c>
      <c r="F169" s="17">
        <v>2.3E-3</v>
      </c>
      <c r="G169" s="17"/>
    </row>
    <row r="170" spans="1:7" x14ac:dyDescent="0.25">
      <c r="A170" s="13" t="s">
        <v>806</v>
      </c>
      <c r="B170" s="36" t="s">
        <v>807</v>
      </c>
      <c r="C170" s="36" t="s">
        <v>387</v>
      </c>
      <c r="D170" s="15">
        <v>2387</v>
      </c>
      <c r="E170" s="16">
        <v>74.87</v>
      </c>
      <c r="F170" s="17">
        <v>2.3E-3</v>
      </c>
      <c r="G170" s="17"/>
    </row>
    <row r="171" spans="1:7" x14ac:dyDescent="0.25">
      <c r="A171" s="13" t="s">
        <v>812</v>
      </c>
      <c r="B171" s="36" t="s">
        <v>813</v>
      </c>
      <c r="C171" s="36" t="s">
        <v>700</v>
      </c>
      <c r="D171" s="15">
        <v>1517</v>
      </c>
      <c r="E171" s="16">
        <v>73.27</v>
      </c>
      <c r="F171" s="17">
        <v>2.2000000000000001E-3</v>
      </c>
      <c r="G171" s="17"/>
    </row>
    <row r="172" spans="1:7" x14ac:dyDescent="0.25">
      <c r="A172" s="13" t="s">
        <v>476</v>
      </c>
      <c r="B172" s="36" t="s">
        <v>477</v>
      </c>
      <c r="C172" s="36" t="s">
        <v>478</v>
      </c>
      <c r="D172" s="15">
        <v>16012</v>
      </c>
      <c r="E172" s="16">
        <v>73.13</v>
      </c>
      <c r="F172" s="17">
        <v>2.2000000000000001E-3</v>
      </c>
      <c r="G172" s="17"/>
    </row>
    <row r="173" spans="1:7" x14ac:dyDescent="0.25">
      <c r="A173" s="13" t="s">
        <v>814</v>
      </c>
      <c r="B173" s="36" t="s">
        <v>815</v>
      </c>
      <c r="C173" s="36" t="s">
        <v>453</v>
      </c>
      <c r="D173" s="15">
        <v>13853</v>
      </c>
      <c r="E173" s="16">
        <v>72.2</v>
      </c>
      <c r="F173" s="17">
        <v>2.2000000000000001E-3</v>
      </c>
      <c r="G173" s="17"/>
    </row>
    <row r="174" spans="1:7" x14ac:dyDescent="0.25">
      <c r="A174" s="13" t="s">
        <v>816</v>
      </c>
      <c r="B174" s="36" t="s">
        <v>817</v>
      </c>
      <c r="C174" s="36" t="s">
        <v>453</v>
      </c>
      <c r="D174" s="15">
        <v>16184</v>
      </c>
      <c r="E174" s="16">
        <v>71.819999999999993</v>
      </c>
      <c r="F174" s="17">
        <v>2.2000000000000001E-3</v>
      </c>
      <c r="G174" s="17"/>
    </row>
    <row r="175" spans="1:7" x14ac:dyDescent="0.25">
      <c r="A175" s="13" t="s">
        <v>818</v>
      </c>
      <c r="B175" s="36" t="s">
        <v>819</v>
      </c>
      <c r="C175" s="36" t="s">
        <v>472</v>
      </c>
      <c r="D175" s="15">
        <v>4166</v>
      </c>
      <c r="E175" s="16">
        <v>71.8</v>
      </c>
      <c r="F175" s="17">
        <v>2.2000000000000001E-3</v>
      </c>
      <c r="G175" s="17"/>
    </row>
    <row r="176" spans="1:7" x14ac:dyDescent="0.25">
      <c r="A176" s="13" t="s">
        <v>820</v>
      </c>
      <c r="B176" s="36" t="s">
        <v>821</v>
      </c>
      <c r="C176" s="36" t="s">
        <v>417</v>
      </c>
      <c r="D176" s="15">
        <v>12125</v>
      </c>
      <c r="E176" s="16">
        <v>70.09</v>
      </c>
      <c r="F176" s="17">
        <v>2.0999999999999999E-3</v>
      </c>
      <c r="G176" s="17"/>
    </row>
    <row r="177" spans="1:7" x14ac:dyDescent="0.25">
      <c r="A177" s="13" t="s">
        <v>822</v>
      </c>
      <c r="B177" s="36" t="s">
        <v>823</v>
      </c>
      <c r="C177" s="36" t="s">
        <v>422</v>
      </c>
      <c r="D177" s="15">
        <v>3278</v>
      </c>
      <c r="E177" s="16">
        <v>69.400000000000006</v>
      </c>
      <c r="F177" s="17">
        <v>2.0999999999999999E-3</v>
      </c>
      <c r="G177" s="17"/>
    </row>
    <row r="178" spans="1:7" x14ac:dyDescent="0.25">
      <c r="A178" s="13" t="s">
        <v>824</v>
      </c>
      <c r="B178" s="36" t="s">
        <v>825</v>
      </c>
      <c r="C178" s="36" t="s">
        <v>414</v>
      </c>
      <c r="D178" s="15">
        <v>4992</v>
      </c>
      <c r="E178" s="16">
        <v>68.41</v>
      </c>
      <c r="F178" s="17">
        <v>2.0999999999999999E-3</v>
      </c>
      <c r="G178" s="17"/>
    </row>
    <row r="179" spans="1:7" x14ac:dyDescent="0.25">
      <c r="A179" s="13" t="s">
        <v>828</v>
      </c>
      <c r="B179" s="36" t="s">
        <v>829</v>
      </c>
      <c r="C179" s="36" t="s">
        <v>431</v>
      </c>
      <c r="D179" s="15">
        <v>1860</v>
      </c>
      <c r="E179" s="16">
        <v>67.349999999999994</v>
      </c>
      <c r="F179" s="17">
        <v>2E-3</v>
      </c>
      <c r="G179" s="17"/>
    </row>
    <row r="180" spans="1:7" x14ac:dyDescent="0.25">
      <c r="A180" s="13" t="s">
        <v>826</v>
      </c>
      <c r="B180" s="36" t="s">
        <v>827</v>
      </c>
      <c r="C180" s="36" t="s">
        <v>771</v>
      </c>
      <c r="D180" s="15">
        <v>11321</v>
      </c>
      <c r="E180" s="16">
        <v>67.239999999999995</v>
      </c>
      <c r="F180" s="17">
        <v>2E-3</v>
      </c>
      <c r="G180" s="17"/>
    </row>
    <row r="181" spans="1:7" x14ac:dyDescent="0.25">
      <c r="A181" s="13" t="s">
        <v>830</v>
      </c>
      <c r="B181" s="36" t="s">
        <v>831</v>
      </c>
      <c r="C181" s="36" t="s">
        <v>378</v>
      </c>
      <c r="D181" s="15">
        <v>83054</v>
      </c>
      <c r="E181" s="16">
        <v>65.92</v>
      </c>
      <c r="F181" s="17">
        <v>2E-3</v>
      </c>
      <c r="G181" s="17"/>
    </row>
    <row r="182" spans="1:7" x14ac:dyDescent="0.25">
      <c r="A182" s="13" t="s">
        <v>832</v>
      </c>
      <c r="B182" s="36" t="s">
        <v>833</v>
      </c>
      <c r="C182" s="36" t="s">
        <v>417</v>
      </c>
      <c r="D182" s="15">
        <v>12264</v>
      </c>
      <c r="E182" s="16">
        <v>65.02</v>
      </c>
      <c r="F182" s="17">
        <v>2E-3</v>
      </c>
      <c r="G182" s="17"/>
    </row>
    <row r="183" spans="1:7" x14ac:dyDescent="0.25">
      <c r="A183" s="13" t="s">
        <v>834</v>
      </c>
      <c r="B183" s="36" t="s">
        <v>835</v>
      </c>
      <c r="C183" s="36" t="s">
        <v>503</v>
      </c>
      <c r="D183" s="15">
        <v>48109</v>
      </c>
      <c r="E183" s="16">
        <v>64.91</v>
      </c>
      <c r="F183" s="17">
        <v>2E-3</v>
      </c>
      <c r="G183" s="17"/>
    </row>
    <row r="184" spans="1:7" x14ac:dyDescent="0.25">
      <c r="A184" s="13" t="s">
        <v>836</v>
      </c>
      <c r="B184" s="36" t="s">
        <v>837</v>
      </c>
      <c r="C184" s="36" t="s">
        <v>387</v>
      </c>
      <c r="D184" s="15">
        <v>6477</v>
      </c>
      <c r="E184" s="16">
        <v>64.38</v>
      </c>
      <c r="F184" s="17">
        <v>1.9E-3</v>
      </c>
      <c r="G184" s="17"/>
    </row>
    <row r="185" spans="1:7" x14ac:dyDescent="0.25">
      <c r="A185" s="13" t="s">
        <v>838</v>
      </c>
      <c r="B185" s="36" t="s">
        <v>839</v>
      </c>
      <c r="C185" s="36" t="s">
        <v>378</v>
      </c>
      <c r="D185" s="15">
        <v>49422</v>
      </c>
      <c r="E185" s="16">
        <v>64.37</v>
      </c>
      <c r="F185" s="17">
        <v>1.9E-3</v>
      </c>
      <c r="G185" s="17"/>
    </row>
    <row r="186" spans="1:7" x14ac:dyDescent="0.25">
      <c r="A186" s="13" t="s">
        <v>458</v>
      </c>
      <c r="B186" s="36" t="s">
        <v>459</v>
      </c>
      <c r="C186" s="36" t="s">
        <v>422</v>
      </c>
      <c r="D186" s="15">
        <v>1642</v>
      </c>
      <c r="E186" s="16">
        <v>63.99</v>
      </c>
      <c r="F186" s="17">
        <v>1.9E-3</v>
      </c>
      <c r="G186" s="17"/>
    </row>
    <row r="187" spans="1:7" x14ac:dyDescent="0.25">
      <c r="A187" s="13" t="s">
        <v>840</v>
      </c>
      <c r="B187" s="36" t="s">
        <v>841</v>
      </c>
      <c r="C187" s="36" t="s">
        <v>672</v>
      </c>
      <c r="D187" s="15">
        <v>14084</v>
      </c>
      <c r="E187" s="16">
        <v>63.03</v>
      </c>
      <c r="F187" s="17">
        <v>1.9E-3</v>
      </c>
      <c r="G187" s="17"/>
    </row>
    <row r="188" spans="1:7" x14ac:dyDescent="0.25">
      <c r="A188" s="13" t="s">
        <v>406</v>
      </c>
      <c r="B188" s="36" t="s">
        <v>407</v>
      </c>
      <c r="C188" s="36" t="s">
        <v>408</v>
      </c>
      <c r="D188" s="15">
        <v>314</v>
      </c>
      <c r="E188" s="16">
        <v>61.86</v>
      </c>
      <c r="F188" s="17">
        <v>1.9E-3</v>
      </c>
      <c r="G188" s="17"/>
    </row>
    <row r="189" spans="1:7" x14ac:dyDescent="0.25">
      <c r="A189" s="13" t="s">
        <v>842</v>
      </c>
      <c r="B189" s="36" t="s">
        <v>843</v>
      </c>
      <c r="C189" s="36" t="s">
        <v>414</v>
      </c>
      <c r="D189" s="15">
        <v>1584</v>
      </c>
      <c r="E189" s="16">
        <v>61.28</v>
      </c>
      <c r="F189" s="17">
        <v>1.8E-3</v>
      </c>
      <c r="G189" s="17"/>
    </row>
    <row r="190" spans="1:7" x14ac:dyDescent="0.25">
      <c r="A190" s="13" t="s">
        <v>844</v>
      </c>
      <c r="B190" s="36" t="s">
        <v>845</v>
      </c>
      <c r="C190" s="36" t="s">
        <v>417</v>
      </c>
      <c r="D190" s="15">
        <v>18749</v>
      </c>
      <c r="E190" s="16">
        <v>61.03</v>
      </c>
      <c r="F190" s="17">
        <v>1.8E-3</v>
      </c>
      <c r="G190" s="17"/>
    </row>
    <row r="191" spans="1:7" x14ac:dyDescent="0.25">
      <c r="A191" s="13" t="s">
        <v>846</v>
      </c>
      <c r="B191" s="36" t="s">
        <v>847</v>
      </c>
      <c r="C191" s="36" t="s">
        <v>417</v>
      </c>
      <c r="D191" s="15">
        <v>558</v>
      </c>
      <c r="E191" s="16">
        <v>60.2</v>
      </c>
      <c r="F191" s="17">
        <v>1.8E-3</v>
      </c>
      <c r="G191" s="17"/>
    </row>
    <row r="192" spans="1:7" x14ac:dyDescent="0.25">
      <c r="A192" s="13" t="s">
        <v>519</v>
      </c>
      <c r="B192" s="36" t="s">
        <v>520</v>
      </c>
      <c r="C192" s="36" t="s">
        <v>387</v>
      </c>
      <c r="D192" s="15">
        <v>2629</v>
      </c>
      <c r="E192" s="16">
        <v>59.96</v>
      </c>
      <c r="F192" s="17">
        <v>1.8E-3</v>
      </c>
      <c r="G192" s="17"/>
    </row>
    <row r="193" spans="1:7" x14ac:dyDescent="0.25">
      <c r="A193" s="13" t="s">
        <v>848</v>
      </c>
      <c r="B193" s="36" t="s">
        <v>849</v>
      </c>
      <c r="C193" s="36" t="s">
        <v>771</v>
      </c>
      <c r="D193" s="15">
        <v>34731</v>
      </c>
      <c r="E193" s="16">
        <v>59.23</v>
      </c>
      <c r="F193" s="17">
        <v>1.8E-3</v>
      </c>
      <c r="G193" s="17"/>
    </row>
    <row r="194" spans="1:7" x14ac:dyDescent="0.25">
      <c r="A194" s="13" t="s">
        <v>850</v>
      </c>
      <c r="B194" s="36" t="s">
        <v>851</v>
      </c>
      <c r="C194" s="36" t="s">
        <v>417</v>
      </c>
      <c r="D194" s="15">
        <v>10805</v>
      </c>
      <c r="E194" s="16">
        <v>59.06</v>
      </c>
      <c r="F194" s="17">
        <v>1.8E-3</v>
      </c>
      <c r="G194" s="17"/>
    </row>
    <row r="195" spans="1:7" x14ac:dyDescent="0.25">
      <c r="A195" s="13" t="s">
        <v>852</v>
      </c>
      <c r="B195" s="36" t="s">
        <v>853</v>
      </c>
      <c r="C195" s="36" t="s">
        <v>854</v>
      </c>
      <c r="D195" s="15">
        <v>22673</v>
      </c>
      <c r="E195" s="16">
        <v>58.72</v>
      </c>
      <c r="F195" s="17">
        <v>1.8E-3</v>
      </c>
      <c r="G195" s="17"/>
    </row>
    <row r="196" spans="1:7" x14ac:dyDescent="0.25">
      <c r="A196" s="13" t="s">
        <v>855</v>
      </c>
      <c r="B196" s="36" t="s">
        <v>856</v>
      </c>
      <c r="C196" s="36" t="s">
        <v>408</v>
      </c>
      <c r="D196" s="15">
        <v>3999</v>
      </c>
      <c r="E196" s="16">
        <v>58.59</v>
      </c>
      <c r="F196" s="17">
        <v>1.8E-3</v>
      </c>
      <c r="G196" s="17"/>
    </row>
    <row r="197" spans="1:7" x14ac:dyDescent="0.25">
      <c r="A197" s="13" t="s">
        <v>857</v>
      </c>
      <c r="B197" s="36" t="s">
        <v>858</v>
      </c>
      <c r="C197" s="36" t="s">
        <v>431</v>
      </c>
      <c r="D197" s="15">
        <v>213</v>
      </c>
      <c r="E197" s="16">
        <v>57.78</v>
      </c>
      <c r="F197" s="17">
        <v>1.6999999999999999E-3</v>
      </c>
      <c r="G197" s="17"/>
    </row>
    <row r="198" spans="1:7" x14ac:dyDescent="0.25">
      <c r="A198" s="13" t="s">
        <v>859</v>
      </c>
      <c r="B198" s="36" t="s">
        <v>860</v>
      </c>
      <c r="C198" s="36" t="s">
        <v>478</v>
      </c>
      <c r="D198" s="15">
        <v>12311</v>
      </c>
      <c r="E198" s="16">
        <v>56.06</v>
      </c>
      <c r="F198" s="17">
        <v>1.6999999999999999E-3</v>
      </c>
      <c r="G198" s="17"/>
    </row>
    <row r="199" spans="1:7" x14ac:dyDescent="0.25">
      <c r="A199" s="13" t="s">
        <v>861</v>
      </c>
      <c r="B199" s="36" t="s">
        <v>862</v>
      </c>
      <c r="C199" s="36" t="s">
        <v>390</v>
      </c>
      <c r="D199" s="15">
        <v>8256</v>
      </c>
      <c r="E199" s="16">
        <v>55.65</v>
      </c>
      <c r="F199" s="17">
        <v>1.6999999999999999E-3</v>
      </c>
      <c r="G199" s="17"/>
    </row>
    <row r="200" spans="1:7" x14ac:dyDescent="0.25">
      <c r="A200" s="13" t="s">
        <v>863</v>
      </c>
      <c r="B200" s="36" t="s">
        <v>864</v>
      </c>
      <c r="C200" s="36" t="s">
        <v>411</v>
      </c>
      <c r="D200" s="15">
        <v>34874</v>
      </c>
      <c r="E200" s="16">
        <v>55.28</v>
      </c>
      <c r="F200" s="17">
        <v>1.6999999999999999E-3</v>
      </c>
      <c r="G200" s="17"/>
    </row>
    <row r="201" spans="1:7" x14ac:dyDescent="0.25">
      <c r="A201" s="13" t="s">
        <v>865</v>
      </c>
      <c r="B201" s="36" t="s">
        <v>866</v>
      </c>
      <c r="C201" s="36" t="s">
        <v>475</v>
      </c>
      <c r="D201" s="15">
        <v>4202</v>
      </c>
      <c r="E201" s="16">
        <v>55.24</v>
      </c>
      <c r="F201" s="17">
        <v>1.6999999999999999E-3</v>
      </c>
      <c r="G201" s="17"/>
    </row>
    <row r="202" spans="1:7" x14ac:dyDescent="0.25">
      <c r="A202" s="13" t="s">
        <v>871</v>
      </c>
      <c r="B202" s="36" t="s">
        <v>872</v>
      </c>
      <c r="C202" s="36" t="s">
        <v>475</v>
      </c>
      <c r="D202" s="15">
        <v>4317</v>
      </c>
      <c r="E202" s="16">
        <v>55.17</v>
      </c>
      <c r="F202" s="17">
        <v>1.6999999999999999E-3</v>
      </c>
      <c r="G202" s="17"/>
    </row>
    <row r="203" spans="1:7" x14ac:dyDescent="0.25">
      <c r="A203" s="13" t="s">
        <v>869</v>
      </c>
      <c r="B203" s="36" t="s">
        <v>870</v>
      </c>
      <c r="C203" s="36" t="s">
        <v>378</v>
      </c>
      <c r="D203" s="15">
        <v>23888</v>
      </c>
      <c r="E203" s="16">
        <v>55.07</v>
      </c>
      <c r="F203" s="17">
        <v>1.6999999999999999E-3</v>
      </c>
      <c r="G203" s="17"/>
    </row>
    <row r="204" spans="1:7" x14ac:dyDescent="0.25">
      <c r="A204" s="13" t="s">
        <v>867</v>
      </c>
      <c r="B204" s="36" t="s">
        <v>868</v>
      </c>
      <c r="C204" s="36" t="s">
        <v>414</v>
      </c>
      <c r="D204" s="15">
        <v>683</v>
      </c>
      <c r="E204" s="16">
        <v>54.82</v>
      </c>
      <c r="F204" s="17">
        <v>1.6000000000000001E-3</v>
      </c>
      <c r="G204" s="17"/>
    </row>
    <row r="205" spans="1:7" x14ac:dyDescent="0.25">
      <c r="A205" s="13" t="s">
        <v>873</v>
      </c>
      <c r="B205" s="36" t="s">
        <v>874</v>
      </c>
      <c r="C205" s="36" t="s">
        <v>467</v>
      </c>
      <c r="D205" s="15">
        <v>3247</v>
      </c>
      <c r="E205" s="16">
        <v>54.67</v>
      </c>
      <c r="F205" s="17">
        <v>1.6000000000000001E-3</v>
      </c>
      <c r="G205" s="17"/>
    </row>
    <row r="206" spans="1:7" x14ac:dyDescent="0.25">
      <c r="A206" s="13" t="s">
        <v>875</v>
      </c>
      <c r="B206" s="36" t="s">
        <v>876</v>
      </c>
      <c r="C206" s="36" t="s">
        <v>408</v>
      </c>
      <c r="D206" s="15">
        <v>860</v>
      </c>
      <c r="E206" s="16">
        <v>54.38</v>
      </c>
      <c r="F206" s="17">
        <v>1.6000000000000001E-3</v>
      </c>
      <c r="G206" s="17"/>
    </row>
    <row r="207" spans="1:7" x14ac:dyDescent="0.25">
      <c r="A207" s="13" t="s">
        <v>877</v>
      </c>
      <c r="B207" s="36" t="s">
        <v>878</v>
      </c>
      <c r="C207" s="36" t="s">
        <v>498</v>
      </c>
      <c r="D207" s="15">
        <v>4775</v>
      </c>
      <c r="E207" s="16">
        <v>54.19</v>
      </c>
      <c r="F207" s="17">
        <v>1.6000000000000001E-3</v>
      </c>
      <c r="G207" s="17"/>
    </row>
    <row r="208" spans="1:7" x14ac:dyDescent="0.25">
      <c r="A208" s="13" t="s">
        <v>881</v>
      </c>
      <c r="B208" s="36" t="s">
        <v>882</v>
      </c>
      <c r="C208" s="36" t="s">
        <v>417</v>
      </c>
      <c r="D208" s="15">
        <v>8663</v>
      </c>
      <c r="E208" s="16">
        <v>53.82</v>
      </c>
      <c r="F208" s="17">
        <v>1.6000000000000001E-3</v>
      </c>
      <c r="G208" s="17"/>
    </row>
    <row r="209" spans="1:7" x14ac:dyDescent="0.25">
      <c r="A209" s="13" t="s">
        <v>879</v>
      </c>
      <c r="B209" s="36" t="s">
        <v>880</v>
      </c>
      <c r="C209" s="36" t="s">
        <v>381</v>
      </c>
      <c r="D209" s="15">
        <v>1581</v>
      </c>
      <c r="E209" s="16">
        <v>53.63</v>
      </c>
      <c r="F209" s="17">
        <v>1.6000000000000001E-3</v>
      </c>
      <c r="G209" s="17"/>
    </row>
    <row r="210" spans="1:7" x14ac:dyDescent="0.25">
      <c r="A210" s="13" t="s">
        <v>883</v>
      </c>
      <c r="B210" s="36" t="s">
        <v>884</v>
      </c>
      <c r="C210" s="36" t="s">
        <v>453</v>
      </c>
      <c r="D210" s="15">
        <v>16193</v>
      </c>
      <c r="E210" s="16">
        <v>53.62</v>
      </c>
      <c r="F210" s="17">
        <v>1.6000000000000001E-3</v>
      </c>
      <c r="G210" s="17"/>
    </row>
    <row r="211" spans="1:7" x14ac:dyDescent="0.25">
      <c r="A211" s="13" t="s">
        <v>887</v>
      </c>
      <c r="B211" s="36" t="s">
        <v>888</v>
      </c>
      <c r="C211" s="36" t="s">
        <v>472</v>
      </c>
      <c r="D211" s="15">
        <v>11639</v>
      </c>
      <c r="E211" s="16">
        <v>53.01</v>
      </c>
      <c r="F211" s="17">
        <v>1.6000000000000001E-3</v>
      </c>
      <c r="G211" s="17"/>
    </row>
    <row r="212" spans="1:7" x14ac:dyDescent="0.25">
      <c r="A212" s="13" t="s">
        <v>885</v>
      </c>
      <c r="B212" s="36" t="s">
        <v>886</v>
      </c>
      <c r="C212" s="36" t="s">
        <v>422</v>
      </c>
      <c r="D212" s="15">
        <v>112</v>
      </c>
      <c r="E212" s="16">
        <v>52.75</v>
      </c>
      <c r="F212" s="17">
        <v>1.6000000000000001E-3</v>
      </c>
      <c r="G212" s="17"/>
    </row>
    <row r="213" spans="1:7" x14ac:dyDescent="0.25">
      <c r="A213" s="13" t="s">
        <v>889</v>
      </c>
      <c r="B213" s="36" t="s">
        <v>890</v>
      </c>
      <c r="C213" s="36" t="s">
        <v>381</v>
      </c>
      <c r="D213" s="15">
        <v>5987</v>
      </c>
      <c r="E213" s="16">
        <v>52.09</v>
      </c>
      <c r="F213" s="17">
        <v>1.6000000000000001E-3</v>
      </c>
      <c r="G213" s="17"/>
    </row>
    <row r="214" spans="1:7" x14ac:dyDescent="0.25">
      <c r="A214" s="13" t="s">
        <v>504</v>
      </c>
      <c r="B214" s="36" t="s">
        <v>505</v>
      </c>
      <c r="C214" s="36" t="s">
        <v>506</v>
      </c>
      <c r="D214" s="15">
        <v>3957</v>
      </c>
      <c r="E214" s="16">
        <v>52.03</v>
      </c>
      <c r="F214" s="17">
        <v>1.6000000000000001E-3</v>
      </c>
      <c r="G214" s="17"/>
    </row>
    <row r="215" spans="1:7" x14ac:dyDescent="0.25">
      <c r="A215" s="13" t="s">
        <v>891</v>
      </c>
      <c r="B215" s="36" t="s">
        <v>892</v>
      </c>
      <c r="C215" s="36" t="s">
        <v>378</v>
      </c>
      <c r="D215" s="15">
        <v>43275</v>
      </c>
      <c r="E215" s="16">
        <v>51.69</v>
      </c>
      <c r="F215" s="17">
        <v>1.6000000000000001E-3</v>
      </c>
      <c r="G215" s="17"/>
    </row>
    <row r="216" spans="1:7" x14ac:dyDescent="0.25">
      <c r="A216" s="13" t="s">
        <v>893</v>
      </c>
      <c r="B216" s="36" t="s">
        <v>894</v>
      </c>
      <c r="C216" s="36" t="s">
        <v>647</v>
      </c>
      <c r="D216" s="15">
        <v>14116</v>
      </c>
      <c r="E216" s="16">
        <v>51.24</v>
      </c>
      <c r="F216" s="17">
        <v>1.5E-3</v>
      </c>
      <c r="G216" s="17"/>
    </row>
    <row r="217" spans="1:7" x14ac:dyDescent="0.25">
      <c r="A217" s="13" t="s">
        <v>895</v>
      </c>
      <c r="B217" s="36" t="s">
        <v>896</v>
      </c>
      <c r="C217" s="36" t="s">
        <v>483</v>
      </c>
      <c r="D217" s="15">
        <v>2835</v>
      </c>
      <c r="E217" s="16">
        <v>50.79</v>
      </c>
      <c r="F217" s="17">
        <v>1.5E-3</v>
      </c>
      <c r="G217" s="17"/>
    </row>
    <row r="218" spans="1:7" x14ac:dyDescent="0.25">
      <c r="A218" s="13" t="s">
        <v>899</v>
      </c>
      <c r="B218" s="36" t="s">
        <v>900</v>
      </c>
      <c r="C218" s="36" t="s">
        <v>378</v>
      </c>
      <c r="D218" s="15">
        <v>44345</v>
      </c>
      <c r="E218" s="16">
        <v>50.14</v>
      </c>
      <c r="F218" s="17">
        <v>1.5E-3</v>
      </c>
      <c r="G218" s="17"/>
    </row>
    <row r="219" spans="1:7" x14ac:dyDescent="0.25">
      <c r="A219" s="13" t="s">
        <v>901</v>
      </c>
      <c r="B219" s="36" t="s">
        <v>902</v>
      </c>
      <c r="C219" s="36" t="s">
        <v>754</v>
      </c>
      <c r="D219" s="15">
        <v>4538</v>
      </c>
      <c r="E219" s="16">
        <v>50.07</v>
      </c>
      <c r="F219" s="17">
        <v>1.5E-3</v>
      </c>
      <c r="G219" s="17"/>
    </row>
    <row r="220" spans="1:7" x14ac:dyDescent="0.25">
      <c r="A220" s="13" t="s">
        <v>897</v>
      </c>
      <c r="B220" s="36" t="s">
        <v>898</v>
      </c>
      <c r="C220" s="36" t="s">
        <v>381</v>
      </c>
      <c r="D220" s="15">
        <v>163</v>
      </c>
      <c r="E220" s="16">
        <v>49.93</v>
      </c>
      <c r="F220" s="17">
        <v>1.5E-3</v>
      </c>
      <c r="G220" s="17"/>
    </row>
    <row r="221" spans="1:7" x14ac:dyDescent="0.25">
      <c r="A221" s="13" t="s">
        <v>903</v>
      </c>
      <c r="B221" s="36" t="s">
        <v>904</v>
      </c>
      <c r="C221" s="36" t="s">
        <v>483</v>
      </c>
      <c r="D221" s="15">
        <v>3617</v>
      </c>
      <c r="E221" s="16">
        <v>49.37</v>
      </c>
      <c r="F221" s="17">
        <v>1.5E-3</v>
      </c>
      <c r="G221" s="17"/>
    </row>
    <row r="222" spans="1:7" x14ac:dyDescent="0.25">
      <c r="A222" s="13" t="s">
        <v>553</v>
      </c>
      <c r="B222" s="36" t="s">
        <v>554</v>
      </c>
      <c r="C222" s="36" t="s">
        <v>411</v>
      </c>
      <c r="D222" s="15">
        <v>1196</v>
      </c>
      <c r="E222" s="16">
        <v>48.38</v>
      </c>
      <c r="F222" s="17">
        <v>1.5E-3</v>
      </c>
      <c r="G222" s="17"/>
    </row>
    <row r="223" spans="1:7" x14ac:dyDescent="0.25">
      <c r="A223" s="13" t="s">
        <v>907</v>
      </c>
      <c r="B223" s="36" t="s">
        <v>908</v>
      </c>
      <c r="C223" s="36" t="s">
        <v>431</v>
      </c>
      <c r="D223" s="15">
        <v>1688</v>
      </c>
      <c r="E223" s="16">
        <v>46.75</v>
      </c>
      <c r="F223" s="17">
        <v>1.4E-3</v>
      </c>
      <c r="G223" s="17"/>
    </row>
    <row r="224" spans="1:7" x14ac:dyDescent="0.25">
      <c r="A224" s="13" t="s">
        <v>905</v>
      </c>
      <c r="B224" s="36" t="s">
        <v>906</v>
      </c>
      <c r="C224" s="36" t="s">
        <v>400</v>
      </c>
      <c r="D224" s="15">
        <v>23150</v>
      </c>
      <c r="E224" s="16">
        <v>46.71</v>
      </c>
      <c r="F224" s="17">
        <v>1.4E-3</v>
      </c>
      <c r="G224" s="17"/>
    </row>
    <row r="225" spans="1:7" x14ac:dyDescent="0.25">
      <c r="A225" s="13" t="s">
        <v>909</v>
      </c>
      <c r="B225" s="36" t="s">
        <v>910</v>
      </c>
      <c r="C225" s="36" t="s">
        <v>381</v>
      </c>
      <c r="D225" s="15">
        <v>676</v>
      </c>
      <c r="E225" s="16">
        <v>45.81</v>
      </c>
      <c r="F225" s="17">
        <v>1.4E-3</v>
      </c>
      <c r="G225" s="17"/>
    </row>
    <row r="226" spans="1:7" x14ac:dyDescent="0.25">
      <c r="A226" s="13" t="s">
        <v>919</v>
      </c>
      <c r="B226" s="36" t="s">
        <v>920</v>
      </c>
      <c r="C226" s="36" t="s">
        <v>436</v>
      </c>
      <c r="D226" s="15">
        <v>347827</v>
      </c>
      <c r="E226" s="16">
        <v>45.04</v>
      </c>
      <c r="F226" s="17">
        <v>1.4E-3</v>
      </c>
      <c r="G226" s="17"/>
    </row>
    <row r="227" spans="1:7" x14ac:dyDescent="0.25">
      <c r="A227" s="13" t="s">
        <v>911</v>
      </c>
      <c r="B227" s="36" t="s">
        <v>912</v>
      </c>
      <c r="C227" s="36" t="s">
        <v>417</v>
      </c>
      <c r="D227" s="15">
        <v>994</v>
      </c>
      <c r="E227" s="16">
        <v>44.24</v>
      </c>
      <c r="F227" s="17">
        <v>1.2999999999999999E-3</v>
      </c>
      <c r="G227" s="17"/>
    </row>
    <row r="228" spans="1:7" x14ac:dyDescent="0.25">
      <c r="A228" s="13" t="s">
        <v>913</v>
      </c>
      <c r="B228" s="36" t="s">
        <v>914</v>
      </c>
      <c r="C228" s="36" t="s">
        <v>751</v>
      </c>
      <c r="D228" s="15">
        <v>5174</v>
      </c>
      <c r="E228" s="16">
        <v>43.98</v>
      </c>
      <c r="F228" s="17">
        <v>1.2999999999999999E-3</v>
      </c>
      <c r="G228" s="17"/>
    </row>
    <row r="229" spans="1:7" x14ac:dyDescent="0.25">
      <c r="A229" s="13" t="s">
        <v>577</v>
      </c>
      <c r="B229" s="36" t="s">
        <v>578</v>
      </c>
      <c r="C229" s="36" t="s">
        <v>436</v>
      </c>
      <c r="D229" s="15">
        <v>3068</v>
      </c>
      <c r="E229" s="16">
        <v>43.7</v>
      </c>
      <c r="F229" s="17">
        <v>1.2999999999999999E-3</v>
      </c>
      <c r="G229" s="17"/>
    </row>
    <row r="230" spans="1:7" x14ac:dyDescent="0.25">
      <c r="A230" s="13" t="s">
        <v>915</v>
      </c>
      <c r="B230" s="36" t="s">
        <v>916</v>
      </c>
      <c r="C230" s="36" t="s">
        <v>378</v>
      </c>
      <c r="D230" s="15">
        <v>24880</v>
      </c>
      <c r="E230" s="16">
        <v>42.54</v>
      </c>
      <c r="F230" s="17">
        <v>1.2999999999999999E-3</v>
      </c>
      <c r="G230" s="17"/>
    </row>
    <row r="231" spans="1:7" x14ac:dyDescent="0.25">
      <c r="A231" s="13" t="s">
        <v>917</v>
      </c>
      <c r="B231" s="36" t="s">
        <v>918</v>
      </c>
      <c r="C231" s="36" t="s">
        <v>381</v>
      </c>
      <c r="D231" s="15">
        <v>1138</v>
      </c>
      <c r="E231" s="16">
        <v>42.4</v>
      </c>
      <c r="F231" s="17">
        <v>1.2999999999999999E-3</v>
      </c>
      <c r="G231" s="17"/>
    </row>
    <row r="232" spans="1:7" x14ac:dyDescent="0.25">
      <c r="A232" s="13" t="s">
        <v>555</v>
      </c>
      <c r="B232" s="36" t="s">
        <v>556</v>
      </c>
      <c r="C232" s="36" t="s">
        <v>441</v>
      </c>
      <c r="D232" s="15">
        <v>3759</v>
      </c>
      <c r="E232" s="16">
        <v>41.73</v>
      </c>
      <c r="F232" s="17">
        <v>1.2999999999999999E-3</v>
      </c>
      <c r="G232" s="17"/>
    </row>
    <row r="233" spans="1:7" x14ac:dyDescent="0.25">
      <c r="A233" s="13" t="s">
        <v>921</v>
      </c>
      <c r="B233" s="36" t="s">
        <v>922</v>
      </c>
      <c r="C233" s="36" t="s">
        <v>475</v>
      </c>
      <c r="D233" s="15">
        <v>14863</v>
      </c>
      <c r="E233" s="16">
        <v>38.9</v>
      </c>
      <c r="F233" s="17">
        <v>1.1999999999999999E-3</v>
      </c>
      <c r="G233" s="17"/>
    </row>
    <row r="234" spans="1:7" x14ac:dyDescent="0.25">
      <c r="A234" s="13" t="s">
        <v>923</v>
      </c>
      <c r="B234" s="36" t="s">
        <v>924</v>
      </c>
      <c r="C234" s="36" t="s">
        <v>422</v>
      </c>
      <c r="D234" s="15">
        <v>1439</v>
      </c>
      <c r="E234" s="16">
        <v>38.229999999999997</v>
      </c>
      <c r="F234" s="17">
        <v>1.1000000000000001E-3</v>
      </c>
      <c r="G234" s="17"/>
    </row>
    <row r="235" spans="1:7" x14ac:dyDescent="0.25">
      <c r="A235" s="13" t="s">
        <v>925</v>
      </c>
      <c r="B235" s="36" t="s">
        <v>926</v>
      </c>
      <c r="C235" s="36" t="s">
        <v>417</v>
      </c>
      <c r="D235" s="15">
        <v>1381</v>
      </c>
      <c r="E235" s="16">
        <v>37.799999999999997</v>
      </c>
      <c r="F235" s="17">
        <v>1.1000000000000001E-3</v>
      </c>
      <c r="G235" s="17"/>
    </row>
    <row r="236" spans="1:7" x14ac:dyDescent="0.25">
      <c r="A236" s="13" t="s">
        <v>927</v>
      </c>
      <c r="B236" s="36" t="s">
        <v>928</v>
      </c>
      <c r="C236" s="36" t="s">
        <v>431</v>
      </c>
      <c r="D236" s="15">
        <v>4394</v>
      </c>
      <c r="E236" s="16">
        <v>37.729999999999997</v>
      </c>
      <c r="F236" s="17">
        <v>1.1000000000000001E-3</v>
      </c>
      <c r="G236" s="17"/>
    </row>
    <row r="237" spans="1:7" x14ac:dyDescent="0.25">
      <c r="A237" s="13" t="s">
        <v>521</v>
      </c>
      <c r="B237" s="36" t="s">
        <v>522</v>
      </c>
      <c r="C237" s="36" t="s">
        <v>384</v>
      </c>
      <c r="D237" s="15">
        <v>1832</v>
      </c>
      <c r="E237" s="16">
        <v>37.21</v>
      </c>
      <c r="F237" s="17">
        <v>1.1000000000000001E-3</v>
      </c>
      <c r="G237" s="17"/>
    </row>
    <row r="238" spans="1:7" x14ac:dyDescent="0.25">
      <c r="A238" s="13" t="s">
        <v>929</v>
      </c>
      <c r="B238" s="36" t="s">
        <v>930</v>
      </c>
      <c r="C238" s="36" t="s">
        <v>431</v>
      </c>
      <c r="D238" s="15">
        <v>3191</v>
      </c>
      <c r="E238" s="16">
        <v>37.08</v>
      </c>
      <c r="F238" s="17">
        <v>1.1000000000000001E-3</v>
      </c>
      <c r="G238" s="17"/>
    </row>
    <row r="239" spans="1:7" x14ac:dyDescent="0.25">
      <c r="A239" s="13" t="s">
        <v>931</v>
      </c>
      <c r="B239" s="36" t="s">
        <v>932</v>
      </c>
      <c r="C239" s="36" t="s">
        <v>417</v>
      </c>
      <c r="D239" s="15">
        <v>45172</v>
      </c>
      <c r="E239" s="16">
        <v>37.04</v>
      </c>
      <c r="F239" s="17">
        <v>1.1000000000000001E-3</v>
      </c>
      <c r="G239" s="17"/>
    </row>
    <row r="240" spans="1:7" x14ac:dyDescent="0.25">
      <c r="A240" s="13" t="s">
        <v>933</v>
      </c>
      <c r="B240" s="36" t="s">
        <v>934</v>
      </c>
      <c r="C240" s="36" t="s">
        <v>403</v>
      </c>
      <c r="D240" s="15">
        <v>1357</v>
      </c>
      <c r="E240" s="16">
        <v>36.85</v>
      </c>
      <c r="F240" s="17">
        <v>1.1000000000000001E-3</v>
      </c>
      <c r="G240" s="17"/>
    </row>
    <row r="241" spans="1:7" x14ac:dyDescent="0.25">
      <c r="A241" s="13" t="s">
        <v>935</v>
      </c>
      <c r="B241" s="36" t="s">
        <v>936</v>
      </c>
      <c r="C241" s="36" t="s">
        <v>381</v>
      </c>
      <c r="D241" s="15">
        <v>1139</v>
      </c>
      <c r="E241" s="16">
        <v>36.450000000000003</v>
      </c>
      <c r="F241" s="17">
        <v>1.1000000000000001E-3</v>
      </c>
      <c r="G241" s="17"/>
    </row>
    <row r="242" spans="1:7" x14ac:dyDescent="0.25">
      <c r="A242" s="13" t="s">
        <v>937</v>
      </c>
      <c r="B242" s="36" t="s">
        <v>938</v>
      </c>
      <c r="C242" s="36" t="s">
        <v>939</v>
      </c>
      <c r="D242" s="15">
        <v>1127</v>
      </c>
      <c r="E242" s="16">
        <v>36.39</v>
      </c>
      <c r="F242" s="17">
        <v>1.1000000000000001E-3</v>
      </c>
      <c r="G242" s="17"/>
    </row>
    <row r="243" spans="1:7" x14ac:dyDescent="0.25">
      <c r="A243" s="13" t="s">
        <v>940</v>
      </c>
      <c r="B243" s="36" t="s">
        <v>941</v>
      </c>
      <c r="C243" s="36" t="s">
        <v>417</v>
      </c>
      <c r="D243" s="15">
        <v>32445</v>
      </c>
      <c r="E243" s="16">
        <v>36.229999999999997</v>
      </c>
      <c r="F243" s="17">
        <v>1.1000000000000001E-3</v>
      </c>
      <c r="G243" s="17"/>
    </row>
    <row r="244" spans="1:7" x14ac:dyDescent="0.25">
      <c r="A244" s="13" t="s">
        <v>565</v>
      </c>
      <c r="B244" s="36" t="s">
        <v>566</v>
      </c>
      <c r="C244" s="36" t="s">
        <v>475</v>
      </c>
      <c r="D244" s="15">
        <v>37884</v>
      </c>
      <c r="E244" s="16">
        <v>35.369999999999997</v>
      </c>
      <c r="F244" s="17">
        <v>1.1000000000000001E-3</v>
      </c>
      <c r="G244" s="17"/>
    </row>
    <row r="245" spans="1:7" x14ac:dyDescent="0.25">
      <c r="A245" s="13" t="s">
        <v>942</v>
      </c>
      <c r="B245" s="36" t="s">
        <v>943</v>
      </c>
      <c r="C245" s="36" t="s">
        <v>583</v>
      </c>
      <c r="D245" s="15">
        <v>6192</v>
      </c>
      <c r="E245" s="16">
        <v>35.049999999999997</v>
      </c>
      <c r="F245" s="17">
        <v>1.1000000000000001E-3</v>
      </c>
      <c r="G245" s="17"/>
    </row>
    <row r="246" spans="1:7" x14ac:dyDescent="0.25">
      <c r="A246" s="13" t="s">
        <v>944</v>
      </c>
      <c r="B246" s="36" t="s">
        <v>945</v>
      </c>
      <c r="C246" s="36" t="s">
        <v>450</v>
      </c>
      <c r="D246" s="15">
        <v>2947</v>
      </c>
      <c r="E246" s="16">
        <v>34.130000000000003</v>
      </c>
      <c r="F246" s="17">
        <v>1E-3</v>
      </c>
      <c r="G246" s="17"/>
    </row>
    <row r="247" spans="1:7" x14ac:dyDescent="0.25">
      <c r="A247" s="13" t="s">
        <v>946</v>
      </c>
      <c r="B247" s="36" t="s">
        <v>947</v>
      </c>
      <c r="C247" s="36" t="s">
        <v>417</v>
      </c>
      <c r="D247" s="15">
        <v>20473</v>
      </c>
      <c r="E247" s="16">
        <v>34.1</v>
      </c>
      <c r="F247" s="17">
        <v>1E-3</v>
      </c>
      <c r="G247" s="17"/>
    </row>
    <row r="248" spans="1:7" x14ac:dyDescent="0.25">
      <c r="A248" s="13" t="s">
        <v>948</v>
      </c>
      <c r="B248" s="36" t="s">
        <v>949</v>
      </c>
      <c r="C248" s="36" t="s">
        <v>417</v>
      </c>
      <c r="D248" s="15">
        <v>5323</v>
      </c>
      <c r="E248" s="16">
        <v>33.01</v>
      </c>
      <c r="F248" s="17">
        <v>1E-3</v>
      </c>
      <c r="G248" s="17"/>
    </row>
    <row r="249" spans="1:7" x14ac:dyDescent="0.25">
      <c r="A249" s="13" t="s">
        <v>950</v>
      </c>
      <c r="B249" s="36" t="s">
        <v>951</v>
      </c>
      <c r="C249" s="36" t="s">
        <v>952</v>
      </c>
      <c r="D249" s="15">
        <v>1667</v>
      </c>
      <c r="E249" s="16">
        <v>31.54</v>
      </c>
      <c r="F249" s="17">
        <v>8.9999999999999998E-4</v>
      </c>
      <c r="G249" s="17"/>
    </row>
    <row r="250" spans="1:7" x14ac:dyDescent="0.25">
      <c r="A250" s="13" t="s">
        <v>955</v>
      </c>
      <c r="B250" s="36" t="s">
        <v>956</v>
      </c>
      <c r="C250" s="36" t="s">
        <v>467</v>
      </c>
      <c r="D250" s="15">
        <v>8028</v>
      </c>
      <c r="E250" s="16">
        <v>30.02</v>
      </c>
      <c r="F250" s="17">
        <v>8.9999999999999998E-4</v>
      </c>
      <c r="G250" s="17"/>
    </row>
    <row r="251" spans="1:7" x14ac:dyDescent="0.25">
      <c r="A251" s="13" t="s">
        <v>953</v>
      </c>
      <c r="B251" s="36" t="s">
        <v>954</v>
      </c>
      <c r="C251" s="36" t="s">
        <v>411</v>
      </c>
      <c r="D251" s="15">
        <v>6062</v>
      </c>
      <c r="E251" s="16">
        <v>29.95</v>
      </c>
      <c r="F251" s="17">
        <v>8.9999999999999998E-4</v>
      </c>
      <c r="G251" s="17"/>
    </row>
    <row r="252" spans="1:7" x14ac:dyDescent="0.25">
      <c r="A252" s="13" t="s">
        <v>957</v>
      </c>
      <c r="B252" s="36" t="s">
        <v>958</v>
      </c>
      <c r="C252" s="36" t="s">
        <v>417</v>
      </c>
      <c r="D252" s="15">
        <v>7089</v>
      </c>
      <c r="E252" s="16">
        <v>23.25</v>
      </c>
      <c r="F252" s="17">
        <v>6.9999999999999999E-4</v>
      </c>
      <c r="G252" s="17"/>
    </row>
    <row r="253" spans="1:7" x14ac:dyDescent="0.25">
      <c r="A253" s="13" t="s">
        <v>959</v>
      </c>
      <c r="B253" s="36" t="s">
        <v>960</v>
      </c>
      <c r="C253" s="36" t="s">
        <v>417</v>
      </c>
      <c r="D253" s="15">
        <v>28856</v>
      </c>
      <c r="E253" s="16">
        <v>22.88</v>
      </c>
      <c r="F253" s="17">
        <v>6.9999999999999999E-4</v>
      </c>
      <c r="G253" s="17"/>
    </row>
    <row r="254" spans="1:7" x14ac:dyDescent="0.25">
      <c r="A254" s="13" t="s">
        <v>961</v>
      </c>
      <c r="B254" s="36" t="s">
        <v>962</v>
      </c>
      <c r="C254" s="36" t="s">
        <v>506</v>
      </c>
      <c r="D254" s="15">
        <v>978</v>
      </c>
      <c r="E254" s="16">
        <v>20.67</v>
      </c>
      <c r="F254" s="17">
        <v>5.9999999999999995E-4</v>
      </c>
      <c r="G254" s="17"/>
    </row>
    <row r="255" spans="1:7" x14ac:dyDescent="0.25">
      <c r="A255" s="13" t="s">
        <v>963</v>
      </c>
      <c r="B255" s="36" t="s">
        <v>964</v>
      </c>
      <c r="C255" s="36" t="s">
        <v>552</v>
      </c>
      <c r="D255" s="15">
        <v>2568</v>
      </c>
      <c r="E255" s="16">
        <v>19.46</v>
      </c>
      <c r="F255" s="17">
        <v>5.9999999999999995E-4</v>
      </c>
      <c r="G255" s="17"/>
    </row>
    <row r="256" spans="1:7" x14ac:dyDescent="0.25">
      <c r="A256" s="13" t="s">
        <v>965</v>
      </c>
      <c r="B256" s="36" t="s">
        <v>966</v>
      </c>
      <c r="C256" s="36" t="s">
        <v>378</v>
      </c>
      <c r="D256" s="15">
        <v>60381</v>
      </c>
      <c r="E256" s="16">
        <v>18.690000000000001</v>
      </c>
      <c r="F256" s="17">
        <v>5.9999999999999995E-4</v>
      </c>
      <c r="G256" s="17"/>
    </row>
    <row r="257" spans="1:7" x14ac:dyDescent="0.25">
      <c r="A257" s="13" t="s">
        <v>967</v>
      </c>
      <c r="B257" s="36" t="s">
        <v>968</v>
      </c>
      <c r="C257" s="36" t="s">
        <v>969</v>
      </c>
      <c r="D257" s="15">
        <v>1761</v>
      </c>
      <c r="E257" s="16">
        <v>18.3</v>
      </c>
      <c r="F257" s="17">
        <v>5.9999999999999995E-4</v>
      </c>
      <c r="G257" s="17"/>
    </row>
    <row r="258" spans="1:7" x14ac:dyDescent="0.25">
      <c r="A258" s="14" t="s">
        <v>325</v>
      </c>
      <c r="B258" s="37"/>
      <c r="C258" s="37"/>
      <c r="D258" s="18"/>
      <c r="E258" s="19">
        <v>33198.83</v>
      </c>
      <c r="F258" s="20">
        <v>0.99909999999999999</v>
      </c>
      <c r="G258" s="21"/>
    </row>
    <row r="259" spans="1:7" x14ac:dyDescent="0.25">
      <c r="A259" s="14" t="s">
        <v>586</v>
      </c>
      <c r="B259" s="36"/>
      <c r="C259" s="36"/>
      <c r="D259" s="15"/>
      <c r="E259" s="16"/>
      <c r="F259" s="17"/>
      <c r="G259" s="17"/>
    </row>
    <row r="260" spans="1:7" x14ac:dyDescent="0.25">
      <c r="A260" s="14" t="s">
        <v>325</v>
      </c>
      <c r="B260" s="36"/>
      <c r="C260" s="36"/>
      <c r="D260" s="15"/>
      <c r="E260" s="22" t="s">
        <v>163</v>
      </c>
      <c r="F260" s="23" t="s">
        <v>163</v>
      </c>
      <c r="G260" s="17"/>
    </row>
    <row r="261" spans="1:7" x14ac:dyDescent="0.25">
      <c r="A261" s="25" t="s">
        <v>336</v>
      </c>
      <c r="B261" s="38"/>
      <c r="C261" s="38"/>
      <c r="D261" s="26"/>
      <c r="E261" s="27">
        <v>33198.83</v>
      </c>
      <c r="F261" s="28">
        <v>0.99909999999999999</v>
      </c>
      <c r="G261" s="21"/>
    </row>
    <row r="262" spans="1:7" x14ac:dyDescent="0.25">
      <c r="A262" s="13"/>
      <c r="B262" s="36"/>
      <c r="C262" s="36"/>
      <c r="D262" s="15"/>
      <c r="E262" s="16"/>
      <c r="F262" s="17"/>
      <c r="G262" s="17"/>
    </row>
    <row r="263" spans="1:7" x14ac:dyDescent="0.25">
      <c r="A263" s="13"/>
      <c r="B263" s="36"/>
      <c r="C263" s="36"/>
      <c r="D263" s="15"/>
      <c r="E263" s="16"/>
      <c r="F263" s="17"/>
      <c r="G263" s="17"/>
    </row>
    <row r="264" spans="1:7" x14ac:dyDescent="0.25">
      <c r="A264" s="14" t="s">
        <v>337</v>
      </c>
      <c r="B264" s="36"/>
      <c r="C264" s="36"/>
      <c r="D264" s="15"/>
      <c r="E264" s="16"/>
      <c r="F264" s="17"/>
      <c r="G264" s="17"/>
    </row>
    <row r="265" spans="1:7" x14ac:dyDescent="0.25">
      <c r="A265" s="13" t="s">
        <v>339</v>
      </c>
      <c r="B265" s="36"/>
      <c r="C265" s="36"/>
      <c r="D265" s="15"/>
      <c r="E265" s="16">
        <v>69.989999999999995</v>
      </c>
      <c r="F265" s="17">
        <v>2.0999999999999999E-3</v>
      </c>
      <c r="G265" s="17">
        <v>5.1214000000000003E-2</v>
      </c>
    </row>
    <row r="266" spans="1:7" x14ac:dyDescent="0.25">
      <c r="A266" s="14" t="s">
        <v>325</v>
      </c>
      <c r="B266" s="37"/>
      <c r="C266" s="37"/>
      <c r="D266" s="18"/>
      <c r="E266" s="19">
        <v>69.989999999999995</v>
      </c>
      <c r="F266" s="20">
        <v>2.0999999999999999E-3</v>
      </c>
      <c r="G266" s="21"/>
    </row>
    <row r="267" spans="1:7" x14ac:dyDescent="0.25">
      <c r="A267" s="13"/>
      <c r="B267" s="36"/>
      <c r="C267" s="36"/>
      <c r="D267" s="15"/>
      <c r="E267" s="16"/>
      <c r="F267" s="17"/>
      <c r="G267" s="17"/>
    </row>
    <row r="268" spans="1:7" x14ac:dyDescent="0.25">
      <c r="A268" s="25" t="s">
        <v>336</v>
      </c>
      <c r="B268" s="38"/>
      <c r="C268" s="38"/>
      <c r="D268" s="26"/>
      <c r="E268" s="29">
        <v>69.989999999999995</v>
      </c>
      <c r="F268" s="30">
        <v>2.0999999999999999E-3</v>
      </c>
      <c r="G268" s="21"/>
    </row>
    <row r="269" spans="1:7" x14ac:dyDescent="0.25">
      <c r="A269" s="13" t="s">
        <v>340</v>
      </c>
      <c r="B269" s="36"/>
      <c r="C269" s="36"/>
      <c r="D269" s="15"/>
      <c r="E269" s="16">
        <v>9.8204999999999994E-3</v>
      </c>
      <c r="F269" s="67">
        <v>0</v>
      </c>
      <c r="G269" s="17"/>
    </row>
    <row r="270" spans="1:7" x14ac:dyDescent="0.25">
      <c r="A270" s="13" t="s">
        <v>341</v>
      </c>
      <c r="B270" s="36"/>
      <c r="C270" s="36"/>
      <c r="D270" s="15"/>
      <c r="E270" s="31">
        <v>-22.839820499999998</v>
      </c>
      <c r="F270" s="32">
        <v>-1.1999999999999999E-3</v>
      </c>
      <c r="G270" s="17">
        <v>5.1214000000000003E-2</v>
      </c>
    </row>
    <row r="271" spans="1:7" x14ac:dyDescent="0.25">
      <c r="A271" s="33" t="s">
        <v>342</v>
      </c>
      <c r="B271" s="39"/>
      <c r="C271" s="39"/>
      <c r="D271" s="34"/>
      <c r="E271" s="27">
        <v>33245.99</v>
      </c>
      <c r="F271" s="28">
        <v>1</v>
      </c>
      <c r="G271" s="28"/>
    </row>
    <row r="272" spans="1:7" x14ac:dyDescent="0.25">
      <c r="A272" s="70" t="s">
        <v>343</v>
      </c>
      <c r="B272" s="71"/>
      <c r="C272" s="71"/>
      <c r="D272" s="71"/>
      <c r="E272" s="71"/>
      <c r="F272" s="71"/>
      <c r="G272" s="72"/>
    </row>
    <row r="276" spans="1:3" x14ac:dyDescent="0.25">
      <c r="A276" s="1" t="s">
        <v>346</v>
      </c>
    </row>
    <row r="277" spans="1:3" x14ac:dyDescent="0.25">
      <c r="A277" s="56" t="s">
        <v>347</v>
      </c>
      <c r="B277" s="3" t="s">
        <v>163</v>
      </c>
    </row>
    <row r="278" spans="1:3" x14ac:dyDescent="0.25">
      <c r="A278" t="s">
        <v>348</v>
      </c>
    </row>
    <row r="279" spans="1:3" x14ac:dyDescent="0.25">
      <c r="A279" t="s">
        <v>590</v>
      </c>
      <c r="B279" t="s">
        <v>350</v>
      </c>
      <c r="C279" t="s">
        <v>350</v>
      </c>
    </row>
    <row r="280" spans="1:3" x14ac:dyDescent="0.25">
      <c r="B280" s="58">
        <v>46265</v>
      </c>
      <c r="C280" s="58">
        <v>46295</v>
      </c>
    </row>
    <row r="281" spans="1:3" x14ac:dyDescent="0.25">
      <c r="A281" t="s">
        <v>591</v>
      </c>
      <c r="B281">
        <v>17.627300000000002</v>
      </c>
      <c r="C281">
        <v>16.468900000000001</v>
      </c>
    </row>
    <row r="282" spans="1:3" x14ac:dyDescent="0.25">
      <c r="A282" t="s">
        <v>592</v>
      </c>
      <c r="B282">
        <v>16.610199999999999</v>
      </c>
      <c r="C282">
        <v>15.518700000000001</v>
      </c>
    </row>
    <row r="283" spans="1:3" x14ac:dyDescent="0.25">
      <c r="A283" t="s">
        <v>593</v>
      </c>
      <c r="B283">
        <v>17.0839</v>
      </c>
      <c r="C283">
        <v>15.952</v>
      </c>
    </row>
    <row r="284" spans="1:3" x14ac:dyDescent="0.25">
      <c r="A284" t="s">
        <v>594</v>
      </c>
      <c r="B284">
        <v>16.066700000000001</v>
      </c>
      <c r="C284">
        <v>15.0022</v>
      </c>
    </row>
    <row r="286" spans="1:3" x14ac:dyDescent="0.25">
      <c r="A286" t="s">
        <v>352</v>
      </c>
      <c r="B286" s="3" t="s">
        <v>163</v>
      </c>
    </row>
    <row r="287" spans="1:3" x14ac:dyDescent="0.25">
      <c r="A287" t="s">
        <v>353</v>
      </c>
      <c r="B287" s="3" t="s">
        <v>163</v>
      </c>
    </row>
    <row r="288" spans="1:3" ht="29.1" customHeight="1" x14ac:dyDescent="0.25">
      <c r="A288" s="56" t="s">
        <v>354</v>
      </c>
      <c r="B288" s="3" t="s">
        <v>163</v>
      </c>
    </row>
    <row r="289" spans="1:4" ht="29.1" customHeight="1" x14ac:dyDescent="0.25">
      <c r="A289" s="56" t="s">
        <v>355</v>
      </c>
      <c r="B289" s="3" t="s">
        <v>163</v>
      </c>
    </row>
    <row r="290" spans="1:4" x14ac:dyDescent="0.25">
      <c r="A290" t="s">
        <v>595</v>
      </c>
      <c r="B290" s="57">
        <v>0.245</v>
      </c>
    </row>
    <row r="291" spans="1:4" ht="43.5" customHeight="1" x14ac:dyDescent="0.25">
      <c r="A291" s="56" t="s">
        <v>357</v>
      </c>
      <c r="B291" s="3" t="s">
        <v>163</v>
      </c>
    </row>
    <row r="292" spans="1:4" x14ac:dyDescent="0.25">
      <c r="B292" s="3"/>
    </row>
    <row r="293" spans="1:4" ht="29.1" customHeight="1" x14ac:dyDescent="0.25">
      <c r="A293" s="56" t="s">
        <v>358</v>
      </c>
      <c r="B293" s="3" t="s">
        <v>163</v>
      </c>
    </row>
    <row r="294" spans="1:4" ht="29.1" customHeight="1" x14ac:dyDescent="0.25">
      <c r="A294" s="56" t="s">
        <v>359</v>
      </c>
      <c r="B294" t="s">
        <v>163</v>
      </c>
    </row>
    <row r="295" spans="1:4" ht="29.1" customHeight="1" x14ac:dyDescent="0.25">
      <c r="A295" s="56" t="s">
        <v>360</v>
      </c>
      <c r="B295" s="3" t="s">
        <v>163</v>
      </c>
    </row>
    <row r="296" spans="1:4" ht="29.1" customHeight="1" x14ac:dyDescent="0.25">
      <c r="A296" s="56" t="s">
        <v>361</v>
      </c>
      <c r="B296" s="3" t="s">
        <v>163</v>
      </c>
    </row>
    <row r="298" spans="1:4" ht="69.95" customHeight="1" x14ac:dyDescent="0.25">
      <c r="A298" s="125" t="s">
        <v>371</v>
      </c>
      <c r="B298" s="125" t="s">
        <v>372</v>
      </c>
      <c r="C298" s="125" t="s">
        <v>5</v>
      </c>
      <c r="D298" s="125" t="s">
        <v>6</v>
      </c>
    </row>
    <row r="299" spans="1:4" ht="69.95" customHeight="1" x14ac:dyDescent="0.25">
      <c r="A299" s="125" t="s">
        <v>2005</v>
      </c>
      <c r="B299" s="125"/>
      <c r="C299" s="125" t="s">
        <v>11</v>
      </c>
      <c r="D29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62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2006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2007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3"/>
      <c r="B7" s="36"/>
      <c r="C7" s="36"/>
      <c r="D7" s="15"/>
      <c r="E7" s="16"/>
      <c r="F7" s="17"/>
      <c r="G7" s="17"/>
    </row>
    <row r="8" spans="1:7" x14ac:dyDescent="0.25">
      <c r="A8" s="14" t="s">
        <v>587</v>
      </c>
      <c r="B8" s="36"/>
      <c r="C8" s="36"/>
      <c r="D8" s="15"/>
      <c r="E8" s="16"/>
      <c r="F8" s="17"/>
      <c r="G8" s="17"/>
    </row>
    <row r="9" spans="1:7" x14ac:dyDescent="0.25">
      <c r="A9" s="13" t="s">
        <v>2008</v>
      </c>
      <c r="B9" s="36" t="s">
        <v>2009</v>
      </c>
      <c r="C9" s="36"/>
      <c r="D9" s="15">
        <v>95880494.000200003</v>
      </c>
      <c r="E9" s="16">
        <v>15120.35</v>
      </c>
      <c r="F9" s="17">
        <v>0.29520000000000002</v>
      </c>
      <c r="G9" s="17"/>
    </row>
    <row r="10" spans="1:7" x14ac:dyDescent="0.25">
      <c r="A10" s="13" t="s">
        <v>1253</v>
      </c>
      <c r="B10" s="36" t="s">
        <v>1254</v>
      </c>
      <c r="C10" s="36"/>
      <c r="D10" s="15">
        <v>3545066</v>
      </c>
      <c r="E10" s="16">
        <v>5214.79</v>
      </c>
      <c r="F10" s="17">
        <v>0.1018</v>
      </c>
      <c r="G10" s="17"/>
    </row>
    <row r="11" spans="1:7" x14ac:dyDescent="0.25">
      <c r="A11" s="13" t="s">
        <v>2010</v>
      </c>
      <c r="B11" s="36" t="s">
        <v>2011</v>
      </c>
      <c r="C11" s="36"/>
      <c r="D11" s="15">
        <v>2351291</v>
      </c>
      <c r="E11" s="16">
        <v>5154.03</v>
      </c>
      <c r="F11" s="17">
        <v>0.10059999999999999</v>
      </c>
      <c r="G11" s="17"/>
    </row>
    <row r="12" spans="1:7" x14ac:dyDescent="0.25">
      <c r="A12" s="14" t="s">
        <v>325</v>
      </c>
      <c r="B12" s="37"/>
      <c r="C12" s="37"/>
      <c r="D12" s="18"/>
      <c r="E12" s="29">
        <v>25489.17</v>
      </c>
      <c r="F12" s="30">
        <v>0.49759999999999999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25" t="s">
        <v>336</v>
      </c>
      <c r="B14" s="38"/>
      <c r="C14" s="38"/>
      <c r="D14" s="26"/>
      <c r="E14" s="29">
        <v>25489.17</v>
      </c>
      <c r="F14" s="30">
        <v>0.49759999999999999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14" t="s">
        <v>587</v>
      </c>
      <c r="B16" s="36"/>
      <c r="C16" s="36"/>
      <c r="D16" s="15"/>
      <c r="E16" s="16"/>
      <c r="F16" s="17"/>
      <c r="G16" s="17"/>
    </row>
    <row r="17" spans="1:7" x14ac:dyDescent="0.25">
      <c r="A17" s="13" t="s">
        <v>2012</v>
      </c>
      <c r="B17" s="36" t="s">
        <v>2013</v>
      </c>
      <c r="C17" s="36"/>
      <c r="D17" s="15">
        <v>23510574.253400002</v>
      </c>
      <c r="E17" s="16">
        <v>6376.63</v>
      </c>
      <c r="F17" s="17">
        <v>0.1245</v>
      </c>
      <c r="G17" s="17"/>
    </row>
    <row r="18" spans="1:7" x14ac:dyDescent="0.25">
      <c r="A18" s="13" t="s">
        <v>2014</v>
      </c>
      <c r="B18" s="36" t="s">
        <v>2015</v>
      </c>
      <c r="C18" s="36"/>
      <c r="D18" s="15">
        <v>37716127.498099998</v>
      </c>
      <c r="E18" s="16">
        <v>6317.83</v>
      </c>
      <c r="F18" s="17">
        <v>0.1234</v>
      </c>
      <c r="G18" s="17"/>
    </row>
    <row r="19" spans="1:7" x14ac:dyDescent="0.25">
      <c r="A19" s="13" t="s">
        <v>2016</v>
      </c>
      <c r="B19" s="36" t="s">
        <v>2017</v>
      </c>
      <c r="C19" s="36"/>
      <c r="D19" s="15">
        <v>11719700.179</v>
      </c>
      <c r="E19" s="16">
        <v>4158.33</v>
      </c>
      <c r="F19" s="17">
        <v>8.1199999999999994E-2</v>
      </c>
      <c r="G19" s="17"/>
    </row>
    <row r="20" spans="1:7" x14ac:dyDescent="0.25">
      <c r="A20" s="13" t="s">
        <v>2018</v>
      </c>
      <c r="B20" s="36" t="s">
        <v>2019</v>
      </c>
      <c r="C20" s="36"/>
      <c r="D20" s="15">
        <v>20313266.518800002</v>
      </c>
      <c r="E20" s="16">
        <v>2577.4699999999998</v>
      </c>
      <c r="F20" s="17">
        <v>5.0299999999999997E-2</v>
      </c>
      <c r="G20" s="17"/>
    </row>
    <row r="21" spans="1:7" x14ac:dyDescent="0.25">
      <c r="A21" s="13" t="s">
        <v>2020</v>
      </c>
      <c r="B21" s="36" t="s">
        <v>2021</v>
      </c>
      <c r="C21" s="36"/>
      <c r="D21" s="15">
        <v>2742880.673</v>
      </c>
      <c r="E21" s="16">
        <v>2552.52</v>
      </c>
      <c r="F21" s="17">
        <v>4.9799999999999997E-2</v>
      </c>
      <c r="G21" s="17"/>
    </row>
    <row r="22" spans="1:7" x14ac:dyDescent="0.25">
      <c r="A22" s="13" t="s">
        <v>2022</v>
      </c>
      <c r="B22" s="36" t="s">
        <v>2023</v>
      </c>
      <c r="C22" s="36"/>
      <c r="D22" s="15">
        <v>22570881.919500001</v>
      </c>
      <c r="E22" s="16">
        <v>2430.4299999999998</v>
      </c>
      <c r="F22" s="17">
        <v>4.7500000000000001E-2</v>
      </c>
      <c r="G22" s="17"/>
    </row>
    <row r="23" spans="1:7" x14ac:dyDescent="0.25">
      <c r="A23" s="13" t="s">
        <v>2024</v>
      </c>
      <c r="B23" s="36" t="s">
        <v>2025</v>
      </c>
      <c r="C23" s="36"/>
      <c r="D23" s="15">
        <v>11227713.5636</v>
      </c>
      <c r="E23" s="16">
        <v>1013</v>
      </c>
      <c r="F23" s="17">
        <v>1.9800000000000002E-2</v>
      </c>
      <c r="G23" s="17"/>
    </row>
    <row r="24" spans="1:7" x14ac:dyDescent="0.25">
      <c r="A24" s="13"/>
      <c r="B24" s="36"/>
      <c r="C24" s="36"/>
      <c r="D24" s="15"/>
      <c r="E24" s="16"/>
      <c r="F24" s="17"/>
      <c r="G24" s="17"/>
    </row>
    <row r="25" spans="1:7" x14ac:dyDescent="0.25">
      <c r="A25" s="25" t="s">
        <v>336</v>
      </c>
      <c r="B25" s="38"/>
      <c r="C25" s="38"/>
      <c r="D25" s="26"/>
      <c r="E25" s="29">
        <v>25426.21</v>
      </c>
      <c r="F25" s="30">
        <v>0.4965</v>
      </c>
      <c r="G25" s="21"/>
    </row>
    <row r="26" spans="1:7" x14ac:dyDescent="0.25">
      <c r="A26" s="13"/>
      <c r="B26" s="36"/>
      <c r="C26" s="36"/>
      <c r="D26" s="15"/>
      <c r="E26" s="16"/>
      <c r="F26" s="17"/>
      <c r="G26" s="17"/>
    </row>
    <row r="27" spans="1:7" x14ac:dyDescent="0.25">
      <c r="A27" s="14" t="s">
        <v>337</v>
      </c>
      <c r="B27" s="36"/>
      <c r="C27" s="36"/>
      <c r="D27" s="15"/>
      <c r="E27" s="16"/>
      <c r="F27" s="17"/>
      <c r="G27" s="17"/>
    </row>
    <row r="28" spans="1:7" x14ac:dyDescent="0.25">
      <c r="A28" s="13" t="s">
        <v>339</v>
      </c>
      <c r="B28" s="36"/>
      <c r="C28" s="36"/>
      <c r="D28" s="15"/>
      <c r="E28" s="16">
        <v>213.97</v>
      </c>
      <c r="F28" s="17">
        <v>4.1999999999999997E-3</v>
      </c>
      <c r="G28" s="17">
        <v>5.1214000000000003E-2</v>
      </c>
    </row>
    <row r="29" spans="1:7" x14ac:dyDescent="0.25">
      <c r="A29" s="14" t="s">
        <v>325</v>
      </c>
      <c r="B29" s="37"/>
      <c r="C29" s="37"/>
      <c r="D29" s="18"/>
      <c r="E29" s="29">
        <v>213.97</v>
      </c>
      <c r="F29" s="30">
        <v>4.1999999999999997E-3</v>
      </c>
      <c r="G29" s="21"/>
    </row>
    <row r="30" spans="1:7" x14ac:dyDescent="0.25">
      <c r="A30" s="13"/>
      <c r="B30" s="36"/>
      <c r="C30" s="36"/>
      <c r="D30" s="15"/>
      <c r="E30" s="16"/>
      <c r="F30" s="17"/>
      <c r="G30" s="17"/>
    </row>
    <row r="31" spans="1:7" x14ac:dyDescent="0.25">
      <c r="A31" s="25" t="s">
        <v>336</v>
      </c>
      <c r="B31" s="38"/>
      <c r="C31" s="38"/>
      <c r="D31" s="26"/>
      <c r="E31" s="29">
        <v>213.97</v>
      </c>
      <c r="F31" s="30">
        <v>4.1999999999999997E-3</v>
      </c>
      <c r="G31" s="21"/>
    </row>
    <row r="32" spans="1:7" x14ac:dyDescent="0.25">
      <c r="A32" s="13" t="s">
        <v>340</v>
      </c>
      <c r="B32" s="36"/>
      <c r="C32" s="36"/>
      <c r="D32" s="15"/>
      <c r="E32" s="16">
        <v>3.00226E-2</v>
      </c>
      <c r="F32" s="67">
        <v>0</v>
      </c>
      <c r="G32" s="17"/>
    </row>
    <row r="33" spans="1:7" x14ac:dyDescent="0.25">
      <c r="A33" s="13" t="s">
        <v>341</v>
      </c>
      <c r="B33" s="36"/>
      <c r="C33" s="36"/>
      <c r="D33" s="15"/>
      <c r="E33" s="16">
        <v>86.139977400000006</v>
      </c>
      <c r="F33" s="17">
        <v>1.6999999999999999E-3</v>
      </c>
      <c r="G33" s="17">
        <v>5.1214000000000003E-2</v>
      </c>
    </row>
    <row r="34" spans="1:7" x14ac:dyDescent="0.25">
      <c r="A34" s="33" t="s">
        <v>342</v>
      </c>
      <c r="B34" s="39"/>
      <c r="C34" s="39"/>
      <c r="D34" s="34"/>
      <c r="E34" s="27">
        <v>51215.519999999997</v>
      </c>
      <c r="F34" s="28">
        <v>1</v>
      </c>
      <c r="G34" s="28"/>
    </row>
    <row r="35" spans="1:7" x14ac:dyDescent="0.25">
      <c r="A35" s="70" t="s">
        <v>343</v>
      </c>
      <c r="B35" s="71"/>
      <c r="C35" s="71"/>
      <c r="D35" s="71"/>
      <c r="E35" s="71"/>
      <c r="F35" s="71"/>
      <c r="G35" s="72"/>
    </row>
    <row r="39" spans="1:7" x14ac:dyDescent="0.25">
      <c r="A39" s="1" t="s">
        <v>346</v>
      </c>
    </row>
    <row r="40" spans="1:7" x14ac:dyDescent="0.25">
      <c r="A40" s="56" t="s">
        <v>347</v>
      </c>
      <c r="B40" s="3" t="s">
        <v>163</v>
      </c>
    </row>
    <row r="41" spans="1:7" x14ac:dyDescent="0.25">
      <c r="A41" t="s">
        <v>348</v>
      </c>
    </row>
    <row r="42" spans="1:7" x14ac:dyDescent="0.25">
      <c r="A42" t="s">
        <v>590</v>
      </c>
      <c r="B42" t="s">
        <v>350</v>
      </c>
      <c r="C42" t="s">
        <v>350</v>
      </c>
    </row>
    <row r="43" spans="1:7" x14ac:dyDescent="0.25">
      <c r="B43" s="58">
        <v>46265</v>
      </c>
      <c r="C43" s="58">
        <v>46295</v>
      </c>
    </row>
    <row r="44" spans="1:7" x14ac:dyDescent="0.25">
      <c r="A44" t="s">
        <v>973</v>
      </c>
      <c r="B44">
        <v>11.899699999999999</v>
      </c>
      <c r="C44">
        <v>11.249700000000001</v>
      </c>
    </row>
    <row r="45" spans="1:7" x14ac:dyDescent="0.25">
      <c r="A45" t="s">
        <v>592</v>
      </c>
      <c r="B45">
        <v>11.899699999999999</v>
      </c>
      <c r="C45">
        <v>11.249700000000001</v>
      </c>
    </row>
    <row r="46" spans="1:7" x14ac:dyDescent="0.25">
      <c r="A46" t="s">
        <v>974</v>
      </c>
      <c r="B46">
        <v>11.742100000000001</v>
      </c>
      <c r="C46">
        <v>11.088699999999999</v>
      </c>
    </row>
    <row r="47" spans="1:7" x14ac:dyDescent="0.25">
      <c r="A47" t="s">
        <v>594</v>
      </c>
      <c r="B47">
        <v>11.742100000000001</v>
      </c>
      <c r="C47">
        <v>11.088699999999999</v>
      </c>
    </row>
    <row r="49" spans="1:4" x14ac:dyDescent="0.25">
      <c r="A49" t="s">
        <v>352</v>
      </c>
      <c r="B49" s="3" t="s">
        <v>163</v>
      </c>
    </row>
    <row r="50" spans="1:4" x14ac:dyDescent="0.25">
      <c r="A50" t="s">
        <v>353</v>
      </c>
      <c r="B50" s="3" t="s">
        <v>163</v>
      </c>
    </row>
    <row r="51" spans="1:4" ht="29.1" customHeight="1" x14ac:dyDescent="0.25">
      <c r="A51" s="56" t="s">
        <v>354</v>
      </c>
      <c r="B51" s="3" t="s">
        <v>163</v>
      </c>
    </row>
    <row r="52" spans="1:4" ht="29.1" customHeight="1" x14ac:dyDescent="0.25">
      <c r="A52" s="56" t="s">
        <v>355</v>
      </c>
      <c r="B52" s="3" t="s">
        <v>163</v>
      </c>
    </row>
    <row r="53" spans="1:4" x14ac:dyDescent="0.25">
      <c r="A53" t="s">
        <v>595</v>
      </c>
      <c r="B53" s="57">
        <v>0.1</v>
      </c>
    </row>
    <row r="54" spans="1:4" ht="43.5" customHeight="1" x14ac:dyDescent="0.25">
      <c r="A54" s="56" t="s">
        <v>1245</v>
      </c>
      <c r="B54" s="3" t="s">
        <v>163</v>
      </c>
    </row>
    <row r="55" spans="1:4" x14ac:dyDescent="0.25">
      <c r="B55" s="3"/>
    </row>
    <row r="56" spans="1:4" ht="29.1" customHeight="1" x14ac:dyDescent="0.25">
      <c r="A56" s="56" t="s">
        <v>1246</v>
      </c>
      <c r="B56" s="3" t="s">
        <v>163</v>
      </c>
    </row>
    <row r="57" spans="1:4" ht="29.1" customHeight="1" x14ac:dyDescent="0.25">
      <c r="A57" s="56" t="s">
        <v>1247</v>
      </c>
      <c r="B57" t="s">
        <v>163</v>
      </c>
    </row>
    <row r="58" spans="1:4" ht="29.1" customHeight="1" x14ac:dyDescent="0.25">
      <c r="A58" s="56" t="s">
        <v>1248</v>
      </c>
      <c r="B58" s="3" t="s">
        <v>163</v>
      </c>
    </row>
    <row r="59" spans="1:4" ht="29.1" customHeight="1" x14ac:dyDescent="0.25">
      <c r="A59" s="56" t="s">
        <v>1249</v>
      </c>
      <c r="B59" s="3" t="s">
        <v>163</v>
      </c>
    </row>
    <row r="61" spans="1:4" ht="69.95" customHeight="1" x14ac:dyDescent="0.25">
      <c r="A61" s="125" t="s">
        <v>371</v>
      </c>
      <c r="B61" s="125" t="s">
        <v>372</v>
      </c>
      <c r="C61" s="125" t="s">
        <v>5</v>
      </c>
      <c r="D61" s="125" t="s">
        <v>6</v>
      </c>
    </row>
    <row r="62" spans="1:4" ht="69.95" customHeight="1" x14ac:dyDescent="0.25">
      <c r="A62" s="125" t="s">
        <v>2026</v>
      </c>
      <c r="B62" s="125"/>
      <c r="C62" s="125" t="s">
        <v>83</v>
      </c>
      <c r="D6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1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2027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2028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3"/>
      <c r="B9" s="36"/>
      <c r="C9" s="36"/>
      <c r="D9" s="15"/>
      <c r="E9" s="16"/>
      <c r="F9" s="17"/>
      <c r="G9" s="17"/>
    </row>
    <row r="10" spans="1:7" x14ac:dyDescent="0.25">
      <c r="A10" s="14" t="s">
        <v>587</v>
      </c>
      <c r="B10" s="36"/>
      <c r="C10" s="36"/>
      <c r="D10" s="15"/>
      <c r="E10" s="16"/>
      <c r="F10" s="17"/>
      <c r="G10" s="17"/>
    </row>
    <row r="11" spans="1:7" x14ac:dyDescent="0.25">
      <c r="A11" s="13" t="s">
        <v>1253</v>
      </c>
      <c r="B11" s="36" t="s">
        <v>1254</v>
      </c>
      <c r="C11" s="36"/>
      <c r="D11" s="15">
        <v>109729851</v>
      </c>
      <c r="E11" s="16">
        <v>161412.60999999999</v>
      </c>
      <c r="F11" s="17">
        <v>0.50380000000000003</v>
      </c>
      <c r="G11" s="17"/>
    </row>
    <row r="12" spans="1:7" x14ac:dyDescent="0.25">
      <c r="A12" s="13" t="s">
        <v>2010</v>
      </c>
      <c r="B12" s="36" t="s">
        <v>2011</v>
      </c>
      <c r="C12" s="36"/>
      <c r="D12" s="15">
        <v>72612445</v>
      </c>
      <c r="E12" s="16">
        <v>159166.48000000001</v>
      </c>
      <c r="F12" s="17">
        <v>0.49680000000000002</v>
      </c>
      <c r="G12" s="17"/>
    </row>
    <row r="13" spans="1:7" x14ac:dyDescent="0.25">
      <c r="A13" s="14" t="s">
        <v>325</v>
      </c>
      <c r="B13" s="37"/>
      <c r="C13" s="37"/>
      <c r="D13" s="18"/>
      <c r="E13" s="29">
        <v>320579.09000000003</v>
      </c>
      <c r="F13" s="30">
        <v>1.0005999999999999</v>
      </c>
      <c r="G13" s="21"/>
    </row>
    <row r="14" spans="1:7" x14ac:dyDescent="0.25">
      <c r="A14" s="13"/>
      <c r="B14" s="36"/>
      <c r="C14" s="36"/>
      <c r="D14" s="15"/>
      <c r="E14" s="16"/>
      <c r="F14" s="17"/>
      <c r="G14" s="17"/>
    </row>
    <row r="15" spans="1:7" x14ac:dyDescent="0.25">
      <c r="A15" s="25" t="s">
        <v>336</v>
      </c>
      <c r="B15" s="38"/>
      <c r="C15" s="38"/>
      <c r="D15" s="26"/>
      <c r="E15" s="29">
        <v>320579.09000000003</v>
      </c>
      <c r="F15" s="30">
        <v>1.0005999999999999</v>
      </c>
      <c r="G15" s="21"/>
    </row>
    <row r="16" spans="1:7" x14ac:dyDescent="0.25">
      <c r="A16" s="13"/>
      <c r="B16" s="36"/>
      <c r="C16" s="36"/>
      <c r="D16" s="15"/>
      <c r="E16" s="16"/>
      <c r="F16" s="17"/>
      <c r="G16" s="17"/>
    </row>
    <row r="17" spans="1:7" x14ac:dyDescent="0.25">
      <c r="A17" s="14" t="s">
        <v>337</v>
      </c>
      <c r="B17" s="36"/>
      <c r="C17" s="36"/>
      <c r="D17" s="15"/>
      <c r="E17" s="16"/>
      <c r="F17" s="17"/>
      <c r="G17" s="17"/>
    </row>
    <row r="18" spans="1:7" x14ac:dyDescent="0.25">
      <c r="A18" s="13" t="s">
        <v>339</v>
      </c>
      <c r="B18" s="36"/>
      <c r="C18" s="36"/>
      <c r="D18" s="15"/>
      <c r="E18" s="16">
        <v>1073.8499999999999</v>
      </c>
      <c r="F18" s="17">
        <v>3.3999999999999998E-3</v>
      </c>
      <c r="G18" s="17">
        <v>5.1214000000000003E-2</v>
      </c>
    </row>
    <row r="19" spans="1:7" x14ac:dyDescent="0.25">
      <c r="A19" s="14" t="s">
        <v>325</v>
      </c>
      <c r="B19" s="37"/>
      <c r="C19" s="37"/>
      <c r="D19" s="18"/>
      <c r="E19" s="29">
        <v>1073.8499999999999</v>
      </c>
      <c r="F19" s="30">
        <v>3.3999999999999998E-3</v>
      </c>
      <c r="G19" s="21"/>
    </row>
    <row r="20" spans="1:7" x14ac:dyDescent="0.25">
      <c r="A20" s="13"/>
      <c r="B20" s="36"/>
      <c r="C20" s="36"/>
      <c r="D20" s="15"/>
      <c r="E20" s="16"/>
      <c r="F20" s="17"/>
      <c r="G20" s="17"/>
    </row>
    <row r="21" spans="1:7" x14ac:dyDescent="0.25">
      <c r="A21" s="25" t="s">
        <v>336</v>
      </c>
      <c r="B21" s="38"/>
      <c r="C21" s="38"/>
      <c r="D21" s="26"/>
      <c r="E21" s="29">
        <v>1073.8499999999999</v>
      </c>
      <c r="F21" s="30">
        <v>3.3999999999999998E-3</v>
      </c>
      <c r="G21" s="21"/>
    </row>
    <row r="22" spans="1:7" x14ac:dyDescent="0.25">
      <c r="A22" s="13" t="s">
        <v>340</v>
      </c>
      <c r="B22" s="36"/>
      <c r="C22" s="36"/>
      <c r="D22" s="15"/>
      <c r="E22" s="16">
        <v>0.15067430000000001</v>
      </c>
      <c r="F22" s="67">
        <v>0</v>
      </c>
      <c r="G22" s="17"/>
    </row>
    <row r="23" spans="1:7" x14ac:dyDescent="0.25">
      <c r="A23" s="13" t="s">
        <v>341</v>
      </c>
      <c r="B23" s="36"/>
      <c r="C23" s="36"/>
      <c r="D23" s="15"/>
      <c r="E23" s="31">
        <v>-1274.7106742999999</v>
      </c>
      <c r="F23" s="32">
        <v>-4.0000000000000001E-3</v>
      </c>
      <c r="G23" s="17">
        <v>5.1214000000000003E-2</v>
      </c>
    </row>
    <row r="24" spans="1:7" x14ac:dyDescent="0.25">
      <c r="A24" s="33" t="s">
        <v>342</v>
      </c>
      <c r="B24" s="39"/>
      <c r="C24" s="39"/>
      <c r="D24" s="34"/>
      <c r="E24" s="27">
        <v>320378.38</v>
      </c>
      <c r="F24" s="28">
        <v>1</v>
      </c>
      <c r="G24" s="28"/>
    </row>
    <row r="25" spans="1:7" x14ac:dyDescent="0.25">
      <c r="A25" s="70" t="s">
        <v>343</v>
      </c>
      <c r="B25" s="71"/>
      <c r="C25" s="71"/>
      <c r="D25" s="71"/>
      <c r="E25" s="71"/>
      <c r="F25" s="71"/>
      <c r="G25" s="72"/>
    </row>
    <row r="29" spans="1:7" x14ac:dyDescent="0.25">
      <c r="A29" s="1" t="s">
        <v>346</v>
      </c>
    </row>
    <row r="30" spans="1:7" x14ac:dyDescent="0.25">
      <c r="A30" s="56" t="s">
        <v>347</v>
      </c>
      <c r="B30" s="3" t="s">
        <v>163</v>
      </c>
    </row>
    <row r="31" spans="1:7" x14ac:dyDescent="0.25">
      <c r="A31" t="s">
        <v>348</v>
      </c>
    </row>
    <row r="32" spans="1:7" x14ac:dyDescent="0.25">
      <c r="A32" t="s">
        <v>590</v>
      </c>
      <c r="B32" t="s">
        <v>350</v>
      </c>
      <c r="C32" t="s">
        <v>350</v>
      </c>
    </row>
    <row r="33" spans="1:3" x14ac:dyDescent="0.25">
      <c r="B33" s="58">
        <v>46265</v>
      </c>
      <c r="C33" s="58">
        <v>46295</v>
      </c>
    </row>
    <row r="34" spans="1:3" x14ac:dyDescent="0.25">
      <c r="A34" t="s">
        <v>591</v>
      </c>
      <c r="B34">
        <v>34.758000000000003</v>
      </c>
      <c r="C34">
        <v>32.899000000000001</v>
      </c>
    </row>
    <row r="35" spans="1:3" x14ac:dyDescent="0.25">
      <c r="A35" t="s">
        <v>592</v>
      </c>
      <c r="B35">
        <v>33.061</v>
      </c>
      <c r="C35">
        <v>31.292000000000002</v>
      </c>
    </row>
    <row r="36" spans="1:3" x14ac:dyDescent="0.25">
      <c r="A36" t="s">
        <v>593</v>
      </c>
      <c r="B36">
        <v>34.215000000000003</v>
      </c>
      <c r="C36">
        <v>32.375999999999998</v>
      </c>
    </row>
    <row r="37" spans="1:3" x14ac:dyDescent="0.25">
      <c r="A37" t="s">
        <v>594</v>
      </c>
      <c r="B37">
        <v>32.518000000000001</v>
      </c>
      <c r="C37">
        <v>30.77</v>
      </c>
    </row>
    <row r="39" spans="1:3" x14ac:dyDescent="0.25">
      <c r="A39" t="s">
        <v>352</v>
      </c>
      <c r="B39" s="3" t="s">
        <v>163</v>
      </c>
    </row>
    <row r="40" spans="1:3" x14ac:dyDescent="0.25">
      <c r="A40" t="s">
        <v>353</v>
      </c>
      <c r="B40" s="3" t="s">
        <v>163</v>
      </c>
    </row>
    <row r="41" spans="1:3" ht="29.1" customHeight="1" x14ac:dyDescent="0.25">
      <c r="A41" s="56" t="s">
        <v>354</v>
      </c>
      <c r="B41" s="3" t="s">
        <v>163</v>
      </c>
    </row>
    <row r="42" spans="1:3" ht="29.1" customHeight="1" x14ac:dyDescent="0.25">
      <c r="A42" s="56" t="s">
        <v>355</v>
      </c>
      <c r="B42" s="3" t="s">
        <v>163</v>
      </c>
    </row>
    <row r="43" spans="1:3" ht="43.5" customHeight="1" x14ac:dyDescent="0.25">
      <c r="A43" s="56" t="s">
        <v>357</v>
      </c>
      <c r="B43" s="3" t="s">
        <v>163</v>
      </c>
    </row>
    <row r="44" spans="1:3" x14ac:dyDescent="0.25">
      <c r="B44" s="3"/>
    </row>
    <row r="45" spans="1:3" ht="29.1" customHeight="1" x14ac:dyDescent="0.25">
      <c r="A45" s="56" t="s">
        <v>358</v>
      </c>
      <c r="B45" s="3" t="s">
        <v>163</v>
      </c>
    </row>
    <row r="46" spans="1:3" ht="29.1" customHeight="1" x14ac:dyDescent="0.25">
      <c r="A46" s="56" t="s">
        <v>359</v>
      </c>
      <c r="B46" t="s">
        <v>163</v>
      </c>
    </row>
    <row r="47" spans="1:3" ht="29.1" customHeight="1" x14ac:dyDescent="0.25">
      <c r="A47" s="56" t="s">
        <v>360</v>
      </c>
      <c r="B47" s="3" t="s">
        <v>163</v>
      </c>
    </row>
    <row r="48" spans="1:3" ht="29.1" customHeight="1" x14ac:dyDescent="0.25">
      <c r="A48" s="56" t="s">
        <v>361</v>
      </c>
      <c r="B48" s="3" t="s">
        <v>163</v>
      </c>
    </row>
    <row r="50" spans="1:4" ht="69.95" customHeight="1" x14ac:dyDescent="0.25">
      <c r="A50" s="125" t="s">
        <v>371</v>
      </c>
      <c r="B50" s="125" t="s">
        <v>372</v>
      </c>
      <c r="C50" s="125" t="s">
        <v>5</v>
      </c>
      <c r="D50" s="125" t="s">
        <v>6</v>
      </c>
    </row>
    <row r="51" spans="1:4" ht="69.95" customHeight="1" x14ac:dyDescent="0.25">
      <c r="A51" s="125" t="s">
        <v>2029</v>
      </c>
      <c r="B51" s="125"/>
      <c r="C51" s="125" t="s">
        <v>85</v>
      </c>
      <c r="D51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2030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2031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3"/>
      <c r="B7" s="36"/>
      <c r="C7" s="36"/>
      <c r="D7" s="15"/>
      <c r="E7" s="16"/>
      <c r="F7" s="17"/>
      <c r="G7" s="17"/>
    </row>
    <row r="8" spans="1:7" x14ac:dyDescent="0.25">
      <c r="A8" s="14" t="s">
        <v>587</v>
      </c>
      <c r="B8" s="36"/>
      <c r="C8" s="36"/>
      <c r="D8" s="15"/>
      <c r="E8" s="16"/>
      <c r="F8" s="17"/>
      <c r="G8" s="17"/>
    </row>
    <row r="9" spans="1:7" x14ac:dyDescent="0.25">
      <c r="A9" s="13" t="s">
        <v>2032</v>
      </c>
      <c r="B9" s="36" t="s">
        <v>2033</v>
      </c>
      <c r="C9" s="36"/>
      <c r="D9" s="15">
        <v>30883202</v>
      </c>
      <c r="E9" s="16">
        <v>412445.16</v>
      </c>
      <c r="F9" s="17">
        <v>0.99719999999999998</v>
      </c>
      <c r="G9" s="17"/>
    </row>
    <row r="10" spans="1:7" x14ac:dyDescent="0.25">
      <c r="A10" s="14" t="s">
        <v>325</v>
      </c>
      <c r="B10" s="37"/>
      <c r="C10" s="37"/>
      <c r="D10" s="18"/>
      <c r="E10" s="29">
        <v>412445.16</v>
      </c>
      <c r="F10" s="30">
        <v>0.99719999999999998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412445.16</v>
      </c>
      <c r="F12" s="30">
        <v>0.99719999999999998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1246.83</v>
      </c>
      <c r="F15" s="17">
        <v>3.0000000000000001E-3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1246.83</v>
      </c>
      <c r="F16" s="30">
        <v>3.0000000000000001E-3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1246.83</v>
      </c>
      <c r="F18" s="30">
        <v>3.0000000000000001E-3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0.17494489999999999</v>
      </c>
      <c r="F19" s="67">
        <v>0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-71.104944900000007</v>
      </c>
      <c r="F20" s="32">
        <v>-2.0000000000000001E-4</v>
      </c>
      <c r="G20" s="17">
        <v>5.1214000000000003E-2</v>
      </c>
    </row>
    <row r="21" spans="1:7" x14ac:dyDescent="0.25">
      <c r="A21" s="33" t="s">
        <v>342</v>
      </c>
      <c r="B21" s="39"/>
      <c r="C21" s="39"/>
      <c r="D21" s="34"/>
      <c r="E21" s="27">
        <v>413621.06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13.3064</v>
      </c>
      <c r="C31">
        <v>13.3118</v>
      </c>
    </row>
    <row r="32" spans="1:7" x14ac:dyDescent="0.25">
      <c r="A32" t="s">
        <v>592</v>
      </c>
      <c r="B32">
        <v>12.7159</v>
      </c>
      <c r="C32">
        <v>12.7211</v>
      </c>
    </row>
    <row r="33" spans="1:3" x14ac:dyDescent="0.25">
      <c r="A33" t="s">
        <v>593</v>
      </c>
      <c r="B33">
        <v>13.3065</v>
      </c>
      <c r="C33">
        <v>13.3119</v>
      </c>
    </row>
    <row r="34" spans="1:3" x14ac:dyDescent="0.25">
      <c r="A34" t="s">
        <v>594</v>
      </c>
      <c r="B34">
        <v>12.7159</v>
      </c>
      <c r="C34">
        <v>12.7211</v>
      </c>
    </row>
    <row r="36" spans="1:3" x14ac:dyDescent="0.25">
      <c r="A36" t="s">
        <v>352</v>
      </c>
      <c r="B36" s="3" t="s">
        <v>163</v>
      </c>
    </row>
    <row r="37" spans="1:3" x14ac:dyDescent="0.25">
      <c r="A37" t="s">
        <v>353</v>
      </c>
      <c r="B37" s="3" t="s">
        <v>163</v>
      </c>
    </row>
    <row r="38" spans="1:3" ht="29.1" customHeight="1" x14ac:dyDescent="0.25">
      <c r="A38" s="56" t="s">
        <v>354</v>
      </c>
      <c r="B38" s="3" t="s">
        <v>163</v>
      </c>
    </row>
    <row r="39" spans="1:3" ht="29.1" customHeight="1" x14ac:dyDescent="0.25">
      <c r="A39" s="56" t="s">
        <v>355</v>
      </c>
      <c r="B39" s="3" t="s">
        <v>163</v>
      </c>
    </row>
    <row r="40" spans="1:3" ht="43.5" customHeight="1" x14ac:dyDescent="0.25">
      <c r="A40" s="56" t="s">
        <v>1245</v>
      </c>
      <c r="B40" s="3" t="s">
        <v>163</v>
      </c>
    </row>
    <row r="41" spans="1:3" x14ac:dyDescent="0.25">
      <c r="A41" s="56" t="s">
        <v>356</v>
      </c>
      <c r="B41" s="66">
        <f>B54</f>
        <v>5.3905081191551298</v>
      </c>
    </row>
    <row r="42" spans="1:3" ht="29.1" customHeight="1" x14ac:dyDescent="0.25">
      <c r="A42" s="56" t="s">
        <v>1246</v>
      </c>
      <c r="B42" s="3" t="s">
        <v>163</v>
      </c>
    </row>
    <row r="43" spans="1:3" ht="29.1" customHeight="1" x14ac:dyDescent="0.25">
      <c r="A43" s="56" t="s">
        <v>1247</v>
      </c>
      <c r="B43" t="s">
        <v>163</v>
      </c>
    </row>
    <row r="44" spans="1:3" ht="29.1" customHeight="1" x14ac:dyDescent="0.25">
      <c r="A44" s="56" t="s">
        <v>1248</v>
      </c>
      <c r="B44" s="3" t="s">
        <v>163</v>
      </c>
    </row>
    <row r="45" spans="1:3" ht="29.1" customHeight="1" x14ac:dyDescent="0.25">
      <c r="A45" s="56" t="s">
        <v>1249</v>
      </c>
      <c r="B45" s="3" t="s">
        <v>163</v>
      </c>
    </row>
    <row r="46" spans="1:3" x14ac:dyDescent="0.25">
      <c r="A46" s="56"/>
      <c r="B46" s="3"/>
    </row>
    <row r="47" spans="1:3" x14ac:dyDescent="0.25">
      <c r="A47" t="s">
        <v>362</v>
      </c>
    </row>
    <row r="48" spans="1:3" x14ac:dyDescent="0.25">
      <c r="A48" s="24" t="s">
        <v>363</v>
      </c>
      <c r="B48" s="24" t="s">
        <v>2034</v>
      </c>
    </row>
    <row r="49" spans="1:4" x14ac:dyDescent="0.25">
      <c r="A49" s="24" t="s">
        <v>365</v>
      </c>
      <c r="B49" s="24" t="s">
        <v>1896</v>
      </c>
    </row>
    <row r="50" spans="1:4" x14ac:dyDescent="0.25">
      <c r="A50" s="24"/>
      <c r="B50" s="24"/>
    </row>
    <row r="51" spans="1:4" x14ac:dyDescent="0.25">
      <c r="A51" s="24" t="s">
        <v>367</v>
      </c>
      <c r="B51" s="60">
        <v>7.7594634857589799</v>
      </c>
    </row>
    <row r="52" spans="1:4" x14ac:dyDescent="0.25">
      <c r="A52" s="24"/>
      <c r="B52" s="24"/>
    </row>
    <row r="53" spans="1:4" x14ac:dyDescent="0.25">
      <c r="A53" s="24" t="s">
        <v>368</v>
      </c>
      <c r="B53" s="49">
        <v>4.4471999999999996</v>
      </c>
    </row>
    <row r="54" spans="1:4" x14ac:dyDescent="0.25">
      <c r="A54" s="24" t="s">
        <v>369</v>
      </c>
      <c r="B54" s="49">
        <v>5.3905081191551298</v>
      </c>
    </row>
    <row r="55" spans="1:4" x14ac:dyDescent="0.25">
      <c r="A55" s="24"/>
      <c r="B55" s="24"/>
    </row>
    <row r="56" spans="1:4" x14ac:dyDescent="0.25">
      <c r="A56" s="24" t="s">
        <v>370</v>
      </c>
      <c r="B56" s="65">
        <v>46295</v>
      </c>
    </row>
    <row r="58" spans="1:4" ht="69.95" customHeight="1" x14ac:dyDescent="0.25">
      <c r="A58" s="125" t="s">
        <v>371</v>
      </c>
      <c r="B58" s="125" t="s">
        <v>372</v>
      </c>
      <c r="C58" s="125" t="s">
        <v>5</v>
      </c>
      <c r="D58" s="125" t="s">
        <v>6</v>
      </c>
    </row>
    <row r="59" spans="1:4" ht="69.95" customHeight="1" x14ac:dyDescent="0.25">
      <c r="A59" s="125" t="s">
        <v>2035</v>
      </c>
      <c r="B59" s="125"/>
      <c r="C59" s="125" t="s">
        <v>87</v>
      </c>
      <c r="D5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06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2036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2037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4" t="s">
        <v>164</v>
      </c>
      <c r="B8" s="36"/>
      <c r="C8" s="36"/>
      <c r="D8" s="15"/>
      <c r="E8" s="16"/>
      <c r="F8" s="17"/>
      <c r="G8" s="17"/>
    </row>
    <row r="9" spans="1:7" x14ac:dyDescent="0.25">
      <c r="A9" s="14" t="s">
        <v>970</v>
      </c>
      <c r="B9" s="36"/>
      <c r="C9" s="36"/>
      <c r="D9" s="15"/>
      <c r="E9" s="16"/>
      <c r="F9" s="17"/>
      <c r="G9" s="17"/>
    </row>
    <row r="10" spans="1:7" x14ac:dyDescent="0.25">
      <c r="A10" s="14" t="s">
        <v>325</v>
      </c>
      <c r="B10" s="36"/>
      <c r="C10" s="36"/>
      <c r="D10" s="15"/>
      <c r="E10" s="40" t="s">
        <v>163</v>
      </c>
      <c r="F10" s="41" t="s">
        <v>163</v>
      </c>
      <c r="G10" s="17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14" t="s">
        <v>326</v>
      </c>
      <c r="B12" s="36"/>
      <c r="C12" s="36"/>
      <c r="D12" s="15"/>
      <c r="E12" s="16"/>
      <c r="F12" s="17"/>
      <c r="G12" s="17"/>
    </row>
    <row r="13" spans="1:7" x14ac:dyDescent="0.25">
      <c r="A13" s="13" t="s">
        <v>2038</v>
      </c>
      <c r="B13" s="36" t="s">
        <v>2039</v>
      </c>
      <c r="C13" s="36" t="s">
        <v>329</v>
      </c>
      <c r="D13" s="15">
        <v>3500000</v>
      </c>
      <c r="E13" s="16">
        <v>3321.52</v>
      </c>
      <c r="F13" s="17">
        <v>0.27929999999999999</v>
      </c>
      <c r="G13" s="17">
        <v>7.8282000000000004E-2</v>
      </c>
    </row>
    <row r="14" spans="1:7" x14ac:dyDescent="0.25">
      <c r="A14" s="13" t="s">
        <v>971</v>
      </c>
      <c r="B14" s="36" t="s">
        <v>972</v>
      </c>
      <c r="C14" s="36" t="s">
        <v>329</v>
      </c>
      <c r="D14" s="15">
        <v>1549200</v>
      </c>
      <c r="E14" s="16">
        <v>1523.81</v>
      </c>
      <c r="F14" s="17">
        <v>0.12809999999999999</v>
      </c>
      <c r="G14" s="17">
        <v>7.3063000000000003E-2</v>
      </c>
    </row>
    <row r="15" spans="1:7" x14ac:dyDescent="0.25">
      <c r="A15" s="13" t="s">
        <v>2040</v>
      </c>
      <c r="B15" s="36" t="s">
        <v>2041</v>
      </c>
      <c r="C15" s="36" t="s">
        <v>329</v>
      </c>
      <c r="D15" s="15">
        <v>1000000</v>
      </c>
      <c r="E15" s="16">
        <v>996.01</v>
      </c>
      <c r="F15" s="17">
        <v>8.3699999999999997E-2</v>
      </c>
      <c r="G15" s="17">
        <v>7.8104999999999994E-2</v>
      </c>
    </row>
    <row r="16" spans="1:7" x14ac:dyDescent="0.25">
      <c r="A16" s="13" t="s">
        <v>2042</v>
      </c>
      <c r="B16" s="36" t="s">
        <v>2043</v>
      </c>
      <c r="C16" s="36" t="s">
        <v>329</v>
      </c>
      <c r="D16" s="15">
        <v>1000000</v>
      </c>
      <c r="E16" s="16">
        <v>897.05</v>
      </c>
      <c r="F16" s="17">
        <v>7.5399999999999995E-2</v>
      </c>
      <c r="G16" s="17">
        <v>7.8914999999999999E-2</v>
      </c>
    </row>
    <row r="17" spans="1:7" x14ac:dyDescent="0.25">
      <c r="A17" s="14" t="s">
        <v>325</v>
      </c>
      <c r="B17" s="37"/>
      <c r="C17" s="37"/>
      <c r="D17" s="18"/>
      <c r="E17" s="29">
        <v>6738.39</v>
      </c>
      <c r="F17" s="30">
        <v>0.5665</v>
      </c>
      <c r="G17" s="21"/>
    </row>
    <row r="18" spans="1:7" x14ac:dyDescent="0.25">
      <c r="A18" s="13"/>
      <c r="B18" s="36"/>
      <c r="C18" s="36"/>
      <c r="D18" s="15"/>
      <c r="E18" s="16"/>
      <c r="F18" s="17"/>
      <c r="G18" s="17"/>
    </row>
    <row r="19" spans="1:7" x14ac:dyDescent="0.25">
      <c r="A19" s="14" t="s">
        <v>1323</v>
      </c>
      <c r="B19" s="36"/>
      <c r="C19" s="36"/>
      <c r="D19" s="15"/>
      <c r="E19" s="16"/>
      <c r="F19" s="17"/>
      <c r="G19" s="17"/>
    </row>
    <row r="20" spans="1:7" x14ac:dyDescent="0.25">
      <c r="A20" s="13" t="s">
        <v>2044</v>
      </c>
      <c r="B20" s="36" t="s">
        <v>2045</v>
      </c>
      <c r="C20" s="36" t="s">
        <v>329</v>
      </c>
      <c r="D20" s="15">
        <v>1500000</v>
      </c>
      <c r="E20" s="16">
        <v>1458.78</v>
      </c>
      <c r="F20" s="17">
        <v>0.1227</v>
      </c>
      <c r="G20" s="17">
        <v>8.0253000000000005E-2</v>
      </c>
    </row>
    <row r="21" spans="1:7" x14ac:dyDescent="0.25">
      <c r="A21" s="13" t="s">
        <v>2046</v>
      </c>
      <c r="B21" s="36" t="s">
        <v>2047</v>
      </c>
      <c r="C21" s="36" t="s">
        <v>329</v>
      </c>
      <c r="D21" s="15">
        <v>94800</v>
      </c>
      <c r="E21" s="16">
        <v>92.98</v>
      </c>
      <c r="F21" s="17">
        <v>7.7999999999999996E-3</v>
      </c>
      <c r="G21" s="17">
        <v>7.9573000000000005E-2</v>
      </c>
    </row>
    <row r="22" spans="1:7" x14ac:dyDescent="0.25">
      <c r="A22" s="13" t="s">
        <v>2048</v>
      </c>
      <c r="B22" s="36" t="s">
        <v>2049</v>
      </c>
      <c r="C22" s="36" t="s">
        <v>329</v>
      </c>
      <c r="D22" s="15">
        <v>9100</v>
      </c>
      <c r="E22" s="16">
        <v>9.32</v>
      </c>
      <c r="F22" s="17">
        <v>8.0000000000000004E-4</v>
      </c>
      <c r="G22" s="17">
        <v>7.3675000000000004E-2</v>
      </c>
    </row>
    <row r="23" spans="1:7" x14ac:dyDescent="0.25">
      <c r="A23" s="14" t="s">
        <v>325</v>
      </c>
      <c r="B23" s="37"/>
      <c r="C23" s="37"/>
      <c r="D23" s="18"/>
      <c r="E23" s="29">
        <v>1561.08</v>
      </c>
      <c r="F23" s="30">
        <v>0.1313</v>
      </c>
      <c r="G23" s="21"/>
    </row>
    <row r="24" spans="1:7" x14ac:dyDescent="0.25">
      <c r="A24" s="13"/>
      <c r="B24" s="36"/>
      <c r="C24" s="36"/>
      <c r="D24" s="15"/>
      <c r="E24" s="16"/>
      <c r="F24" s="17"/>
      <c r="G24" s="17"/>
    </row>
    <row r="25" spans="1:7" x14ac:dyDescent="0.25">
      <c r="A25" s="13"/>
      <c r="B25" s="36"/>
      <c r="C25" s="36"/>
      <c r="D25" s="15"/>
      <c r="E25" s="16"/>
      <c r="F25" s="17"/>
      <c r="G25" s="17"/>
    </row>
    <row r="26" spans="1:7" x14ac:dyDescent="0.25">
      <c r="A26" s="14" t="s">
        <v>334</v>
      </c>
      <c r="B26" s="36"/>
      <c r="C26" s="36"/>
      <c r="D26" s="15"/>
      <c r="E26" s="16"/>
      <c r="F26" s="17"/>
      <c r="G26" s="17"/>
    </row>
    <row r="27" spans="1:7" x14ac:dyDescent="0.25">
      <c r="A27" s="14" t="s">
        <v>325</v>
      </c>
      <c r="B27" s="36"/>
      <c r="C27" s="36"/>
      <c r="D27" s="15"/>
      <c r="E27" s="40" t="s">
        <v>163</v>
      </c>
      <c r="F27" s="41" t="s">
        <v>163</v>
      </c>
      <c r="G27" s="17"/>
    </row>
    <row r="28" spans="1:7" x14ac:dyDescent="0.25">
      <c r="A28" s="13"/>
      <c r="B28" s="36"/>
      <c r="C28" s="36"/>
      <c r="D28" s="15"/>
      <c r="E28" s="16"/>
      <c r="F28" s="17"/>
      <c r="G28" s="17"/>
    </row>
    <row r="29" spans="1:7" x14ac:dyDescent="0.25">
      <c r="A29" s="14" t="s">
        <v>335</v>
      </c>
      <c r="B29" s="36"/>
      <c r="C29" s="36"/>
      <c r="D29" s="15"/>
      <c r="E29" s="16"/>
      <c r="F29" s="17"/>
      <c r="G29" s="17"/>
    </row>
    <row r="30" spans="1:7" x14ac:dyDescent="0.25">
      <c r="A30" s="14" t="s">
        <v>325</v>
      </c>
      <c r="B30" s="36"/>
      <c r="C30" s="36"/>
      <c r="D30" s="15"/>
      <c r="E30" s="40" t="s">
        <v>163</v>
      </c>
      <c r="F30" s="41" t="s">
        <v>163</v>
      </c>
      <c r="G30" s="17"/>
    </row>
    <row r="31" spans="1:7" x14ac:dyDescent="0.25">
      <c r="A31" s="13"/>
      <c r="B31" s="36"/>
      <c r="C31" s="36"/>
      <c r="D31" s="15"/>
      <c r="E31" s="16"/>
      <c r="F31" s="17"/>
      <c r="G31" s="17"/>
    </row>
    <row r="32" spans="1:7" x14ac:dyDescent="0.25">
      <c r="A32" s="25" t="s">
        <v>336</v>
      </c>
      <c r="B32" s="38"/>
      <c r="C32" s="38"/>
      <c r="D32" s="26"/>
      <c r="E32" s="29">
        <v>8299.4699999999993</v>
      </c>
      <c r="F32" s="30">
        <v>0.69779999999999998</v>
      </c>
      <c r="G32" s="21"/>
    </row>
    <row r="33" spans="1:7" x14ac:dyDescent="0.25">
      <c r="A33" s="13"/>
      <c r="B33" s="36"/>
      <c r="C33" s="36"/>
      <c r="D33" s="15"/>
      <c r="E33" s="16"/>
      <c r="F33" s="17"/>
      <c r="G33" s="17"/>
    </row>
    <row r="34" spans="1:7" x14ac:dyDescent="0.25">
      <c r="A34" s="14" t="s">
        <v>1336</v>
      </c>
      <c r="B34" s="36"/>
      <c r="C34" s="36"/>
      <c r="D34" s="15"/>
      <c r="E34" s="16"/>
      <c r="F34" s="17"/>
      <c r="G34" s="17"/>
    </row>
    <row r="35" spans="1:7" x14ac:dyDescent="0.25">
      <c r="A35" s="13"/>
      <c r="B35" s="36"/>
      <c r="C35" s="36"/>
      <c r="D35" s="15"/>
      <c r="E35" s="16"/>
      <c r="F35" s="17"/>
      <c r="G35" s="17"/>
    </row>
    <row r="36" spans="1:7" x14ac:dyDescent="0.25">
      <c r="A36" s="14" t="s">
        <v>1337</v>
      </c>
      <c r="B36" s="36"/>
      <c r="C36" s="36"/>
      <c r="D36" s="15"/>
      <c r="E36" s="16"/>
      <c r="F36" s="17"/>
      <c r="G36" s="17"/>
    </row>
    <row r="37" spans="1:7" x14ac:dyDescent="0.25">
      <c r="A37" s="13" t="s">
        <v>2050</v>
      </c>
      <c r="B37" s="36" t="s">
        <v>2051</v>
      </c>
      <c r="C37" s="36" t="s">
        <v>329</v>
      </c>
      <c r="D37" s="15">
        <v>1000000</v>
      </c>
      <c r="E37" s="16">
        <v>1000</v>
      </c>
      <c r="F37" s="17">
        <v>8.4099999999999994E-2</v>
      </c>
      <c r="G37" s="17">
        <v>5.2999999999999999E-2</v>
      </c>
    </row>
    <row r="38" spans="1:7" x14ac:dyDescent="0.25">
      <c r="A38" s="13" t="s">
        <v>2052</v>
      </c>
      <c r="B38" s="36" t="s">
        <v>2053</v>
      </c>
      <c r="C38" s="36" t="s">
        <v>329</v>
      </c>
      <c r="D38" s="15">
        <v>1000000</v>
      </c>
      <c r="E38" s="16">
        <v>990.83</v>
      </c>
      <c r="F38" s="17">
        <v>8.3299999999999999E-2</v>
      </c>
      <c r="G38" s="17">
        <v>5.3651999999999998E-2</v>
      </c>
    </row>
    <row r="39" spans="1:7" x14ac:dyDescent="0.25">
      <c r="A39" s="14" t="s">
        <v>325</v>
      </c>
      <c r="B39" s="37"/>
      <c r="C39" s="37"/>
      <c r="D39" s="18"/>
      <c r="E39" s="29">
        <v>1990.83</v>
      </c>
      <c r="F39" s="30">
        <v>0.16739999999999999</v>
      </c>
      <c r="G39" s="21"/>
    </row>
    <row r="40" spans="1:7" x14ac:dyDescent="0.25">
      <c r="A40" s="13"/>
      <c r="B40" s="36"/>
      <c r="C40" s="36"/>
      <c r="D40" s="15"/>
      <c r="E40" s="16"/>
      <c r="F40" s="17"/>
      <c r="G40" s="17"/>
    </row>
    <row r="41" spans="1:7" x14ac:dyDescent="0.25">
      <c r="A41" s="25" t="s">
        <v>336</v>
      </c>
      <c r="B41" s="38"/>
      <c r="C41" s="38"/>
      <c r="D41" s="26"/>
      <c r="E41" s="29">
        <v>1990.83</v>
      </c>
      <c r="F41" s="30">
        <v>0.16739999999999999</v>
      </c>
      <c r="G41" s="21"/>
    </row>
    <row r="42" spans="1:7" x14ac:dyDescent="0.25">
      <c r="A42" s="13"/>
      <c r="B42" s="36"/>
      <c r="C42" s="36"/>
      <c r="D42" s="15"/>
      <c r="E42" s="16"/>
      <c r="F42" s="17"/>
      <c r="G42" s="17"/>
    </row>
    <row r="43" spans="1:7" x14ac:dyDescent="0.25">
      <c r="A43" s="13"/>
      <c r="B43" s="36"/>
      <c r="C43" s="36"/>
      <c r="D43" s="15"/>
      <c r="E43" s="16"/>
      <c r="F43" s="17"/>
      <c r="G43" s="17"/>
    </row>
    <row r="44" spans="1:7" x14ac:dyDescent="0.25">
      <c r="A44" s="14" t="s">
        <v>337</v>
      </c>
      <c r="B44" s="36"/>
      <c r="C44" s="36"/>
      <c r="D44" s="15"/>
      <c r="E44" s="16"/>
      <c r="F44" s="17"/>
      <c r="G44" s="17"/>
    </row>
    <row r="45" spans="1:7" x14ac:dyDescent="0.25">
      <c r="A45" s="13" t="s">
        <v>338</v>
      </c>
      <c r="B45" s="36"/>
      <c r="C45" s="36"/>
      <c r="D45" s="15"/>
      <c r="E45" s="16">
        <v>1400.27</v>
      </c>
      <c r="F45" s="17">
        <v>0.1177</v>
      </c>
      <c r="G45" s="17">
        <v>5.2499999999999998E-2</v>
      </c>
    </row>
    <row r="46" spans="1:7" x14ac:dyDescent="0.25">
      <c r="A46" s="13" t="s">
        <v>339</v>
      </c>
      <c r="B46" s="36"/>
      <c r="C46" s="36"/>
      <c r="D46" s="15"/>
      <c r="E46" s="16">
        <v>84.99</v>
      </c>
      <c r="F46" s="17">
        <v>7.1000000000000004E-3</v>
      </c>
      <c r="G46" s="17">
        <v>5.1214000000000003E-2</v>
      </c>
    </row>
    <row r="47" spans="1:7" x14ac:dyDescent="0.25">
      <c r="A47" s="14" t="s">
        <v>325</v>
      </c>
      <c r="B47" s="37"/>
      <c r="C47" s="37"/>
      <c r="D47" s="18"/>
      <c r="E47" s="29">
        <v>1485.26</v>
      </c>
      <c r="F47" s="30">
        <v>0.12479999999999999</v>
      </c>
      <c r="G47" s="21"/>
    </row>
    <row r="48" spans="1:7" x14ac:dyDescent="0.25">
      <c r="A48" s="13"/>
      <c r="B48" s="36"/>
      <c r="C48" s="36"/>
      <c r="D48" s="15"/>
      <c r="E48" s="16"/>
      <c r="F48" s="17"/>
      <c r="G48" s="17"/>
    </row>
    <row r="49" spans="1:7" x14ac:dyDescent="0.25">
      <c r="A49" s="25" t="s">
        <v>336</v>
      </c>
      <c r="B49" s="38"/>
      <c r="C49" s="38"/>
      <c r="D49" s="26"/>
      <c r="E49" s="29">
        <v>1485.26</v>
      </c>
      <c r="F49" s="30">
        <v>0.12479999999999999</v>
      </c>
      <c r="G49" s="21"/>
    </row>
    <row r="50" spans="1:7" x14ac:dyDescent="0.25">
      <c r="A50" s="13" t="s">
        <v>340</v>
      </c>
      <c r="B50" s="36"/>
      <c r="C50" s="36"/>
      <c r="D50" s="15"/>
      <c r="E50" s="16">
        <v>122.0974581</v>
      </c>
      <c r="F50" s="17">
        <v>1.0266000000000001E-2</v>
      </c>
      <c r="G50" s="17"/>
    </row>
    <row r="51" spans="1:7" x14ac:dyDescent="0.25">
      <c r="A51" s="13" t="s">
        <v>341</v>
      </c>
      <c r="B51" s="36"/>
      <c r="C51" s="36"/>
      <c r="D51" s="15"/>
      <c r="E51" s="31">
        <v>-4.4774580999999998</v>
      </c>
      <c r="F51" s="32">
        <v>-2.6600000000000001E-4</v>
      </c>
      <c r="G51" s="17">
        <v>5.2426E-2</v>
      </c>
    </row>
    <row r="52" spans="1:7" x14ac:dyDescent="0.25">
      <c r="A52" s="33" t="s">
        <v>342</v>
      </c>
      <c r="B52" s="39"/>
      <c r="C52" s="39"/>
      <c r="D52" s="34"/>
      <c r="E52" s="27">
        <v>11893.18</v>
      </c>
      <c r="F52" s="28">
        <v>1</v>
      </c>
      <c r="G52" s="28"/>
    </row>
    <row r="53" spans="1:7" x14ac:dyDescent="0.25">
      <c r="A53" s="70" t="s">
        <v>343</v>
      </c>
      <c r="B53" s="71"/>
      <c r="C53" s="71"/>
      <c r="D53" s="71"/>
      <c r="E53" s="71"/>
      <c r="F53" s="71"/>
      <c r="G53" s="72"/>
    </row>
    <row r="54" spans="1:7" x14ac:dyDescent="0.25">
      <c r="A54" s="1" t="s">
        <v>344</v>
      </c>
    </row>
    <row r="57" spans="1:7" x14ac:dyDescent="0.25">
      <c r="A57" s="1" t="s">
        <v>346</v>
      </c>
    </row>
    <row r="58" spans="1:7" x14ac:dyDescent="0.25">
      <c r="A58" s="56" t="s">
        <v>347</v>
      </c>
      <c r="B58" s="3" t="s">
        <v>163</v>
      </c>
    </row>
    <row r="59" spans="1:7" x14ac:dyDescent="0.25">
      <c r="A59" t="s">
        <v>348</v>
      </c>
    </row>
    <row r="60" spans="1:7" x14ac:dyDescent="0.25">
      <c r="A60" t="s">
        <v>590</v>
      </c>
      <c r="B60" t="s">
        <v>350</v>
      </c>
      <c r="C60" t="s">
        <v>350</v>
      </c>
    </row>
    <row r="61" spans="1:7" x14ac:dyDescent="0.25">
      <c r="B61" s="58">
        <v>46265</v>
      </c>
      <c r="C61" s="58">
        <v>46295</v>
      </c>
    </row>
    <row r="62" spans="1:7" x14ac:dyDescent="0.25">
      <c r="A62" t="s">
        <v>1742</v>
      </c>
      <c r="B62">
        <v>24.958500000000001</v>
      </c>
      <c r="C62">
        <v>24.772400000000001</v>
      </c>
    </row>
    <row r="63" spans="1:7" x14ac:dyDescent="0.25">
      <c r="A63" t="s">
        <v>1367</v>
      </c>
      <c r="B63" t="s">
        <v>1368</v>
      </c>
      <c r="C63" t="s">
        <v>1369</v>
      </c>
    </row>
    <row r="64" spans="1:7" x14ac:dyDescent="0.25">
      <c r="A64" t="s">
        <v>1370</v>
      </c>
      <c r="B64">
        <v>22.0212</v>
      </c>
      <c r="C64">
        <v>21.8566</v>
      </c>
    </row>
    <row r="65" spans="1:4" x14ac:dyDescent="0.25">
      <c r="A65" t="s">
        <v>591</v>
      </c>
      <c r="B65">
        <v>26.635999999999999</v>
      </c>
      <c r="C65">
        <v>26.436900000000001</v>
      </c>
    </row>
    <row r="66" spans="1:4" x14ac:dyDescent="0.25">
      <c r="A66" t="s">
        <v>592</v>
      </c>
      <c r="B66">
        <v>24.840499999999999</v>
      </c>
      <c r="C66">
        <v>24.654900000000001</v>
      </c>
    </row>
    <row r="67" spans="1:4" x14ac:dyDescent="0.25">
      <c r="A67" t="s">
        <v>1371</v>
      </c>
      <c r="B67">
        <v>16.483799999999999</v>
      </c>
      <c r="C67">
        <v>16.360600000000002</v>
      </c>
    </row>
    <row r="68" spans="1:4" x14ac:dyDescent="0.25">
      <c r="A68" t="s">
        <v>1372</v>
      </c>
      <c r="B68">
        <v>13.4733</v>
      </c>
      <c r="C68">
        <v>13.2918</v>
      </c>
    </row>
    <row r="69" spans="1:4" x14ac:dyDescent="0.25">
      <c r="A69" t="s">
        <v>1746</v>
      </c>
      <c r="B69">
        <v>23.169799999999999</v>
      </c>
      <c r="C69">
        <v>22.9846</v>
      </c>
    </row>
    <row r="70" spans="1:4" x14ac:dyDescent="0.25">
      <c r="A70" t="s">
        <v>1373</v>
      </c>
      <c r="B70" t="s">
        <v>1368</v>
      </c>
      <c r="C70" t="s">
        <v>1369</v>
      </c>
    </row>
    <row r="71" spans="1:4" x14ac:dyDescent="0.25">
      <c r="A71" t="s">
        <v>1374</v>
      </c>
      <c r="B71">
        <v>23.372699999999998</v>
      </c>
      <c r="C71">
        <v>23.185700000000001</v>
      </c>
    </row>
    <row r="72" spans="1:4" x14ac:dyDescent="0.25">
      <c r="A72" t="s">
        <v>593</v>
      </c>
      <c r="B72">
        <v>24.847100000000001</v>
      </c>
      <c r="C72">
        <v>24.648499999999999</v>
      </c>
    </row>
    <row r="73" spans="1:4" x14ac:dyDescent="0.25">
      <c r="A73" t="s">
        <v>594</v>
      </c>
      <c r="B73">
        <v>23.1752</v>
      </c>
      <c r="C73">
        <v>22.99</v>
      </c>
    </row>
    <row r="74" spans="1:4" x14ac:dyDescent="0.25">
      <c r="A74" t="s">
        <v>1375</v>
      </c>
      <c r="B74">
        <v>10.3438</v>
      </c>
      <c r="C74">
        <v>10.261200000000001</v>
      </c>
    </row>
    <row r="75" spans="1:4" x14ac:dyDescent="0.25">
      <c r="A75" t="s">
        <v>1376</v>
      </c>
      <c r="B75">
        <v>10.195600000000001</v>
      </c>
      <c r="C75">
        <v>10.114100000000001</v>
      </c>
    </row>
    <row r="76" spans="1:4" x14ac:dyDescent="0.25">
      <c r="A76" t="s">
        <v>1377</v>
      </c>
    </row>
    <row r="78" spans="1:4" x14ac:dyDescent="0.25">
      <c r="A78" t="s">
        <v>1066</v>
      </c>
    </row>
    <row r="80" spans="1:4" x14ac:dyDescent="0.25">
      <c r="A80" s="59" t="s">
        <v>1067</v>
      </c>
      <c r="B80" s="59" t="s">
        <v>1068</v>
      </c>
      <c r="C80" s="59" t="s">
        <v>1069</v>
      </c>
      <c r="D80" s="59" t="s">
        <v>1070</v>
      </c>
    </row>
    <row r="81" spans="1:4" x14ac:dyDescent="0.25">
      <c r="A81" s="59" t="s">
        <v>1380</v>
      </c>
      <c r="B81" s="59"/>
      <c r="C81" s="59">
        <v>8.1478400000000006E-2</v>
      </c>
      <c r="D81" s="59">
        <v>8.1478400000000006E-2</v>
      </c>
    </row>
    <row r="83" spans="1:4" x14ac:dyDescent="0.25">
      <c r="A83" t="s">
        <v>353</v>
      </c>
      <c r="B83" s="3" t="s">
        <v>163</v>
      </c>
    </row>
    <row r="84" spans="1:4" ht="29.1" customHeight="1" x14ac:dyDescent="0.25">
      <c r="A84" s="56" t="s">
        <v>354</v>
      </c>
      <c r="B84" s="3" t="s">
        <v>163</v>
      </c>
    </row>
    <row r="85" spans="1:4" ht="29.1" customHeight="1" x14ac:dyDescent="0.25">
      <c r="A85" s="56" t="s">
        <v>355</v>
      </c>
      <c r="B85" s="3" t="s">
        <v>163</v>
      </c>
    </row>
    <row r="86" spans="1:4" x14ac:dyDescent="0.25">
      <c r="A86" t="s">
        <v>356</v>
      </c>
      <c r="B86" s="66">
        <f>B101</f>
        <v>16.309946605476501</v>
      </c>
    </row>
    <row r="87" spans="1:4" ht="43.5" customHeight="1" x14ac:dyDescent="0.25">
      <c r="A87" s="56" t="s">
        <v>357</v>
      </c>
      <c r="B87" s="3" t="s">
        <v>163</v>
      </c>
    </row>
    <row r="88" spans="1:4" x14ac:dyDescent="0.25">
      <c r="B88" s="3"/>
    </row>
    <row r="89" spans="1:4" ht="29.1" customHeight="1" x14ac:dyDescent="0.25">
      <c r="A89" s="56" t="s">
        <v>358</v>
      </c>
      <c r="B89" s="3" t="s">
        <v>163</v>
      </c>
    </row>
    <row r="90" spans="1:4" ht="29.1" customHeight="1" x14ac:dyDescent="0.25">
      <c r="A90" s="56" t="s">
        <v>359</v>
      </c>
      <c r="B90" t="s">
        <v>163</v>
      </c>
    </row>
    <row r="91" spans="1:4" ht="29.1" customHeight="1" x14ac:dyDescent="0.25">
      <c r="A91" s="56" t="s">
        <v>360</v>
      </c>
      <c r="B91" s="3" t="s">
        <v>163</v>
      </c>
    </row>
    <row r="92" spans="1:4" ht="29.1" customHeight="1" x14ac:dyDescent="0.25">
      <c r="A92" s="56" t="s">
        <v>361</v>
      </c>
      <c r="B92" s="3" t="s">
        <v>163</v>
      </c>
    </row>
    <row r="93" spans="1:4" x14ac:dyDescent="0.25">
      <c r="A93" s="56"/>
      <c r="B93" s="3"/>
    </row>
    <row r="94" spans="1:4" x14ac:dyDescent="0.25">
      <c r="A94" t="s">
        <v>362</v>
      </c>
    </row>
    <row r="95" spans="1:4" x14ac:dyDescent="0.25">
      <c r="A95" s="24" t="s">
        <v>363</v>
      </c>
      <c r="B95" s="24" t="s">
        <v>2054</v>
      </c>
    </row>
    <row r="96" spans="1:4" x14ac:dyDescent="0.25">
      <c r="A96" s="24" t="s">
        <v>365</v>
      </c>
      <c r="B96" s="24" t="s">
        <v>2055</v>
      </c>
    </row>
    <row r="97" spans="1:6" x14ac:dyDescent="0.25">
      <c r="A97" s="24"/>
      <c r="B97" s="24"/>
    </row>
    <row r="98" spans="1:6" x14ac:dyDescent="0.25">
      <c r="A98" s="24" t="s">
        <v>367</v>
      </c>
      <c r="B98" s="60">
        <v>7.0481798584953799</v>
      </c>
    </row>
    <row r="99" spans="1:6" x14ac:dyDescent="0.25">
      <c r="A99" s="24"/>
      <c r="B99" s="24"/>
    </row>
    <row r="100" spans="1:6" x14ac:dyDescent="0.25">
      <c r="A100" s="24" t="s">
        <v>368</v>
      </c>
      <c r="B100" s="49">
        <v>7.2519</v>
      </c>
    </row>
    <row r="101" spans="1:6" x14ac:dyDescent="0.25">
      <c r="A101" s="24" t="s">
        <v>369</v>
      </c>
      <c r="B101" s="40">
        <v>16.309946605476501</v>
      </c>
    </row>
    <row r="102" spans="1:6" x14ac:dyDescent="0.25">
      <c r="A102" s="24"/>
      <c r="B102" s="24"/>
    </row>
    <row r="103" spans="1:6" x14ac:dyDescent="0.25">
      <c r="A103" s="24" t="s">
        <v>370</v>
      </c>
      <c r="B103" s="65">
        <v>46295</v>
      </c>
    </row>
    <row r="105" spans="1:6" ht="69.95" customHeight="1" x14ac:dyDescent="0.25">
      <c r="A105" s="125" t="s">
        <v>371</v>
      </c>
      <c r="B105" s="125" t="s">
        <v>372</v>
      </c>
      <c r="C105" s="125" t="s">
        <v>5</v>
      </c>
      <c r="D105" s="125" t="s">
        <v>6</v>
      </c>
      <c r="E105" s="125" t="s">
        <v>5</v>
      </c>
      <c r="F105" s="125" t="s">
        <v>6</v>
      </c>
    </row>
    <row r="106" spans="1:6" ht="69.95" customHeight="1" x14ac:dyDescent="0.25">
      <c r="A106" s="125" t="s">
        <v>2054</v>
      </c>
      <c r="B106" s="125"/>
      <c r="C106" s="125" t="s">
        <v>89</v>
      </c>
      <c r="D106" s="125"/>
      <c r="E106" s="125" t="s">
        <v>90</v>
      </c>
      <c r="F10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2056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2057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763</v>
      </c>
      <c r="B8" s="36" t="s">
        <v>764</v>
      </c>
      <c r="C8" s="36" t="s">
        <v>431</v>
      </c>
      <c r="D8" s="15">
        <v>7877</v>
      </c>
      <c r="E8" s="16">
        <v>378.1</v>
      </c>
      <c r="F8" s="17">
        <v>4.7300000000000002E-2</v>
      </c>
      <c r="G8" s="17"/>
    </row>
    <row r="9" spans="1:7" x14ac:dyDescent="0.25">
      <c r="A9" s="13" t="s">
        <v>536</v>
      </c>
      <c r="B9" s="36" t="s">
        <v>537</v>
      </c>
      <c r="C9" s="36" t="s">
        <v>475</v>
      </c>
      <c r="D9" s="15">
        <v>101751</v>
      </c>
      <c r="E9" s="16">
        <v>328.4</v>
      </c>
      <c r="F9" s="17">
        <v>4.1099999999999998E-2</v>
      </c>
      <c r="G9" s="17"/>
    </row>
    <row r="10" spans="1:7" x14ac:dyDescent="0.25">
      <c r="A10" s="13" t="s">
        <v>656</v>
      </c>
      <c r="B10" s="36" t="s">
        <v>657</v>
      </c>
      <c r="C10" s="36" t="s">
        <v>384</v>
      </c>
      <c r="D10" s="15">
        <v>2947</v>
      </c>
      <c r="E10" s="16">
        <v>320.45999999999998</v>
      </c>
      <c r="F10" s="17">
        <v>4.0099999999999997E-2</v>
      </c>
      <c r="G10" s="17"/>
    </row>
    <row r="11" spans="1:7" x14ac:dyDescent="0.25">
      <c r="A11" s="13" t="s">
        <v>645</v>
      </c>
      <c r="B11" s="36" t="s">
        <v>646</v>
      </c>
      <c r="C11" s="36" t="s">
        <v>647</v>
      </c>
      <c r="D11" s="15">
        <v>40526</v>
      </c>
      <c r="E11" s="16">
        <v>318.52999999999997</v>
      </c>
      <c r="F11" s="17">
        <v>3.9899999999999998E-2</v>
      </c>
      <c r="G11" s="17"/>
    </row>
    <row r="12" spans="1:7" x14ac:dyDescent="0.25">
      <c r="A12" s="13" t="s">
        <v>716</v>
      </c>
      <c r="B12" s="36" t="s">
        <v>717</v>
      </c>
      <c r="C12" s="36" t="s">
        <v>483</v>
      </c>
      <c r="D12" s="15">
        <v>3843</v>
      </c>
      <c r="E12" s="16">
        <v>313.8</v>
      </c>
      <c r="F12" s="17">
        <v>3.9300000000000002E-2</v>
      </c>
      <c r="G12" s="17"/>
    </row>
    <row r="13" spans="1:7" x14ac:dyDescent="0.25">
      <c r="A13" s="13" t="s">
        <v>643</v>
      </c>
      <c r="B13" s="36" t="s">
        <v>644</v>
      </c>
      <c r="C13" s="36" t="s">
        <v>583</v>
      </c>
      <c r="D13" s="15">
        <v>32280</v>
      </c>
      <c r="E13" s="16">
        <v>304.01</v>
      </c>
      <c r="F13" s="17">
        <v>3.8100000000000002E-2</v>
      </c>
      <c r="G13" s="17"/>
    </row>
    <row r="14" spans="1:7" x14ac:dyDescent="0.25">
      <c r="A14" s="13" t="s">
        <v>404</v>
      </c>
      <c r="B14" s="36" t="s">
        <v>405</v>
      </c>
      <c r="C14" s="36" t="s">
        <v>378</v>
      </c>
      <c r="D14" s="15">
        <v>22836</v>
      </c>
      <c r="E14" s="16">
        <v>301.82</v>
      </c>
      <c r="F14" s="17">
        <v>3.78E-2</v>
      </c>
      <c r="G14" s="17"/>
    </row>
    <row r="15" spans="1:7" x14ac:dyDescent="0.25">
      <c r="A15" s="13" t="s">
        <v>698</v>
      </c>
      <c r="B15" s="36" t="s">
        <v>699</v>
      </c>
      <c r="C15" s="36" t="s">
        <v>700</v>
      </c>
      <c r="D15" s="15">
        <v>22688</v>
      </c>
      <c r="E15" s="16">
        <v>297.20999999999998</v>
      </c>
      <c r="F15" s="17">
        <v>3.7199999999999997E-2</v>
      </c>
      <c r="G15" s="17"/>
    </row>
    <row r="16" spans="1:7" x14ac:dyDescent="0.25">
      <c r="A16" s="13" t="s">
        <v>496</v>
      </c>
      <c r="B16" s="36" t="s">
        <v>497</v>
      </c>
      <c r="C16" s="36" t="s">
        <v>498</v>
      </c>
      <c r="D16" s="15">
        <v>23087</v>
      </c>
      <c r="E16" s="16">
        <v>289.37</v>
      </c>
      <c r="F16" s="17">
        <v>3.6200000000000003E-2</v>
      </c>
      <c r="G16" s="17"/>
    </row>
    <row r="17" spans="1:7" x14ac:dyDescent="0.25">
      <c r="A17" s="13" t="s">
        <v>666</v>
      </c>
      <c r="B17" s="36" t="s">
        <v>667</v>
      </c>
      <c r="C17" s="36" t="s">
        <v>467</v>
      </c>
      <c r="D17" s="15">
        <v>9426</v>
      </c>
      <c r="E17" s="16">
        <v>288.61</v>
      </c>
      <c r="F17" s="17">
        <v>3.61E-2</v>
      </c>
      <c r="G17" s="17"/>
    </row>
    <row r="18" spans="1:7" x14ac:dyDescent="0.25">
      <c r="A18" s="13" t="s">
        <v>610</v>
      </c>
      <c r="B18" s="36" t="s">
        <v>611</v>
      </c>
      <c r="C18" s="36" t="s">
        <v>431</v>
      </c>
      <c r="D18" s="15">
        <v>15861</v>
      </c>
      <c r="E18" s="16">
        <v>288.13</v>
      </c>
      <c r="F18" s="17">
        <v>3.61E-2</v>
      </c>
      <c r="G18" s="17"/>
    </row>
    <row r="19" spans="1:7" x14ac:dyDescent="0.25">
      <c r="A19" s="13" t="s">
        <v>391</v>
      </c>
      <c r="B19" s="36" t="s">
        <v>392</v>
      </c>
      <c r="C19" s="36" t="s">
        <v>378</v>
      </c>
      <c r="D19" s="15">
        <v>89204</v>
      </c>
      <c r="E19" s="16">
        <v>283.13</v>
      </c>
      <c r="F19" s="17">
        <v>3.5400000000000001E-2</v>
      </c>
      <c r="G19" s="17"/>
    </row>
    <row r="20" spans="1:7" x14ac:dyDescent="0.25">
      <c r="A20" s="13" t="s">
        <v>739</v>
      </c>
      <c r="B20" s="36" t="s">
        <v>740</v>
      </c>
      <c r="C20" s="36" t="s">
        <v>453</v>
      </c>
      <c r="D20" s="15">
        <v>16647</v>
      </c>
      <c r="E20" s="16">
        <v>282.39999999999998</v>
      </c>
      <c r="F20" s="17">
        <v>3.5299999999999998E-2</v>
      </c>
      <c r="G20" s="17"/>
    </row>
    <row r="21" spans="1:7" x14ac:dyDescent="0.25">
      <c r="A21" s="13" t="s">
        <v>515</v>
      </c>
      <c r="B21" s="36" t="s">
        <v>516</v>
      </c>
      <c r="C21" s="36" t="s">
        <v>414</v>
      </c>
      <c r="D21" s="15">
        <v>5862</v>
      </c>
      <c r="E21" s="16">
        <v>279.02999999999997</v>
      </c>
      <c r="F21" s="17">
        <v>3.49E-2</v>
      </c>
      <c r="G21" s="17"/>
    </row>
    <row r="22" spans="1:7" x14ac:dyDescent="0.25">
      <c r="A22" s="13" t="s">
        <v>434</v>
      </c>
      <c r="B22" s="36" t="s">
        <v>435</v>
      </c>
      <c r="C22" s="36" t="s">
        <v>436</v>
      </c>
      <c r="D22" s="15">
        <v>15147</v>
      </c>
      <c r="E22" s="16">
        <v>266.13</v>
      </c>
      <c r="F22" s="17">
        <v>3.3300000000000003E-2</v>
      </c>
      <c r="G22" s="17"/>
    </row>
    <row r="23" spans="1:7" x14ac:dyDescent="0.25">
      <c r="A23" s="13" t="s">
        <v>511</v>
      </c>
      <c r="B23" s="36" t="s">
        <v>512</v>
      </c>
      <c r="C23" s="36" t="s">
        <v>472</v>
      </c>
      <c r="D23" s="15">
        <v>5685</v>
      </c>
      <c r="E23" s="16">
        <v>260.77</v>
      </c>
      <c r="F23" s="17">
        <v>3.2599999999999997E-2</v>
      </c>
      <c r="G23" s="17"/>
    </row>
    <row r="24" spans="1:7" x14ac:dyDescent="0.25">
      <c r="A24" s="13" t="s">
        <v>628</v>
      </c>
      <c r="B24" s="36" t="s">
        <v>629</v>
      </c>
      <c r="C24" s="36" t="s">
        <v>431</v>
      </c>
      <c r="D24" s="15">
        <v>12756</v>
      </c>
      <c r="E24" s="16">
        <v>258.97000000000003</v>
      </c>
      <c r="F24" s="17">
        <v>3.2399999999999998E-2</v>
      </c>
      <c r="G24" s="17"/>
    </row>
    <row r="25" spans="1:7" x14ac:dyDescent="0.25">
      <c r="A25" s="13" t="s">
        <v>442</v>
      </c>
      <c r="B25" s="36" t="s">
        <v>443</v>
      </c>
      <c r="C25" s="36" t="s">
        <v>384</v>
      </c>
      <c r="D25" s="15">
        <v>6293</v>
      </c>
      <c r="E25" s="16">
        <v>258.39</v>
      </c>
      <c r="F25" s="17">
        <v>3.2300000000000002E-2</v>
      </c>
      <c r="G25" s="17"/>
    </row>
    <row r="26" spans="1:7" x14ac:dyDescent="0.25">
      <c r="A26" s="13" t="s">
        <v>393</v>
      </c>
      <c r="B26" s="36" t="s">
        <v>394</v>
      </c>
      <c r="C26" s="36" t="s">
        <v>378</v>
      </c>
      <c r="D26" s="15">
        <v>26187</v>
      </c>
      <c r="E26" s="16">
        <v>251.26</v>
      </c>
      <c r="F26" s="17">
        <v>3.15E-2</v>
      </c>
      <c r="G26" s="17"/>
    </row>
    <row r="27" spans="1:7" x14ac:dyDescent="0.25">
      <c r="A27" s="13" t="s">
        <v>855</v>
      </c>
      <c r="B27" s="36" t="s">
        <v>856</v>
      </c>
      <c r="C27" s="36" t="s">
        <v>408</v>
      </c>
      <c r="D27" s="15">
        <v>16706</v>
      </c>
      <c r="E27" s="16">
        <v>244.76</v>
      </c>
      <c r="F27" s="17">
        <v>3.0599999999999999E-2</v>
      </c>
      <c r="G27" s="17"/>
    </row>
    <row r="28" spans="1:7" x14ac:dyDescent="0.25">
      <c r="A28" s="13" t="s">
        <v>462</v>
      </c>
      <c r="B28" s="36" t="s">
        <v>463</v>
      </c>
      <c r="C28" s="36" t="s">
        <v>464</v>
      </c>
      <c r="D28" s="15">
        <v>57272</v>
      </c>
      <c r="E28" s="16">
        <v>243.41</v>
      </c>
      <c r="F28" s="17">
        <v>3.0499999999999999E-2</v>
      </c>
      <c r="G28" s="17"/>
    </row>
    <row r="29" spans="1:7" x14ac:dyDescent="0.25">
      <c r="A29" s="13" t="s">
        <v>692</v>
      </c>
      <c r="B29" s="36" t="s">
        <v>693</v>
      </c>
      <c r="C29" s="36" t="s">
        <v>384</v>
      </c>
      <c r="D29" s="15">
        <v>3385</v>
      </c>
      <c r="E29" s="16">
        <v>242.03</v>
      </c>
      <c r="F29" s="17">
        <v>3.0300000000000001E-2</v>
      </c>
      <c r="G29" s="17"/>
    </row>
    <row r="30" spans="1:7" x14ac:dyDescent="0.25">
      <c r="A30" s="13" t="s">
        <v>812</v>
      </c>
      <c r="B30" s="36" t="s">
        <v>813</v>
      </c>
      <c r="C30" s="36" t="s">
        <v>700</v>
      </c>
      <c r="D30" s="15">
        <v>4806</v>
      </c>
      <c r="E30" s="16">
        <v>232.13</v>
      </c>
      <c r="F30" s="17">
        <v>2.9100000000000001E-2</v>
      </c>
      <c r="G30" s="17"/>
    </row>
    <row r="31" spans="1:7" x14ac:dyDescent="0.25">
      <c r="A31" s="13" t="s">
        <v>501</v>
      </c>
      <c r="B31" s="36" t="s">
        <v>502</v>
      </c>
      <c r="C31" s="36" t="s">
        <v>503</v>
      </c>
      <c r="D31" s="15">
        <v>18951</v>
      </c>
      <c r="E31" s="16">
        <v>224.95</v>
      </c>
      <c r="F31" s="17">
        <v>2.8199999999999999E-2</v>
      </c>
      <c r="G31" s="17"/>
    </row>
    <row r="32" spans="1:7" x14ac:dyDescent="0.25">
      <c r="A32" s="13" t="s">
        <v>929</v>
      </c>
      <c r="B32" s="36" t="s">
        <v>930</v>
      </c>
      <c r="C32" s="36" t="s">
        <v>431</v>
      </c>
      <c r="D32" s="15">
        <v>19155</v>
      </c>
      <c r="E32" s="16">
        <v>222.58</v>
      </c>
      <c r="F32" s="17">
        <v>2.7900000000000001E-2</v>
      </c>
      <c r="G32" s="17"/>
    </row>
    <row r="33" spans="1:7" x14ac:dyDescent="0.25">
      <c r="A33" s="13" t="s">
        <v>648</v>
      </c>
      <c r="B33" s="36" t="s">
        <v>649</v>
      </c>
      <c r="C33" s="36" t="s">
        <v>467</v>
      </c>
      <c r="D33" s="15">
        <v>2008</v>
      </c>
      <c r="E33" s="16">
        <v>220</v>
      </c>
      <c r="F33" s="17">
        <v>2.75E-2</v>
      </c>
      <c r="G33" s="17"/>
    </row>
    <row r="34" spans="1:7" x14ac:dyDescent="0.25">
      <c r="A34" s="13" t="s">
        <v>470</v>
      </c>
      <c r="B34" s="36" t="s">
        <v>471</v>
      </c>
      <c r="C34" s="36" t="s">
        <v>472</v>
      </c>
      <c r="D34" s="15">
        <v>9029</v>
      </c>
      <c r="E34" s="16">
        <v>216.93</v>
      </c>
      <c r="F34" s="17">
        <v>2.7199999999999998E-2</v>
      </c>
      <c r="G34" s="17"/>
    </row>
    <row r="35" spans="1:7" x14ac:dyDescent="0.25">
      <c r="A35" s="13" t="s">
        <v>630</v>
      </c>
      <c r="B35" s="36" t="s">
        <v>631</v>
      </c>
      <c r="C35" s="36" t="s">
        <v>384</v>
      </c>
      <c r="D35" s="15">
        <v>1674</v>
      </c>
      <c r="E35" s="16">
        <v>200.33</v>
      </c>
      <c r="F35" s="17">
        <v>2.5100000000000001E-2</v>
      </c>
      <c r="G35" s="17"/>
    </row>
    <row r="36" spans="1:7" x14ac:dyDescent="0.25">
      <c r="A36" s="13" t="s">
        <v>782</v>
      </c>
      <c r="B36" s="36" t="s">
        <v>783</v>
      </c>
      <c r="C36" s="36" t="s">
        <v>647</v>
      </c>
      <c r="D36" s="15">
        <v>20932</v>
      </c>
      <c r="E36" s="16">
        <v>198.75</v>
      </c>
      <c r="F36" s="17">
        <v>2.4899999999999999E-2</v>
      </c>
      <c r="G36" s="17"/>
    </row>
    <row r="37" spans="1:7" x14ac:dyDescent="0.25">
      <c r="A37" s="13" t="s">
        <v>451</v>
      </c>
      <c r="B37" s="36" t="s">
        <v>452</v>
      </c>
      <c r="C37" s="36" t="s">
        <v>453</v>
      </c>
      <c r="D37" s="15">
        <v>12713</v>
      </c>
      <c r="E37" s="16">
        <v>174.6</v>
      </c>
      <c r="F37" s="17">
        <v>2.1899999999999999E-2</v>
      </c>
      <c r="G37" s="17"/>
    </row>
    <row r="38" spans="1:7" x14ac:dyDescent="0.25">
      <c r="A38" s="14" t="s">
        <v>325</v>
      </c>
      <c r="B38" s="37"/>
      <c r="C38" s="37"/>
      <c r="D38" s="18"/>
      <c r="E38" s="19">
        <v>7988.99</v>
      </c>
      <c r="F38" s="20">
        <v>1.0001</v>
      </c>
      <c r="G38" s="21"/>
    </row>
    <row r="39" spans="1:7" x14ac:dyDescent="0.25">
      <c r="A39" s="14" t="s">
        <v>586</v>
      </c>
      <c r="B39" s="36"/>
      <c r="C39" s="36"/>
      <c r="D39" s="15"/>
      <c r="E39" s="16"/>
      <c r="F39" s="17"/>
      <c r="G39" s="17"/>
    </row>
    <row r="40" spans="1:7" x14ac:dyDescent="0.25">
      <c r="A40" s="14" t="s">
        <v>325</v>
      </c>
      <c r="B40" s="36"/>
      <c r="C40" s="36"/>
      <c r="D40" s="15"/>
      <c r="E40" s="22" t="s">
        <v>163</v>
      </c>
      <c r="F40" s="23" t="s">
        <v>163</v>
      </c>
      <c r="G40" s="17"/>
    </row>
    <row r="41" spans="1:7" x14ac:dyDescent="0.25">
      <c r="A41" s="25" t="s">
        <v>336</v>
      </c>
      <c r="B41" s="38"/>
      <c r="C41" s="38"/>
      <c r="D41" s="26"/>
      <c r="E41" s="27">
        <v>7988.99</v>
      </c>
      <c r="F41" s="28">
        <v>1.0001</v>
      </c>
      <c r="G41" s="21"/>
    </row>
    <row r="42" spans="1:7" x14ac:dyDescent="0.25">
      <c r="A42" s="13"/>
      <c r="B42" s="36"/>
      <c r="C42" s="36"/>
      <c r="D42" s="15"/>
      <c r="E42" s="16"/>
      <c r="F42" s="17"/>
      <c r="G42" s="17"/>
    </row>
    <row r="43" spans="1:7" x14ac:dyDescent="0.25">
      <c r="A43" s="13"/>
      <c r="B43" s="36"/>
      <c r="C43" s="36"/>
      <c r="D43" s="15"/>
      <c r="E43" s="16"/>
      <c r="F43" s="17"/>
      <c r="G43" s="17"/>
    </row>
    <row r="44" spans="1:7" x14ac:dyDescent="0.25">
      <c r="A44" s="14" t="s">
        <v>337</v>
      </c>
      <c r="B44" s="36"/>
      <c r="C44" s="36"/>
      <c r="D44" s="15"/>
      <c r="E44" s="16"/>
      <c r="F44" s="17"/>
      <c r="G44" s="17"/>
    </row>
    <row r="45" spans="1:7" x14ac:dyDescent="0.25">
      <c r="A45" s="13" t="s">
        <v>339</v>
      </c>
      <c r="B45" s="36"/>
      <c r="C45" s="36"/>
      <c r="D45" s="15"/>
      <c r="E45" s="16">
        <v>5</v>
      </c>
      <c r="F45" s="17">
        <v>5.9999999999999995E-4</v>
      </c>
      <c r="G45" s="17">
        <v>5.1214000000000003E-2</v>
      </c>
    </row>
    <row r="46" spans="1:7" x14ac:dyDescent="0.25">
      <c r="A46" s="14" t="s">
        <v>325</v>
      </c>
      <c r="B46" s="37"/>
      <c r="C46" s="37"/>
      <c r="D46" s="18"/>
      <c r="E46" s="19">
        <v>5</v>
      </c>
      <c r="F46" s="20">
        <v>5.9999999999999995E-4</v>
      </c>
      <c r="G46" s="21"/>
    </row>
    <row r="47" spans="1:7" x14ac:dyDescent="0.25">
      <c r="A47" s="13"/>
      <c r="B47" s="36"/>
      <c r="C47" s="36"/>
      <c r="D47" s="15"/>
      <c r="E47" s="16"/>
      <c r="F47" s="17"/>
      <c r="G47" s="17"/>
    </row>
    <row r="48" spans="1:7" x14ac:dyDescent="0.25">
      <c r="A48" s="25" t="s">
        <v>336</v>
      </c>
      <c r="B48" s="38"/>
      <c r="C48" s="38"/>
      <c r="D48" s="26"/>
      <c r="E48" s="29">
        <v>5</v>
      </c>
      <c r="F48" s="30">
        <v>5.9999999999999995E-4</v>
      </c>
      <c r="G48" s="21"/>
    </row>
    <row r="49" spans="1:7" x14ac:dyDescent="0.25">
      <c r="A49" s="13" t="s">
        <v>340</v>
      </c>
      <c r="B49" s="36"/>
      <c r="C49" s="36"/>
      <c r="D49" s="15"/>
      <c r="E49" s="16">
        <v>7.0149999999999998E-4</v>
      </c>
      <c r="F49" s="67">
        <v>0</v>
      </c>
      <c r="G49" s="17"/>
    </row>
    <row r="50" spans="1:7" x14ac:dyDescent="0.25">
      <c r="A50" s="13" t="s">
        <v>341</v>
      </c>
      <c r="B50" s="36"/>
      <c r="C50" s="36"/>
      <c r="D50" s="15"/>
      <c r="E50" s="31">
        <v>-4.6907015000000003</v>
      </c>
      <c r="F50" s="32">
        <v>-6.9999999999999999E-4</v>
      </c>
      <c r="G50" s="17">
        <v>5.1214000000000003E-2</v>
      </c>
    </row>
    <row r="51" spans="1:7" x14ac:dyDescent="0.25">
      <c r="A51" s="33" t="s">
        <v>342</v>
      </c>
      <c r="B51" s="39"/>
      <c r="C51" s="39"/>
      <c r="D51" s="34"/>
      <c r="E51" s="27">
        <v>7989.3</v>
      </c>
      <c r="F51" s="28">
        <v>1</v>
      </c>
      <c r="G51" s="28"/>
    </row>
    <row r="52" spans="1:7" x14ac:dyDescent="0.25">
      <c r="A52" s="70" t="s">
        <v>343</v>
      </c>
      <c r="B52" s="71"/>
      <c r="C52" s="71"/>
      <c r="D52" s="71"/>
      <c r="E52" s="71"/>
      <c r="F52" s="71"/>
      <c r="G52" s="72"/>
    </row>
    <row r="56" spans="1:7" x14ac:dyDescent="0.25">
      <c r="A56" s="1" t="s">
        <v>346</v>
      </c>
    </row>
    <row r="57" spans="1:7" x14ac:dyDescent="0.25">
      <c r="A57" s="56" t="s">
        <v>347</v>
      </c>
      <c r="B57" s="3" t="s">
        <v>163</v>
      </c>
    </row>
    <row r="58" spans="1:7" x14ac:dyDescent="0.25">
      <c r="A58" t="s">
        <v>348</v>
      </c>
    </row>
    <row r="59" spans="1:7" x14ac:dyDescent="0.25">
      <c r="A59" t="s">
        <v>590</v>
      </c>
      <c r="B59" t="s">
        <v>350</v>
      </c>
      <c r="C59" t="s">
        <v>350</v>
      </c>
    </row>
    <row r="60" spans="1:7" x14ac:dyDescent="0.25">
      <c r="B60" s="58">
        <v>46265</v>
      </c>
      <c r="C60" s="58">
        <v>46295</v>
      </c>
    </row>
    <row r="61" spans="1:7" x14ac:dyDescent="0.25">
      <c r="A61" t="s">
        <v>973</v>
      </c>
      <c r="B61">
        <v>10.2462</v>
      </c>
      <c r="C61">
        <v>9.51</v>
      </c>
    </row>
    <row r="62" spans="1:7" x14ac:dyDescent="0.25">
      <c r="A62" t="s">
        <v>592</v>
      </c>
      <c r="B62">
        <v>10.2462</v>
      </c>
      <c r="C62">
        <v>9.51</v>
      </c>
    </row>
    <row r="63" spans="1:7" x14ac:dyDescent="0.25">
      <c r="A63" t="s">
        <v>974</v>
      </c>
      <c r="B63">
        <v>10.077299999999999</v>
      </c>
      <c r="C63">
        <v>9.3482000000000003</v>
      </c>
    </row>
    <row r="64" spans="1:7" x14ac:dyDescent="0.25">
      <c r="A64" t="s">
        <v>594</v>
      </c>
      <c r="B64">
        <v>10.077299999999999</v>
      </c>
      <c r="C64">
        <v>9.3482000000000003</v>
      </c>
    </row>
    <row r="66" spans="1:4" x14ac:dyDescent="0.25">
      <c r="A66" t="s">
        <v>352</v>
      </c>
      <c r="B66" s="3" t="s">
        <v>163</v>
      </c>
    </row>
    <row r="67" spans="1:4" x14ac:dyDescent="0.25">
      <c r="A67" t="s">
        <v>353</v>
      </c>
      <c r="B67" s="3" t="s">
        <v>163</v>
      </c>
    </row>
    <row r="68" spans="1:4" ht="29.1" customHeight="1" x14ac:dyDescent="0.25">
      <c r="A68" s="56" t="s">
        <v>354</v>
      </c>
      <c r="B68" s="3" t="s">
        <v>163</v>
      </c>
    </row>
    <row r="69" spans="1:4" ht="29.1" customHeight="1" x14ac:dyDescent="0.25">
      <c r="A69" s="56" t="s">
        <v>355</v>
      </c>
      <c r="B69" s="3" t="s">
        <v>163</v>
      </c>
    </row>
    <row r="70" spans="1:4" x14ac:dyDescent="0.25">
      <c r="A70" t="s">
        <v>595</v>
      </c>
      <c r="B70" s="57">
        <v>0.73670000000000002</v>
      </c>
    </row>
    <row r="71" spans="1:4" ht="43.5" customHeight="1" x14ac:dyDescent="0.25">
      <c r="A71" s="56" t="s">
        <v>357</v>
      </c>
      <c r="B71" s="3" t="s">
        <v>163</v>
      </c>
    </row>
    <row r="72" spans="1:4" x14ac:dyDescent="0.25">
      <c r="B72" s="3"/>
    </row>
    <row r="73" spans="1:4" ht="29.1" customHeight="1" x14ac:dyDescent="0.25">
      <c r="A73" s="56" t="s">
        <v>358</v>
      </c>
      <c r="B73" s="3" t="s">
        <v>163</v>
      </c>
    </row>
    <row r="74" spans="1:4" ht="29.1" customHeight="1" x14ac:dyDescent="0.25">
      <c r="A74" s="56" t="s">
        <v>359</v>
      </c>
      <c r="B74" t="s">
        <v>163</v>
      </c>
    </row>
    <row r="75" spans="1:4" ht="29.1" customHeight="1" x14ac:dyDescent="0.25">
      <c r="A75" s="56" t="s">
        <v>360</v>
      </c>
      <c r="B75" s="3" t="s">
        <v>163</v>
      </c>
    </row>
    <row r="76" spans="1:4" ht="29.1" customHeight="1" x14ac:dyDescent="0.25">
      <c r="A76" s="56" t="s">
        <v>361</v>
      </c>
      <c r="B76" s="3" t="s">
        <v>163</v>
      </c>
    </row>
    <row r="78" spans="1:4" ht="69.95" customHeight="1" x14ac:dyDescent="0.25">
      <c r="A78" s="125" t="s">
        <v>371</v>
      </c>
      <c r="B78" s="125" t="s">
        <v>372</v>
      </c>
      <c r="C78" s="125" t="s">
        <v>5</v>
      </c>
      <c r="D78" s="125" t="s">
        <v>6</v>
      </c>
    </row>
    <row r="79" spans="1:4" ht="69.95" customHeight="1" x14ac:dyDescent="0.25">
      <c r="A79" s="125" t="s">
        <v>2058</v>
      </c>
      <c r="B79" s="125"/>
      <c r="C79" s="125" t="s">
        <v>92</v>
      </c>
      <c r="D7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703"/>
  <sheetViews>
    <sheetView showGridLines="0" workbookViewId="0">
      <pane ySplit="4" topLeftCell="A480" activePane="bottomLeft" state="frozen"/>
      <selection pane="bottomLeft" activeCell="B482" sqref="B48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8.85546875" style="2" bestFit="1" customWidth="1"/>
    <col min="8" max="8" width="10.140625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2059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2060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5842900</v>
      </c>
      <c r="E8" s="16">
        <v>77225.61</v>
      </c>
      <c r="F8" s="17">
        <v>5.4199999999999998E-2</v>
      </c>
      <c r="G8" s="17"/>
    </row>
    <row r="9" spans="1:7" x14ac:dyDescent="0.25">
      <c r="A9" s="13" t="s">
        <v>376</v>
      </c>
      <c r="B9" s="36" t="s">
        <v>377</v>
      </c>
      <c r="C9" s="36" t="s">
        <v>378</v>
      </c>
      <c r="D9" s="15">
        <v>10066550</v>
      </c>
      <c r="E9" s="16">
        <v>71341.64</v>
      </c>
      <c r="F9" s="17">
        <v>5.0099999999999999E-2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3196500</v>
      </c>
      <c r="E10" s="16">
        <v>37942.46</v>
      </c>
      <c r="F10" s="17">
        <v>2.6599999999999999E-2</v>
      </c>
      <c r="G10" s="17"/>
    </row>
    <row r="11" spans="1:7" x14ac:dyDescent="0.25">
      <c r="A11" s="13" t="s">
        <v>865</v>
      </c>
      <c r="B11" s="36" t="s">
        <v>866</v>
      </c>
      <c r="C11" s="36" t="s">
        <v>475</v>
      </c>
      <c r="D11" s="15">
        <v>2179575</v>
      </c>
      <c r="E11" s="16">
        <v>28652.69</v>
      </c>
      <c r="F11" s="17">
        <v>2.01E-2</v>
      </c>
      <c r="G11" s="17"/>
    </row>
    <row r="12" spans="1:7" x14ac:dyDescent="0.25">
      <c r="A12" s="13" t="s">
        <v>507</v>
      </c>
      <c r="B12" s="36" t="s">
        <v>508</v>
      </c>
      <c r="C12" s="36" t="s">
        <v>436</v>
      </c>
      <c r="D12" s="15">
        <v>6539900</v>
      </c>
      <c r="E12" s="16">
        <v>24406.91</v>
      </c>
      <c r="F12" s="17">
        <v>1.7100000000000001E-2</v>
      </c>
      <c r="G12" s="17"/>
    </row>
    <row r="13" spans="1:7" x14ac:dyDescent="0.25">
      <c r="A13" s="13" t="s">
        <v>919</v>
      </c>
      <c r="B13" s="36" t="s">
        <v>920</v>
      </c>
      <c r="C13" s="36" t="s">
        <v>436</v>
      </c>
      <c r="D13" s="15">
        <v>177258000</v>
      </c>
      <c r="E13" s="16">
        <v>22954.91</v>
      </c>
      <c r="F13" s="17">
        <v>1.61E-2</v>
      </c>
      <c r="G13" s="17"/>
    </row>
    <row r="14" spans="1:7" x14ac:dyDescent="0.25">
      <c r="A14" s="13" t="s">
        <v>687</v>
      </c>
      <c r="B14" s="36" t="s">
        <v>688</v>
      </c>
      <c r="C14" s="36" t="s">
        <v>689</v>
      </c>
      <c r="D14" s="15">
        <v>790113</v>
      </c>
      <c r="E14" s="16">
        <v>22940.14</v>
      </c>
      <c r="F14" s="17">
        <v>1.61E-2</v>
      </c>
      <c r="G14" s="17"/>
    </row>
    <row r="15" spans="1:7" x14ac:dyDescent="0.25">
      <c r="A15" s="13" t="s">
        <v>437</v>
      </c>
      <c r="B15" s="36" t="s">
        <v>438</v>
      </c>
      <c r="C15" s="36" t="s">
        <v>378</v>
      </c>
      <c r="D15" s="15">
        <v>1782500</v>
      </c>
      <c r="E15" s="16">
        <v>21853.45</v>
      </c>
      <c r="F15" s="17">
        <v>1.5299999999999999E-2</v>
      </c>
      <c r="G15" s="17"/>
    </row>
    <row r="16" spans="1:7" x14ac:dyDescent="0.25">
      <c r="A16" s="13" t="s">
        <v>434</v>
      </c>
      <c r="B16" s="36" t="s">
        <v>435</v>
      </c>
      <c r="C16" s="36" t="s">
        <v>436</v>
      </c>
      <c r="D16" s="15">
        <v>1218375</v>
      </c>
      <c r="E16" s="16">
        <v>21406.85</v>
      </c>
      <c r="F16" s="17">
        <v>1.4999999999999999E-2</v>
      </c>
      <c r="G16" s="17"/>
    </row>
    <row r="17" spans="1:7" x14ac:dyDescent="0.25">
      <c r="A17" s="13" t="s">
        <v>536</v>
      </c>
      <c r="B17" s="36" t="s">
        <v>537</v>
      </c>
      <c r="C17" s="36" t="s">
        <v>475</v>
      </c>
      <c r="D17" s="15">
        <v>6048000</v>
      </c>
      <c r="E17" s="16">
        <v>19519.919999999998</v>
      </c>
      <c r="F17" s="17">
        <v>1.37E-2</v>
      </c>
      <c r="G17" s="17"/>
    </row>
    <row r="18" spans="1:7" x14ac:dyDescent="0.25">
      <c r="A18" s="13" t="s">
        <v>718</v>
      </c>
      <c r="B18" s="36" t="s">
        <v>719</v>
      </c>
      <c r="C18" s="36" t="s">
        <v>720</v>
      </c>
      <c r="D18" s="15">
        <v>25143750</v>
      </c>
      <c r="E18" s="16">
        <v>19245.03</v>
      </c>
      <c r="F18" s="17">
        <v>1.35E-2</v>
      </c>
      <c r="G18" s="17"/>
    </row>
    <row r="19" spans="1:7" x14ac:dyDescent="0.25">
      <c r="A19" s="13" t="s">
        <v>673</v>
      </c>
      <c r="B19" s="36" t="s">
        <v>674</v>
      </c>
      <c r="C19" s="36" t="s">
        <v>431</v>
      </c>
      <c r="D19" s="15">
        <v>790125</v>
      </c>
      <c r="E19" s="16">
        <v>18447.05</v>
      </c>
      <c r="F19" s="17">
        <v>1.29E-2</v>
      </c>
      <c r="G19" s="17"/>
    </row>
    <row r="20" spans="1:7" x14ac:dyDescent="0.25">
      <c r="A20" s="13" t="s">
        <v>393</v>
      </c>
      <c r="B20" s="36" t="s">
        <v>394</v>
      </c>
      <c r="C20" s="36" t="s">
        <v>378</v>
      </c>
      <c r="D20" s="15">
        <v>1728750</v>
      </c>
      <c r="E20" s="16">
        <v>16587.36</v>
      </c>
      <c r="F20" s="17">
        <v>1.1599999999999999E-2</v>
      </c>
      <c r="G20" s="17"/>
    </row>
    <row r="21" spans="1:7" x14ac:dyDescent="0.25">
      <c r="A21" s="13" t="s">
        <v>891</v>
      </c>
      <c r="B21" s="36" t="s">
        <v>892</v>
      </c>
      <c r="C21" s="36" t="s">
        <v>378</v>
      </c>
      <c r="D21" s="15">
        <v>13756500</v>
      </c>
      <c r="E21" s="16">
        <v>16430.759999999998</v>
      </c>
      <c r="F21" s="17">
        <v>1.15E-2</v>
      </c>
      <c r="G21" s="17"/>
    </row>
    <row r="22" spans="1:7" x14ac:dyDescent="0.25">
      <c r="A22" s="13" t="s">
        <v>442</v>
      </c>
      <c r="B22" s="36" t="s">
        <v>443</v>
      </c>
      <c r="C22" s="36" t="s">
        <v>384</v>
      </c>
      <c r="D22" s="15">
        <v>380800</v>
      </c>
      <c r="E22" s="16">
        <v>15635.65</v>
      </c>
      <c r="F22" s="17">
        <v>1.0999999999999999E-2</v>
      </c>
      <c r="G22" s="17"/>
    </row>
    <row r="23" spans="1:7" x14ac:dyDescent="0.25">
      <c r="A23" s="13" t="s">
        <v>643</v>
      </c>
      <c r="B23" s="36" t="s">
        <v>644</v>
      </c>
      <c r="C23" s="36" t="s">
        <v>583</v>
      </c>
      <c r="D23" s="15">
        <v>1636600</v>
      </c>
      <c r="E23" s="16">
        <v>15413.5</v>
      </c>
      <c r="F23" s="17">
        <v>1.0800000000000001E-2</v>
      </c>
      <c r="G23" s="17"/>
    </row>
    <row r="24" spans="1:7" x14ac:dyDescent="0.25">
      <c r="A24" s="13" t="s">
        <v>496</v>
      </c>
      <c r="B24" s="36" t="s">
        <v>497</v>
      </c>
      <c r="C24" s="36" t="s">
        <v>498</v>
      </c>
      <c r="D24" s="15">
        <v>1196775</v>
      </c>
      <c r="E24" s="16">
        <v>15000.38</v>
      </c>
      <c r="F24" s="17">
        <v>1.0500000000000001E-2</v>
      </c>
      <c r="G24" s="17"/>
    </row>
    <row r="25" spans="1:7" x14ac:dyDescent="0.25">
      <c r="A25" s="13" t="s">
        <v>456</v>
      </c>
      <c r="B25" s="36" t="s">
        <v>457</v>
      </c>
      <c r="C25" s="36" t="s">
        <v>411</v>
      </c>
      <c r="D25" s="15">
        <v>1443200</v>
      </c>
      <c r="E25" s="16">
        <v>14346.85</v>
      </c>
      <c r="F25" s="17">
        <v>1.01E-2</v>
      </c>
      <c r="G25" s="17"/>
    </row>
    <row r="26" spans="1:7" x14ac:dyDescent="0.25">
      <c r="A26" s="13" t="s">
        <v>379</v>
      </c>
      <c r="B26" s="36" t="s">
        <v>380</v>
      </c>
      <c r="C26" s="36" t="s">
        <v>381</v>
      </c>
      <c r="D26" s="15">
        <v>3349500</v>
      </c>
      <c r="E26" s="16">
        <v>13917.17</v>
      </c>
      <c r="F26" s="17">
        <v>9.7999999999999997E-3</v>
      </c>
      <c r="G26" s="17"/>
    </row>
    <row r="27" spans="1:7" x14ac:dyDescent="0.25">
      <c r="A27" s="13" t="s">
        <v>714</v>
      </c>
      <c r="B27" s="36" t="s">
        <v>715</v>
      </c>
      <c r="C27" s="36" t="s">
        <v>475</v>
      </c>
      <c r="D27" s="15">
        <v>6808900</v>
      </c>
      <c r="E27" s="16">
        <v>13890.16</v>
      </c>
      <c r="F27" s="17">
        <v>9.7000000000000003E-3</v>
      </c>
      <c r="G27" s="17"/>
    </row>
    <row r="28" spans="1:7" x14ac:dyDescent="0.25">
      <c r="A28" s="13" t="s">
        <v>620</v>
      </c>
      <c r="B28" s="36" t="s">
        <v>621</v>
      </c>
      <c r="C28" s="36" t="s">
        <v>603</v>
      </c>
      <c r="D28" s="15">
        <v>711300</v>
      </c>
      <c r="E28" s="16">
        <v>13366.04</v>
      </c>
      <c r="F28" s="17">
        <v>9.4000000000000004E-3</v>
      </c>
      <c r="G28" s="17"/>
    </row>
    <row r="29" spans="1:7" x14ac:dyDescent="0.25">
      <c r="A29" s="13" t="s">
        <v>662</v>
      </c>
      <c r="B29" s="36" t="s">
        <v>663</v>
      </c>
      <c r="C29" s="36" t="s">
        <v>378</v>
      </c>
      <c r="D29" s="15">
        <v>59121100</v>
      </c>
      <c r="E29" s="16">
        <v>12385.87</v>
      </c>
      <c r="F29" s="17">
        <v>8.6999999999999994E-3</v>
      </c>
      <c r="G29" s="17"/>
    </row>
    <row r="30" spans="1:7" x14ac:dyDescent="0.25">
      <c r="A30" s="13" t="s">
        <v>721</v>
      </c>
      <c r="B30" s="36" t="s">
        <v>722</v>
      </c>
      <c r="C30" s="36" t="s">
        <v>498</v>
      </c>
      <c r="D30" s="15">
        <v>6641100</v>
      </c>
      <c r="E30" s="16">
        <v>12052.93</v>
      </c>
      <c r="F30" s="17">
        <v>8.5000000000000006E-3</v>
      </c>
      <c r="G30" s="17"/>
    </row>
    <row r="31" spans="1:7" x14ac:dyDescent="0.25">
      <c r="A31" s="13" t="s">
        <v>599</v>
      </c>
      <c r="B31" s="36" t="s">
        <v>600</v>
      </c>
      <c r="C31" s="36" t="s">
        <v>417</v>
      </c>
      <c r="D31" s="15">
        <v>1143750</v>
      </c>
      <c r="E31" s="16">
        <v>10973.14</v>
      </c>
      <c r="F31" s="17">
        <v>7.7000000000000002E-3</v>
      </c>
      <c r="G31" s="17"/>
    </row>
    <row r="32" spans="1:7" x14ac:dyDescent="0.25">
      <c r="A32" s="13" t="s">
        <v>2061</v>
      </c>
      <c r="B32" s="36" t="s">
        <v>2062</v>
      </c>
      <c r="C32" s="36" t="s">
        <v>378</v>
      </c>
      <c r="D32" s="15">
        <v>6015600</v>
      </c>
      <c r="E32" s="16">
        <v>10721.6</v>
      </c>
      <c r="F32" s="17">
        <v>7.4999999999999997E-3</v>
      </c>
      <c r="G32" s="17"/>
    </row>
    <row r="33" spans="1:7" x14ac:dyDescent="0.25">
      <c r="A33" s="13" t="s">
        <v>462</v>
      </c>
      <c r="B33" s="36" t="s">
        <v>463</v>
      </c>
      <c r="C33" s="36" t="s">
        <v>464</v>
      </c>
      <c r="D33" s="15">
        <v>2461050</v>
      </c>
      <c r="E33" s="16">
        <v>10459.459999999999</v>
      </c>
      <c r="F33" s="17">
        <v>7.3000000000000001E-3</v>
      </c>
      <c r="G33" s="17"/>
    </row>
    <row r="34" spans="1:7" x14ac:dyDescent="0.25">
      <c r="A34" s="13" t="s">
        <v>869</v>
      </c>
      <c r="B34" s="36" t="s">
        <v>870</v>
      </c>
      <c r="C34" s="36" t="s">
        <v>378</v>
      </c>
      <c r="D34" s="15">
        <v>4519125</v>
      </c>
      <c r="E34" s="16">
        <v>10418.84</v>
      </c>
      <c r="F34" s="17">
        <v>7.3000000000000001E-3</v>
      </c>
      <c r="G34" s="17"/>
    </row>
    <row r="35" spans="1:7" x14ac:dyDescent="0.25">
      <c r="A35" s="13" t="s">
        <v>601</v>
      </c>
      <c r="B35" s="36" t="s">
        <v>602</v>
      </c>
      <c r="C35" s="36" t="s">
        <v>603</v>
      </c>
      <c r="D35" s="15">
        <v>3891600</v>
      </c>
      <c r="E35" s="16">
        <v>10225.18</v>
      </c>
      <c r="F35" s="17">
        <v>7.1999999999999998E-3</v>
      </c>
      <c r="G35" s="17"/>
    </row>
    <row r="36" spans="1:7" x14ac:dyDescent="0.25">
      <c r="A36" s="13" t="s">
        <v>899</v>
      </c>
      <c r="B36" s="36" t="s">
        <v>900</v>
      </c>
      <c r="C36" s="36" t="s">
        <v>378</v>
      </c>
      <c r="D36" s="15">
        <v>8920000</v>
      </c>
      <c r="E36" s="16">
        <v>10084.950000000001</v>
      </c>
      <c r="F36" s="17">
        <v>7.1000000000000004E-3</v>
      </c>
      <c r="G36" s="17"/>
    </row>
    <row r="37" spans="1:7" x14ac:dyDescent="0.25">
      <c r="A37" s="13" t="s">
        <v>616</v>
      </c>
      <c r="B37" s="36" t="s">
        <v>617</v>
      </c>
      <c r="C37" s="36" t="s">
        <v>378</v>
      </c>
      <c r="D37" s="15">
        <v>11306225</v>
      </c>
      <c r="E37" s="16">
        <v>9207.7900000000009</v>
      </c>
      <c r="F37" s="17">
        <v>6.4999999999999997E-3</v>
      </c>
      <c r="G37" s="17"/>
    </row>
    <row r="38" spans="1:7" x14ac:dyDescent="0.25">
      <c r="A38" s="13" t="s">
        <v>398</v>
      </c>
      <c r="B38" s="36" t="s">
        <v>399</v>
      </c>
      <c r="C38" s="36" t="s">
        <v>400</v>
      </c>
      <c r="D38" s="15">
        <v>243250</v>
      </c>
      <c r="E38" s="16">
        <v>9146.2000000000007</v>
      </c>
      <c r="F38" s="17">
        <v>6.4000000000000003E-3</v>
      </c>
      <c r="G38" s="17"/>
    </row>
    <row r="39" spans="1:7" x14ac:dyDescent="0.25">
      <c r="A39" s="13" t="s">
        <v>401</v>
      </c>
      <c r="B39" s="36" t="s">
        <v>402</v>
      </c>
      <c r="C39" s="36" t="s">
        <v>403</v>
      </c>
      <c r="D39" s="15">
        <v>5840000</v>
      </c>
      <c r="E39" s="16">
        <v>9004.7000000000007</v>
      </c>
      <c r="F39" s="17">
        <v>6.3E-3</v>
      </c>
      <c r="G39" s="17"/>
    </row>
    <row r="40" spans="1:7" x14ac:dyDescent="0.25">
      <c r="A40" s="13" t="s">
        <v>2063</v>
      </c>
      <c r="B40" s="36" t="s">
        <v>2064</v>
      </c>
      <c r="C40" s="36" t="s">
        <v>417</v>
      </c>
      <c r="D40" s="15">
        <v>2781000</v>
      </c>
      <c r="E40" s="16">
        <v>8783.7900000000009</v>
      </c>
      <c r="F40" s="17">
        <v>6.1999999999999998E-3</v>
      </c>
      <c r="G40" s="17"/>
    </row>
    <row r="41" spans="1:7" x14ac:dyDescent="0.25">
      <c r="A41" s="13" t="s">
        <v>844</v>
      </c>
      <c r="B41" s="36" t="s">
        <v>845</v>
      </c>
      <c r="C41" s="36" t="s">
        <v>417</v>
      </c>
      <c r="D41" s="15">
        <v>2661100</v>
      </c>
      <c r="E41" s="16">
        <v>8661.8799999999992</v>
      </c>
      <c r="F41" s="17">
        <v>6.1000000000000004E-3</v>
      </c>
      <c r="G41" s="17"/>
    </row>
    <row r="42" spans="1:7" x14ac:dyDescent="0.25">
      <c r="A42" s="13" t="s">
        <v>814</v>
      </c>
      <c r="B42" s="36" t="s">
        <v>815</v>
      </c>
      <c r="C42" s="36" t="s">
        <v>453</v>
      </c>
      <c r="D42" s="15">
        <v>1593900</v>
      </c>
      <c r="E42" s="16">
        <v>8307.41</v>
      </c>
      <c r="F42" s="17">
        <v>5.7999999999999996E-3</v>
      </c>
      <c r="G42" s="17"/>
    </row>
    <row r="43" spans="1:7" x14ac:dyDescent="0.25">
      <c r="A43" s="13" t="s">
        <v>548</v>
      </c>
      <c r="B43" s="36" t="s">
        <v>549</v>
      </c>
      <c r="C43" s="36" t="s">
        <v>431</v>
      </c>
      <c r="D43" s="15">
        <v>89200</v>
      </c>
      <c r="E43" s="16">
        <v>8288.02</v>
      </c>
      <c r="F43" s="17">
        <v>5.7999999999999996E-3</v>
      </c>
      <c r="G43" s="17"/>
    </row>
    <row r="44" spans="1:7" x14ac:dyDescent="0.25">
      <c r="A44" s="13" t="s">
        <v>660</v>
      </c>
      <c r="B44" s="36" t="s">
        <v>661</v>
      </c>
      <c r="C44" s="36" t="s">
        <v>387</v>
      </c>
      <c r="D44" s="15">
        <v>263400</v>
      </c>
      <c r="E44" s="16">
        <v>8144.33</v>
      </c>
      <c r="F44" s="17">
        <v>5.7000000000000002E-3</v>
      </c>
      <c r="G44" s="17"/>
    </row>
    <row r="45" spans="1:7" x14ac:dyDescent="0.25">
      <c r="A45" s="13" t="s">
        <v>636</v>
      </c>
      <c r="B45" s="36" t="s">
        <v>637</v>
      </c>
      <c r="C45" s="36" t="s">
        <v>431</v>
      </c>
      <c r="D45" s="15">
        <v>480150</v>
      </c>
      <c r="E45" s="16">
        <v>8028.11</v>
      </c>
      <c r="F45" s="17">
        <v>5.5999999999999999E-3</v>
      </c>
      <c r="G45" s="17"/>
    </row>
    <row r="46" spans="1:7" x14ac:dyDescent="0.25">
      <c r="A46" s="13" t="s">
        <v>538</v>
      </c>
      <c r="B46" s="36" t="s">
        <v>539</v>
      </c>
      <c r="C46" s="36" t="s">
        <v>498</v>
      </c>
      <c r="D46" s="15">
        <v>4353250</v>
      </c>
      <c r="E46" s="16">
        <v>8023.04</v>
      </c>
      <c r="F46" s="17">
        <v>5.5999999999999999E-3</v>
      </c>
      <c r="G46" s="17"/>
    </row>
    <row r="47" spans="1:7" x14ac:dyDescent="0.25">
      <c r="A47" s="13" t="s">
        <v>418</v>
      </c>
      <c r="B47" s="36" t="s">
        <v>419</v>
      </c>
      <c r="C47" s="36" t="s">
        <v>378</v>
      </c>
      <c r="D47" s="15">
        <v>1900000</v>
      </c>
      <c r="E47" s="16">
        <v>7923</v>
      </c>
      <c r="F47" s="17">
        <v>5.5999999999999999E-3</v>
      </c>
      <c r="G47" s="17"/>
    </row>
    <row r="48" spans="1:7" x14ac:dyDescent="0.25">
      <c r="A48" s="13" t="s">
        <v>409</v>
      </c>
      <c r="B48" s="36" t="s">
        <v>410</v>
      </c>
      <c r="C48" s="36" t="s">
        <v>411</v>
      </c>
      <c r="D48" s="15">
        <v>445075</v>
      </c>
      <c r="E48" s="16">
        <v>7784.81</v>
      </c>
      <c r="F48" s="17">
        <v>5.4999999999999997E-3</v>
      </c>
      <c r="G48" s="17"/>
    </row>
    <row r="49" spans="1:7" x14ac:dyDescent="0.25">
      <c r="A49" s="13" t="s">
        <v>634</v>
      </c>
      <c r="B49" s="36" t="s">
        <v>635</v>
      </c>
      <c r="C49" s="36" t="s">
        <v>397</v>
      </c>
      <c r="D49" s="15">
        <v>609400</v>
      </c>
      <c r="E49" s="16">
        <v>7431.63</v>
      </c>
      <c r="F49" s="17">
        <v>5.1999999999999998E-3</v>
      </c>
      <c r="G49" s="17"/>
    </row>
    <row r="50" spans="1:7" x14ac:dyDescent="0.25">
      <c r="A50" s="13" t="s">
        <v>395</v>
      </c>
      <c r="B50" s="36" t="s">
        <v>396</v>
      </c>
      <c r="C50" s="36" t="s">
        <v>397</v>
      </c>
      <c r="D50" s="15">
        <v>2315875</v>
      </c>
      <c r="E50" s="16">
        <v>7410.8</v>
      </c>
      <c r="F50" s="17">
        <v>5.1999999999999998E-3</v>
      </c>
      <c r="G50" s="17"/>
    </row>
    <row r="51" spans="1:7" x14ac:dyDescent="0.25">
      <c r="A51" s="13" t="s">
        <v>694</v>
      </c>
      <c r="B51" s="36" t="s">
        <v>695</v>
      </c>
      <c r="C51" s="36" t="s">
        <v>552</v>
      </c>
      <c r="D51" s="15">
        <v>1317060</v>
      </c>
      <c r="E51" s="16">
        <v>7108.83</v>
      </c>
      <c r="F51" s="17">
        <v>5.0000000000000001E-3</v>
      </c>
      <c r="G51" s="17"/>
    </row>
    <row r="52" spans="1:7" x14ac:dyDescent="0.25">
      <c r="A52" s="13" t="s">
        <v>439</v>
      </c>
      <c r="B52" s="36" t="s">
        <v>440</v>
      </c>
      <c r="C52" s="36" t="s">
        <v>441</v>
      </c>
      <c r="D52" s="15">
        <v>1795500</v>
      </c>
      <c r="E52" s="16">
        <v>6971.93</v>
      </c>
      <c r="F52" s="17">
        <v>4.8999999999999998E-3</v>
      </c>
      <c r="G52" s="17"/>
    </row>
    <row r="53" spans="1:7" x14ac:dyDescent="0.25">
      <c r="A53" s="13" t="s">
        <v>2065</v>
      </c>
      <c r="B53" s="36" t="s">
        <v>2066</v>
      </c>
      <c r="C53" s="36" t="s">
        <v>472</v>
      </c>
      <c r="D53" s="15">
        <v>3306700</v>
      </c>
      <c r="E53" s="16">
        <v>6900.09</v>
      </c>
      <c r="F53" s="17">
        <v>4.7999999999999996E-3</v>
      </c>
      <c r="G53" s="17"/>
    </row>
    <row r="54" spans="1:7" x14ac:dyDescent="0.25">
      <c r="A54" s="13" t="s">
        <v>871</v>
      </c>
      <c r="B54" s="36" t="s">
        <v>872</v>
      </c>
      <c r="C54" s="36" t="s">
        <v>475</v>
      </c>
      <c r="D54" s="15">
        <v>517800</v>
      </c>
      <c r="E54" s="16">
        <v>6617.48</v>
      </c>
      <c r="F54" s="17">
        <v>4.5999999999999999E-3</v>
      </c>
      <c r="G54" s="17"/>
    </row>
    <row r="55" spans="1:7" x14ac:dyDescent="0.25">
      <c r="A55" s="13" t="s">
        <v>1931</v>
      </c>
      <c r="B55" s="36" t="s">
        <v>1932</v>
      </c>
      <c r="C55" s="36" t="s">
        <v>672</v>
      </c>
      <c r="D55" s="15">
        <v>1518900</v>
      </c>
      <c r="E55" s="16">
        <v>6222.93</v>
      </c>
      <c r="F55" s="17">
        <v>4.4000000000000003E-3</v>
      </c>
      <c r="G55" s="17"/>
    </row>
    <row r="56" spans="1:7" x14ac:dyDescent="0.25">
      <c r="A56" s="13" t="s">
        <v>834</v>
      </c>
      <c r="B56" s="36" t="s">
        <v>835</v>
      </c>
      <c r="C56" s="36" t="s">
        <v>503</v>
      </c>
      <c r="D56" s="15">
        <v>4519125</v>
      </c>
      <c r="E56" s="16">
        <v>6097.66</v>
      </c>
      <c r="F56" s="17">
        <v>4.3E-3</v>
      </c>
      <c r="G56" s="17"/>
    </row>
    <row r="57" spans="1:7" x14ac:dyDescent="0.25">
      <c r="A57" s="13" t="s">
        <v>759</v>
      </c>
      <c r="B57" s="36" t="s">
        <v>760</v>
      </c>
      <c r="C57" s="36" t="s">
        <v>417</v>
      </c>
      <c r="D57" s="15">
        <v>2780050</v>
      </c>
      <c r="E57" s="16">
        <v>6029.37</v>
      </c>
      <c r="F57" s="17">
        <v>4.1999999999999997E-3</v>
      </c>
      <c r="G57" s="17"/>
    </row>
    <row r="58" spans="1:7" x14ac:dyDescent="0.25">
      <c r="A58" s="13" t="s">
        <v>624</v>
      </c>
      <c r="B58" s="36" t="s">
        <v>625</v>
      </c>
      <c r="C58" s="36" t="s">
        <v>453</v>
      </c>
      <c r="D58" s="15">
        <v>1510600</v>
      </c>
      <c r="E58" s="16">
        <v>5969.89</v>
      </c>
      <c r="F58" s="17">
        <v>4.1999999999999997E-3</v>
      </c>
      <c r="G58" s="17"/>
    </row>
    <row r="59" spans="1:7" x14ac:dyDescent="0.25">
      <c r="A59" s="13" t="s">
        <v>454</v>
      </c>
      <c r="B59" s="36" t="s">
        <v>455</v>
      </c>
      <c r="C59" s="36" t="s">
        <v>417</v>
      </c>
      <c r="D59" s="15">
        <v>350000</v>
      </c>
      <c r="E59" s="16">
        <v>5670</v>
      </c>
      <c r="F59" s="17">
        <v>4.0000000000000001E-3</v>
      </c>
      <c r="G59" s="17"/>
    </row>
    <row r="60" spans="1:7" x14ac:dyDescent="0.25">
      <c r="A60" s="13" t="s">
        <v>763</v>
      </c>
      <c r="B60" s="36" t="s">
        <v>764</v>
      </c>
      <c r="C60" s="36" t="s">
        <v>431</v>
      </c>
      <c r="D60" s="15">
        <v>116625</v>
      </c>
      <c r="E60" s="16">
        <v>5598</v>
      </c>
      <c r="F60" s="17">
        <v>3.8999999999999998E-3</v>
      </c>
      <c r="G60" s="17"/>
    </row>
    <row r="61" spans="1:7" x14ac:dyDescent="0.25">
      <c r="A61" s="13" t="s">
        <v>692</v>
      </c>
      <c r="B61" s="36" t="s">
        <v>693</v>
      </c>
      <c r="C61" s="36" t="s">
        <v>384</v>
      </c>
      <c r="D61" s="15">
        <v>76600</v>
      </c>
      <c r="E61" s="16">
        <v>5476.9</v>
      </c>
      <c r="F61" s="17">
        <v>3.8E-3</v>
      </c>
      <c r="G61" s="17"/>
    </row>
    <row r="62" spans="1:7" x14ac:dyDescent="0.25">
      <c r="A62" s="13" t="s">
        <v>515</v>
      </c>
      <c r="B62" s="36" t="s">
        <v>516</v>
      </c>
      <c r="C62" s="36" t="s">
        <v>414</v>
      </c>
      <c r="D62" s="15">
        <v>109600</v>
      </c>
      <c r="E62" s="16">
        <v>5216.96</v>
      </c>
      <c r="F62" s="17">
        <v>3.7000000000000002E-3</v>
      </c>
      <c r="G62" s="17"/>
    </row>
    <row r="63" spans="1:7" x14ac:dyDescent="0.25">
      <c r="A63" s="13" t="s">
        <v>614</v>
      </c>
      <c r="B63" s="36" t="s">
        <v>615</v>
      </c>
      <c r="C63" s="36" t="s">
        <v>378</v>
      </c>
      <c r="D63" s="15">
        <v>515000</v>
      </c>
      <c r="E63" s="16">
        <v>5203.05</v>
      </c>
      <c r="F63" s="17">
        <v>3.7000000000000002E-3</v>
      </c>
      <c r="G63" s="17"/>
    </row>
    <row r="64" spans="1:7" x14ac:dyDescent="0.25">
      <c r="A64" s="13" t="s">
        <v>612</v>
      </c>
      <c r="B64" s="36" t="s">
        <v>613</v>
      </c>
      <c r="C64" s="36" t="s">
        <v>378</v>
      </c>
      <c r="D64" s="15">
        <v>576800</v>
      </c>
      <c r="E64" s="16">
        <v>5199.28</v>
      </c>
      <c r="F64" s="17">
        <v>3.5999999999999999E-3</v>
      </c>
      <c r="G64" s="17"/>
    </row>
    <row r="65" spans="1:7" x14ac:dyDescent="0.25">
      <c r="A65" s="13" t="s">
        <v>648</v>
      </c>
      <c r="B65" s="36" t="s">
        <v>649</v>
      </c>
      <c r="C65" s="36" t="s">
        <v>467</v>
      </c>
      <c r="D65" s="15">
        <v>47300</v>
      </c>
      <c r="E65" s="16">
        <v>5182.1899999999996</v>
      </c>
      <c r="F65" s="17">
        <v>3.5999999999999999E-3</v>
      </c>
      <c r="G65" s="17"/>
    </row>
    <row r="66" spans="1:7" x14ac:dyDescent="0.25">
      <c r="A66" s="13" t="s">
        <v>723</v>
      </c>
      <c r="B66" s="36" t="s">
        <v>724</v>
      </c>
      <c r="C66" s="36" t="s">
        <v>431</v>
      </c>
      <c r="D66" s="15">
        <v>1250000</v>
      </c>
      <c r="E66" s="16">
        <v>4628.75</v>
      </c>
      <c r="F66" s="17">
        <v>3.2000000000000002E-3</v>
      </c>
      <c r="G66" s="17"/>
    </row>
    <row r="67" spans="1:7" x14ac:dyDescent="0.25">
      <c r="A67" s="13" t="s">
        <v>782</v>
      </c>
      <c r="B67" s="36" t="s">
        <v>783</v>
      </c>
      <c r="C67" s="36" t="s">
        <v>647</v>
      </c>
      <c r="D67" s="15">
        <v>487300</v>
      </c>
      <c r="E67" s="16">
        <v>4626.91</v>
      </c>
      <c r="F67" s="17">
        <v>3.2000000000000002E-3</v>
      </c>
      <c r="G67" s="17"/>
    </row>
    <row r="68" spans="1:7" x14ac:dyDescent="0.25">
      <c r="A68" s="13" t="s">
        <v>517</v>
      </c>
      <c r="B68" s="36" t="s">
        <v>518</v>
      </c>
      <c r="C68" s="36" t="s">
        <v>478</v>
      </c>
      <c r="D68" s="15">
        <v>630000</v>
      </c>
      <c r="E68" s="16">
        <v>4590.5</v>
      </c>
      <c r="F68" s="17">
        <v>3.2000000000000002E-3</v>
      </c>
      <c r="G68" s="17"/>
    </row>
    <row r="69" spans="1:7" x14ac:dyDescent="0.25">
      <c r="A69" s="13" t="s">
        <v>767</v>
      </c>
      <c r="B69" s="36" t="s">
        <v>768</v>
      </c>
      <c r="C69" s="36" t="s">
        <v>390</v>
      </c>
      <c r="D69" s="15">
        <v>275925</v>
      </c>
      <c r="E69" s="16">
        <v>4493.4399999999996</v>
      </c>
      <c r="F69" s="17">
        <v>3.2000000000000002E-3</v>
      </c>
      <c r="G69" s="17"/>
    </row>
    <row r="70" spans="1:7" x14ac:dyDescent="0.25">
      <c r="A70" s="13" t="s">
        <v>391</v>
      </c>
      <c r="B70" s="36" t="s">
        <v>392</v>
      </c>
      <c r="C70" s="36" t="s">
        <v>378</v>
      </c>
      <c r="D70" s="15">
        <v>1405000</v>
      </c>
      <c r="E70" s="16">
        <v>4459.47</v>
      </c>
      <c r="F70" s="17">
        <v>3.0999999999999999E-3</v>
      </c>
      <c r="G70" s="17"/>
    </row>
    <row r="71" spans="1:7" x14ac:dyDescent="0.25">
      <c r="A71" s="13" t="s">
        <v>955</v>
      </c>
      <c r="B71" s="36" t="s">
        <v>956</v>
      </c>
      <c r="C71" s="36" t="s">
        <v>467</v>
      </c>
      <c r="D71" s="15">
        <v>1106400</v>
      </c>
      <c r="E71" s="16">
        <v>4137.9399999999996</v>
      </c>
      <c r="F71" s="17">
        <v>2.8999999999999998E-3</v>
      </c>
      <c r="G71" s="17"/>
    </row>
    <row r="72" spans="1:7" x14ac:dyDescent="0.25">
      <c r="A72" s="13" t="s">
        <v>774</v>
      </c>
      <c r="B72" s="36" t="s">
        <v>775</v>
      </c>
      <c r="C72" s="36" t="s">
        <v>472</v>
      </c>
      <c r="D72" s="15">
        <v>729000</v>
      </c>
      <c r="E72" s="16">
        <v>4032.46</v>
      </c>
      <c r="F72" s="17">
        <v>2.8E-3</v>
      </c>
      <c r="G72" s="17"/>
    </row>
    <row r="73" spans="1:7" x14ac:dyDescent="0.25">
      <c r="A73" s="13" t="s">
        <v>852</v>
      </c>
      <c r="B73" s="36" t="s">
        <v>853</v>
      </c>
      <c r="C73" s="36" t="s">
        <v>854</v>
      </c>
      <c r="D73" s="15">
        <v>1513400</v>
      </c>
      <c r="E73" s="16">
        <v>3919.71</v>
      </c>
      <c r="F73" s="17">
        <v>2.8E-3</v>
      </c>
      <c r="G73" s="17"/>
    </row>
    <row r="74" spans="1:7" x14ac:dyDescent="0.25">
      <c r="A74" s="13" t="s">
        <v>942</v>
      </c>
      <c r="B74" s="36" t="s">
        <v>943</v>
      </c>
      <c r="C74" s="36" t="s">
        <v>583</v>
      </c>
      <c r="D74" s="15">
        <v>687225</v>
      </c>
      <c r="E74" s="16">
        <v>3889.69</v>
      </c>
      <c r="F74" s="17">
        <v>2.7000000000000001E-3</v>
      </c>
      <c r="G74" s="17"/>
    </row>
    <row r="75" spans="1:7" x14ac:dyDescent="0.25">
      <c r="A75" s="13" t="s">
        <v>511</v>
      </c>
      <c r="B75" s="36" t="s">
        <v>512</v>
      </c>
      <c r="C75" s="36" t="s">
        <v>472</v>
      </c>
      <c r="D75" s="15">
        <v>80675</v>
      </c>
      <c r="E75" s="16">
        <v>3700.56</v>
      </c>
      <c r="F75" s="17">
        <v>2.5999999999999999E-3</v>
      </c>
      <c r="G75" s="17"/>
    </row>
    <row r="76" spans="1:7" x14ac:dyDescent="0.25">
      <c r="A76" s="13" t="s">
        <v>840</v>
      </c>
      <c r="B76" s="36" t="s">
        <v>841</v>
      </c>
      <c r="C76" s="36" t="s">
        <v>672</v>
      </c>
      <c r="D76" s="15">
        <v>813750</v>
      </c>
      <c r="E76" s="16">
        <v>3641.53</v>
      </c>
      <c r="F76" s="17">
        <v>2.5999999999999999E-3</v>
      </c>
      <c r="G76" s="17"/>
    </row>
    <row r="77" spans="1:7" x14ac:dyDescent="0.25">
      <c r="A77" s="13" t="s">
        <v>802</v>
      </c>
      <c r="B77" s="36" t="s">
        <v>803</v>
      </c>
      <c r="C77" s="36" t="s">
        <v>450</v>
      </c>
      <c r="D77" s="15">
        <v>838950</v>
      </c>
      <c r="E77" s="16">
        <v>3624.26</v>
      </c>
      <c r="F77" s="17">
        <v>2.5000000000000001E-3</v>
      </c>
      <c r="G77" s="17"/>
    </row>
    <row r="78" spans="1:7" x14ac:dyDescent="0.25">
      <c r="A78" s="13" t="s">
        <v>385</v>
      </c>
      <c r="B78" s="36" t="s">
        <v>386</v>
      </c>
      <c r="C78" s="36" t="s">
        <v>387</v>
      </c>
      <c r="D78" s="15">
        <v>109575</v>
      </c>
      <c r="E78" s="16">
        <v>3616.41</v>
      </c>
      <c r="F78" s="17">
        <v>2.5000000000000001E-3</v>
      </c>
      <c r="G78" s="17"/>
    </row>
    <row r="79" spans="1:7" x14ac:dyDescent="0.25">
      <c r="A79" s="13" t="s">
        <v>654</v>
      </c>
      <c r="B79" s="36" t="s">
        <v>655</v>
      </c>
      <c r="C79" s="36" t="s">
        <v>397</v>
      </c>
      <c r="D79" s="15">
        <v>1416200</v>
      </c>
      <c r="E79" s="16">
        <v>3541.92</v>
      </c>
      <c r="F79" s="17">
        <v>2.5000000000000001E-3</v>
      </c>
      <c r="G79" s="17"/>
    </row>
    <row r="80" spans="1:7" x14ac:dyDescent="0.25">
      <c r="A80" s="13" t="s">
        <v>584</v>
      </c>
      <c r="B80" s="36" t="s">
        <v>585</v>
      </c>
      <c r="C80" s="36" t="s">
        <v>431</v>
      </c>
      <c r="D80" s="15">
        <v>178500</v>
      </c>
      <c r="E80" s="16">
        <v>3534.3</v>
      </c>
      <c r="F80" s="17">
        <v>2.5000000000000001E-3</v>
      </c>
      <c r="G80" s="17"/>
    </row>
    <row r="81" spans="1:7" x14ac:dyDescent="0.25">
      <c r="A81" s="13" t="s">
        <v>412</v>
      </c>
      <c r="B81" s="36" t="s">
        <v>413</v>
      </c>
      <c r="C81" s="36" t="s">
        <v>414</v>
      </c>
      <c r="D81" s="15">
        <v>153650</v>
      </c>
      <c r="E81" s="16">
        <v>3365.09</v>
      </c>
      <c r="F81" s="17">
        <v>2.3999999999999998E-3</v>
      </c>
      <c r="G81" s="17"/>
    </row>
    <row r="82" spans="1:7" x14ac:dyDescent="0.25">
      <c r="A82" s="13" t="s">
        <v>824</v>
      </c>
      <c r="B82" s="36" t="s">
        <v>825</v>
      </c>
      <c r="C82" s="36" t="s">
        <v>414</v>
      </c>
      <c r="D82" s="15">
        <v>237150</v>
      </c>
      <c r="E82" s="16">
        <v>3249.9</v>
      </c>
      <c r="F82" s="17">
        <v>2.3E-3</v>
      </c>
      <c r="G82" s="17"/>
    </row>
    <row r="83" spans="1:7" x14ac:dyDescent="0.25">
      <c r="A83" s="13" t="s">
        <v>519</v>
      </c>
      <c r="B83" s="36" t="s">
        <v>520</v>
      </c>
      <c r="C83" s="36" t="s">
        <v>387</v>
      </c>
      <c r="D83" s="15">
        <v>141600</v>
      </c>
      <c r="E83" s="16">
        <v>3229.47</v>
      </c>
      <c r="F83" s="17">
        <v>2.3E-3</v>
      </c>
      <c r="G83" s="17"/>
    </row>
    <row r="84" spans="1:7" x14ac:dyDescent="0.25">
      <c r="A84" s="13" t="s">
        <v>838</v>
      </c>
      <c r="B84" s="36" t="s">
        <v>839</v>
      </c>
      <c r="C84" s="36" t="s">
        <v>378</v>
      </c>
      <c r="D84" s="15">
        <v>2459600</v>
      </c>
      <c r="E84" s="16">
        <v>3203.38</v>
      </c>
      <c r="F84" s="17">
        <v>2.2000000000000001E-3</v>
      </c>
      <c r="G84" s="17"/>
    </row>
    <row r="85" spans="1:7" x14ac:dyDescent="0.25">
      <c r="A85" s="13" t="s">
        <v>820</v>
      </c>
      <c r="B85" s="36" t="s">
        <v>821</v>
      </c>
      <c r="C85" s="36" t="s">
        <v>417</v>
      </c>
      <c r="D85" s="15">
        <v>544800</v>
      </c>
      <c r="E85" s="16">
        <v>3149.22</v>
      </c>
      <c r="F85" s="17">
        <v>2.2000000000000001E-3</v>
      </c>
      <c r="G85" s="17"/>
    </row>
    <row r="86" spans="1:7" x14ac:dyDescent="0.25">
      <c r="A86" s="13" t="s">
        <v>630</v>
      </c>
      <c r="B86" s="36" t="s">
        <v>631</v>
      </c>
      <c r="C86" s="36" t="s">
        <v>384</v>
      </c>
      <c r="D86" s="15">
        <v>25950</v>
      </c>
      <c r="E86" s="16">
        <v>3105.44</v>
      </c>
      <c r="F86" s="17">
        <v>2.2000000000000001E-3</v>
      </c>
      <c r="G86" s="17"/>
    </row>
    <row r="87" spans="1:7" x14ac:dyDescent="0.25">
      <c r="A87" s="13" t="s">
        <v>885</v>
      </c>
      <c r="B87" s="36" t="s">
        <v>886</v>
      </c>
      <c r="C87" s="36" t="s">
        <v>422</v>
      </c>
      <c r="D87" s="15">
        <v>6375</v>
      </c>
      <c r="E87" s="16">
        <v>3002.63</v>
      </c>
      <c r="F87" s="17">
        <v>2.0999999999999999E-3</v>
      </c>
      <c r="G87" s="17"/>
    </row>
    <row r="88" spans="1:7" x14ac:dyDescent="0.25">
      <c r="A88" s="13" t="s">
        <v>479</v>
      </c>
      <c r="B88" s="36" t="s">
        <v>480</v>
      </c>
      <c r="C88" s="36" t="s">
        <v>397</v>
      </c>
      <c r="D88" s="15">
        <v>111600</v>
      </c>
      <c r="E88" s="16">
        <v>2925.71</v>
      </c>
      <c r="F88" s="17">
        <v>2.0999999999999999E-3</v>
      </c>
      <c r="G88" s="17"/>
    </row>
    <row r="89" spans="1:7" x14ac:dyDescent="0.25">
      <c r="A89" s="13" t="s">
        <v>877</v>
      </c>
      <c r="B89" s="36" t="s">
        <v>878</v>
      </c>
      <c r="C89" s="36" t="s">
        <v>498</v>
      </c>
      <c r="D89" s="15">
        <v>252500</v>
      </c>
      <c r="E89" s="16">
        <v>2865.62</v>
      </c>
      <c r="F89" s="17">
        <v>2E-3</v>
      </c>
      <c r="G89" s="17"/>
    </row>
    <row r="90" spans="1:7" x14ac:dyDescent="0.25">
      <c r="A90" s="13" t="s">
        <v>656</v>
      </c>
      <c r="B90" s="36" t="s">
        <v>657</v>
      </c>
      <c r="C90" s="36" t="s">
        <v>384</v>
      </c>
      <c r="D90" s="15">
        <v>24375</v>
      </c>
      <c r="E90" s="16">
        <v>2650.54</v>
      </c>
      <c r="F90" s="17">
        <v>1.9E-3</v>
      </c>
      <c r="G90" s="17"/>
    </row>
    <row r="91" spans="1:7" x14ac:dyDescent="0.25">
      <c r="A91" s="13" t="s">
        <v>716</v>
      </c>
      <c r="B91" s="36" t="s">
        <v>717</v>
      </c>
      <c r="C91" s="36" t="s">
        <v>483</v>
      </c>
      <c r="D91" s="15">
        <v>29625</v>
      </c>
      <c r="E91" s="16">
        <v>2419.0300000000002</v>
      </c>
      <c r="F91" s="17">
        <v>1.6999999999999999E-3</v>
      </c>
      <c r="G91" s="17"/>
    </row>
    <row r="92" spans="1:7" x14ac:dyDescent="0.25">
      <c r="A92" s="13" t="s">
        <v>451</v>
      </c>
      <c r="B92" s="36" t="s">
        <v>452</v>
      </c>
      <c r="C92" s="36" t="s">
        <v>453</v>
      </c>
      <c r="D92" s="15">
        <v>159600</v>
      </c>
      <c r="E92" s="16">
        <v>2191.9499999999998</v>
      </c>
      <c r="F92" s="17">
        <v>1.5E-3</v>
      </c>
      <c r="G92" s="17"/>
    </row>
    <row r="93" spans="1:7" x14ac:dyDescent="0.25">
      <c r="A93" s="13" t="s">
        <v>712</v>
      </c>
      <c r="B93" s="36" t="s">
        <v>713</v>
      </c>
      <c r="C93" s="36" t="s">
        <v>387</v>
      </c>
      <c r="D93" s="15">
        <v>212500</v>
      </c>
      <c r="E93" s="16">
        <v>2188.75</v>
      </c>
      <c r="F93" s="17">
        <v>1.5E-3</v>
      </c>
      <c r="G93" s="17"/>
    </row>
    <row r="94" spans="1:7" x14ac:dyDescent="0.25">
      <c r="A94" s="13" t="s">
        <v>473</v>
      </c>
      <c r="B94" s="36" t="s">
        <v>474</v>
      </c>
      <c r="C94" s="36" t="s">
        <v>475</v>
      </c>
      <c r="D94" s="15">
        <v>433225</v>
      </c>
      <c r="E94" s="16">
        <v>2143.16</v>
      </c>
      <c r="F94" s="17">
        <v>1.5E-3</v>
      </c>
      <c r="G94" s="17"/>
    </row>
    <row r="95" spans="1:7" x14ac:dyDescent="0.25">
      <c r="A95" s="13" t="s">
        <v>794</v>
      </c>
      <c r="B95" s="36" t="s">
        <v>795</v>
      </c>
      <c r="C95" s="36" t="s">
        <v>475</v>
      </c>
      <c r="D95" s="15">
        <v>587250</v>
      </c>
      <c r="E95" s="16">
        <v>2108.23</v>
      </c>
      <c r="F95" s="17">
        <v>1.5E-3</v>
      </c>
      <c r="G95" s="17"/>
    </row>
    <row r="96" spans="1:7" x14ac:dyDescent="0.25">
      <c r="A96" s="13" t="s">
        <v>645</v>
      </c>
      <c r="B96" s="36" t="s">
        <v>646</v>
      </c>
      <c r="C96" s="36" t="s">
        <v>647</v>
      </c>
      <c r="D96" s="15">
        <v>258000</v>
      </c>
      <c r="E96" s="16">
        <v>2027.88</v>
      </c>
      <c r="F96" s="17">
        <v>1.4E-3</v>
      </c>
      <c r="G96" s="17"/>
    </row>
    <row r="97" spans="1:7" x14ac:dyDescent="0.25">
      <c r="A97" s="13" t="s">
        <v>863</v>
      </c>
      <c r="B97" s="36" t="s">
        <v>864</v>
      </c>
      <c r="C97" s="36" t="s">
        <v>411</v>
      </c>
      <c r="D97" s="15">
        <v>1269000</v>
      </c>
      <c r="E97" s="16">
        <v>2011.37</v>
      </c>
      <c r="F97" s="17">
        <v>1.4E-3</v>
      </c>
      <c r="G97" s="17"/>
    </row>
    <row r="98" spans="1:7" x14ac:dyDescent="0.25">
      <c r="A98" s="13" t="s">
        <v>988</v>
      </c>
      <c r="B98" s="36" t="s">
        <v>989</v>
      </c>
      <c r="C98" s="36" t="s">
        <v>378</v>
      </c>
      <c r="D98" s="15">
        <v>495300</v>
      </c>
      <c r="E98" s="16">
        <v>1997.79</v>
      </c>
      <c r="F98" s="17">
        <v>1.4E-3</v>
      </c>
      <c r="G98" s="17"/>
    </row>
    <row r="99" spans="1:7" x14ac:dyDescent="0.25">
      <c r="A99" s="13" t="s">
        <v>604</v>
      </c>
      <c r="B99" s="36" t="s">
        <v>605</v>
      </c>
      <c r="C99" s="36" t="s">
        <v>533</v>
      </c>
      <c r="D99" s="15">
        <v>118175</v>
      </c>
      <c r="E99" s="16">
        <v>1982.98</v>
      </c>
      <c r="F99" s="17">
        <v>1.4E-3</v>
      </c>
      <c r="G99" s="17"/>
    </row>
    <row r="100" spans="1:7" x14ac:dyDescent="0.25">
      <c r="A100" s="13" t="s">
        <v>765</v>
      </c>
      <c r="B100" s="36" t="s">
        <v>766</v>
      </c>
      <c r="C100" s="36" t="s">
        <v>414</v>
      </c>
      <c r="D100" s="15">
        <v>57225</v>
      </c>
      <c r="E100" s="16">
        <v>1974.83</v>
      </c>
      <c r="F100" s="17">
        <v>1.4E-3</v>
      </c>
      <c r="G100" s="17"/>
    </row>
    <row r="101" spans="1:7" x14ac:dyDescent="0.25">
      <c r="A101" s="13" t="s">
        <v>792</v>
      </c>
      <c r="B101" s="36" t="s">
        <v>793</v>
      </c>
      <c r="C101" s="36" t="s">
        <v>503</v>
      </c>
      <c r="D101" s="15">
        <v>649775</v>
      </c>
      <c r="E101" s="16">
        <v>1970.12</v>
      </c>
      <c r="F101" s="17">
        <v>1.4E-3</v>
      </c>
      <c r="G101" s="17"/>
    </row>
    <row r="102" spans="1:7" x14ac:dyDescent="0.25">
      <c r="A102" s="13" t="s">
        <v>525</v>
      </c>
      <c r="B102" s="36" t="s">
        <v>526</v>
      </c>
      <c r="C102" s="36" t="s">
        <v>483</v>
      </c>
      <c r="D102" s="15">
        <v>254975</v>
      </c>
      <c r="E102" s="16">
        <v>1963.31</v>
      </c>
      <c r="F102" s="17">
        <v>1.4E-3</v>
      </c>
      <c r="G102" s="17"/>
    </row>
    <row r="103" spans="1:7" x14ac:dyDescent="0.25">
      <c r="A103" s="13" t="s">
        <v>915</v>
      </c>
      <c r="B103" s="36" t="s">
        <v>916</v>
      </c>
      <c r="C103" s="36" t="s">
        <v>378</v>
      </c>
      <c r="D103" s="15">
        <v>1119525</v>
      </c>
      <c r="E103" s="16">
        <v>1914.39</v>
      </c>
      <c r="F103" s="17">
        <v>1.2999999999999999E-3</v>
      </c>
      <c r="G103" s="17"/>
    </row>
    <row r="104" spans="1:7" x14ac:dyDescent="0.25">
      <c r="A104" s="13" t="s">
        <v>1867</v>
      </c>
      <c r="B104" s="36" t="s">
        <v>1868</v>
      </c>
      <c r="C104" s="36" t="s">
        <v>417</v>
      </c>
      <c r="D104" s="15">
        <v>168350</v>
      </c>
      <c r="E104" s="16">
        <v>1885.52</v>
      </c>
      <c r="F104" s="17">
        <v>1.2999999999999999E-3</v>
      </c>
      <c r="G104" s="17"/>
    </row>
    <row r="105" spans="1:7" x14ac:dyDescent="0.25">
      <c r="A105" s="13" t="s">
        <v>897</v>
      </c>
      <c r="B105" s="36" t="s">
        <v>898</v>
      </c>
      <c r="C105" s="36" t="s">
        <v>381</v>
      </c>
      <c r="D105" s="15">
        <v>6000</v>
      </c>
      <c r="E105" s="16">
        <v>1837.8</v>
      </c>
      <c r="F105" s="17">
        <v>1.2999999999999999E-3</v>
      </c>
      <c r="G105" s="17"/>
    </row>
    <row r="106" spans="1:7" x14ac:dyDescent="0.25">
      <c r="A106" s="13" t="s">
        <v>2067</v>
      </c>
      <c r="B106" s="36" t="s">
        <v>2068</v>
      </c>
      <c r="C106" s="36" t="s">
        <v>400</v>
      </c>
      <c r="D106" s="15">
        <v>2314000</v>
      </c>
      <c r="E106" s="16">
        <v>1816.49</v>
      </c>
      <c r="F106" s="17">
        <v>1.2999999999999999E-3</v>
      </c>
      <c r="G106" s="17"/>
    </row>
    <row r="107" spans="1:7" x14ac:dyDescent="0.25">
      <c r="A107" s="13" t="s">
        <v>446</v>
      </c>
      <c r="B107" s="36" t="s">
        <v>447</v>
      </c>
      <c r="C107" s="36" t="s">
        <v>417</v>
      </c>
      <c r="D107" s="15">
        <v>178200</v>
      </c>
      <c r="E107" s="16">
        <v>1751.17</v>
      </c>
      <c r="F107" s="17">
        <v>1.1999999999999999E-3</v>
      </c>
      <c r="G107" s="17"/>
    </row>
    <row r="108" spans="1:7" x14ac:dyDescent="0.25">
      <c r="A108" s="13" t="s">
        <v>2069</v>
      </c>
      <c r="B108" s="36" t="s">
        <v>2070</v>
      </c>
      <c r="C108" s="36" t="s">
        <v>381</v>
      </c>
      <c r="D108" s="15">
        <v>2412800</v>
      </c>
      <c r="E108" s="16">
        <v>1677.14</v>
      </c>
      <c r="F108" s="17">
        <v>1.1999999999999999E-3</v>
      </c>
      <c r="G108" s="17"/>
    </row>
    <row r="109" spans="1:7" x14ac:dyDescent="0.25">
      <c r="A109" s="13" t="s">
        <v>641</v>
      </c>
      <c r="B109" s="36" t="s">
        <v>642</v>
      </c>
      <c r="C109" s="36" t="s">
        <v>397</v>
      </c>
      <c r="D109" s="15">
        <v>521875</v>
      </c>
      <c r="E109" s="16">
        <v>1670</v>
      </c>
      <c r="F109" s="17">
        <v>1.1999999999999999E-3</v>
      </c>
      <c r="G109" s="17"/>
    </row>
    <row r="110" spans="1:7" x14ac:dyDescent="0.25">
      <c r="A110" s="13" t="s">
        <v>2071</v>
      </c>
      <c r="B110" s="36" t="s">
        <v>2072</v>
      </c>
      <c r="C110" s="36" t="s">
        <v>387</v>
      </c>
      <c r="D110" s="15">
        <v>1483350</v>
      </c>
      <c r="E110" s="16">
        <v>1587.18</v>
      </c>
      <c r="F110" s="17">
        <v>1.1000000000000001E-3</v>
      </c>
      <c r="G110" s="17"/>
    </row>
    <row r="111" spans="1:7" x14ac:dyDescent="0.25">
      <c r="A111" s="13" t="s">
        <v>798</v>
      </c>
      <c r="B111" s="36" t="s">
        <v>799</v>
      </c>
      <c r="C111" s="36" t="s">
        <v>384</v>
      </c>
      <c r="D111" s="15">
        <v>555200</v>
      </c>
      <c r="E111" s="16">
        <v>1573.99</v>
      </c>
      <c r="F111" s="17">
        <v>1.1000000000000001E-3</v>
      </c>
      <c r="G111" s="17"/>
    </row>
    <row r="112" spans="1:7" x14ac:dyDescent="0.25">
      <c r="A112" s="13" t="s">
        <v>670</v>
      </c>
      <c r="B112" s="36" t="s">
        <v>671</v>
      </c>
      <c r="C112" s="36" t="s">
        <v>672</v>
      </c>
      <c r="D112" s="15">
        <v>31200</v>
      </c>
      <c r="E112" s="16">
        <v>1555.01</v>
      </c>
      <c r="F112" s="17">
        <v>1.1000000000000001E-3</v>
      </c>
      <c r="G112" s="17"/>
    </row>
    <row r="113" spans="1:7" x14ac:dyDescent="0.25">
      <c r="A113" s="13" t="s">
        <v>622</v>
      </c>
      <c r="B113" s="36" t="s">
        <v>623</v>
      </c>
      <c r="C113" s="36" t="s">
        <v>381</v>
      </c>
      <c r="D113" s="15">
        <v>36500</v>
      </c>
      <c r="E113" s="16">
        <v>1533.37</v>
      </c>
      <c r="F113" s="17">
        <v>1.1000000000000001E-3</v>
      </c>
      <c r="G113" s="17"/>
    </row>
    <row r="114" spans="1:7" x14ac:dyDescent="0.25">
      <c r="A114" s="13" t="s">
        <v>761</v>
      </c>
      <c r="B114" s="36" t="s">
        <v>762</v>
      </c>
      <c r="C114" s="36" t="s">
        <v>751</v>
      </c>
      <c r="D114" s="15">
        <v>400000</v>
      </c>
      <c r="E114" s="16">
        <v>1520.4</v>
      </c>
      <c r="F114" s="17">
        <v>1.1000000000000001E-3</v>
      </c>
      <c r="G114" s="17"/>
    </row>
    <row r="115" spans="1:7" x14ac:dyDescent="0.25">
      <c r="A115" s="13" t="s">
        <v>658</v>
      </c>
      <c r="B115" s="36" t="s">
        <v>659</v>
      </c>
      <c r="C115" s="36" t="s">
        <v>475</v>
      </c>
      <c r="D115" s="15">
        <v>549100</v>
      </c>
      <c r="E115" s="16">
        <v>1430.41</v>
      </c>
      <c r="F115" s="17">
        <v>1E-3</v>
      </c>
      <c r="G115" s="17"/>
    </row>
    <row r="116" spans="1:7" x14ac:dyDescent="0.25">
      <c r="A116" s="13" t="s">
        <v>1966</v>
      </c>
      <c r="B116" s="36" t="s">
        <v>1967</v>
      </c>
      <c r="C116" s="36" t="s">
        <v>387</v>
      </c>
      <c r="D116" s="15">
        <v>104975</v>
      </c>
      <c r="E116" s="16">
        <v>1326.88</v>
      </c>
      <c r="F116" s="17">
        <v>8.9999999999999998E-4</v>
      </c>
      <c r="G116" s="17"/>
    </row>
    <row r="117" spans="1:7" x14ac:dyDescent="0.25">
      <c r="A117" s="13" t="s">
        <v>905</v>
      </c>
      <c r="B117" s="36" t="s">
        <v>906</v>
      </c>
      <c r="C117" s="36" t="s">
        <v>400</v>
      </c>
      <c r="D117" s="15">
        <v>641025</v>
      </c>
      <c r="E117" s="16">
        <v>1293.33</v>
      </c>
      <c r="F117" s="17">
        <v>8.9999999999999998E-4</v>
      </c>
      <c r="G117" s="17"/>
    </row>
    <row r="118" spans="1:7" x14ac:dyDescent="0.25">
      <c r="A118" s="13" t="s">
        <v>675</v>
      </c>
      <c r="B118" s="36" t="s">
        <v>676</v>
      </c>
      <c r="C118" s="36" t="s">
        <v>503</v>
      </c>
      <c r="D118" s="15">
        <v>356400</v>
      </c>
      <c r="E118" s="16">
        <v>1248.6500000000001</v>
      </c>
      <c r="F118" s="17">
        <v>8.9999999999999998E-4</v>
      </c>
      <c r="G118" s="17"/>
    </row>
    <row r="119" spans="1:7" x14ac:dyDescent="0.25">
      <c r="A119" s="13" t="s">
        <v>2073</v>
      </c>
      <c r="B119" s="36" t="s">
        <v>2074</v>
      </c>
      <c r="C119" s="36" t="s">
        <v>387</v>
      </c>
      <c r="D119" s="15">
        <v>432500</v>
      </c>
      <c r="E119" s="16">
        <v>1185.05</v>
      </c>
      <c r="F119" s="17">
        <v>8.0000000000000004E-4</v>
      </c>
      <c r="G119" s="17"/>
    </row>
    <row r="120" spans="1:7" x14ac:dyDescent="0.25">
      <c r="A120" s="13" t="s">
        <v>679</v>
      </c>
      <c r="B120" s="36" t="s">
        <v>680</v>
      </c>
      <c r="C120" s="36" t="s">
        <v>640</v>
      </c>
      <c r="D120" s="15">
        <v>1220625</v>
      </c>
      <c r="E120" s="16">
        <v>1161.42</v>
      </c>
      <c r="F120" s="17">
        <v>8.0000000000000004E-4</v>
      </c>
      <c r="G120" s="17"/>
    </row>
    <row r="121" spans="1:7" x14ac:dyDescent="0.25">
      <c r="A121" s="13" t="s">
        <v>925</v>
      </c>
      <c r="B121" s="36" t="s">
        <v>926</v>
      </c>
      <c r="C121" s="36" t="s">
        <v>417</v>
      </c>
      <c r="D121" s="15">
        <v>40975</v>
      </c>
      <c r="E121" s="16">
        <v>1121.53</v>
      </c>
      <c r="F121" s="17">
        <v>8.0000000000000004E-4</v>
      </c>
      <c r="G121" s="17"/>
    </row>
    <row r="122" spans="1:7" x14ac:dyDescent="0.25">
      <c r="A122" s="13" t="s">
        <v>628</v>
      </c>
      <c r="B122" s="36" t="s">
        <v>629</v>
      </c>
      <c r="C122" s="36" t="s">
        <v>431</v>
      </c>
      <c r="D122" s="15">
        <v>51850</v>
      </c>
      <c r="E122" s="16">
        <v>1052.6600000000001</v>
      </c>
      <c r="F122" s="17">
        <v>6.9999999999999999E-4</v>
      </c>
      <c r="G122" s="17"/>
    </row>
    <row r="123" spans="1:7" x14ac:dyDescent="0.25">
      <c r="A123" s="13" t="s">
        <v>681</v>
      </c>
      <c r="B123" s="36" t="s">
        <v>682</v>
      </c>
      <c r="C123" s="36" t="s">
        <v>417</v>
      </c>
      <c r="D123" s="15">
        <v>269700</v>
      </c>
      <c r="E123" s="16">
        <v>1026.48</v>
      </c>
      <c r="F123" s="17">
        <v>6.9999999999999999E-4</v>
      </c>
      <c r="G123" s="17"/>
    </row>
    <row r="124" spans="1:7" x14ac:dyDescent="0.25">
      <c r="A124" s="13" t="s">
        <v>677</v>
      </c>
      <c r="B124" s="36" t="s">
        <v>678</v>
      </c>
      <c r="C124" s="36" t="s">
        <v>390</v>
      </c>
      <c r="D124" s="15">
        <v>89375</v>
      </c>
      <c r="E124" s="16">
        <v>1014.41</v>
      </c>
      <c r="F124" s="17">
        <v>6.9999999999999999E-4</v>
      </c>
      <c r="G124" s="17"/>
    </row>
    <row r="125" spans="1:7" x14ac:dyDescent="0.25">
      <c r="A125" s="13" t="s">
        <v>488</v>
      </c>
      <c r="B125" s="36" t="s">
        <v>489</v>
      </c>
      <c r="C125" s="36" t="s">
        <v>414</v>
      </c>
      <c r="D125" s="15">
        <v>22225</v>
      </c>
      <c r="E125" s="16">
        <v>990.12</v>
      </c>
      <c r="F125" s="17">
        <v>6.9999999999999999E-4</v>
      </c>
      <c r="G125" s="17"/>
    </row>
    <row r="126" spans="1:7" x14ac:dyDescent="0.25">
      <c r="A126" s="13" t="s">
        <v>913</v>
      </c>
      <c r="B126" s="36" t="s">
        <v>914</v>
      </c>
      <c r="C126" s="36" t="s">
        <v>751</v>
      </c>
      <c r="D126" s="15">
        <v>115500</v>
      </c>
      <c r="E126" s="16">
        <v>981.75</v>
      </c>
      <c r="F126" s="17">
        <v>6.9999999999999999E-4</v>
      </c>
      <c r="G126" s="17"/>
    </row>
    <row r="127" spans="1:7" x14ac:dyDescent="0.25">
      <c r="A127" s="13" t="s">
        <v>739</v>
      </c>
      <c r="B127" s="36" t="s">
        <v>740</v>
      </c>
      <c r="C127" s="36" t="s">
        <v>453</v>
      </c>
      <c r="D127" s="15">
        <v>55125</v>
      </c>
      <c r="E127" s="16">
        <v>935.14</v>
      </c>
      <c r="F127" s="17">
        <v>6.9999999999999999E-4</v>
      </c>
      <c r="G127" s="17"/>
    </row>
    <row r="128" spans="1:7" x14ac:dyDescent="0.25">
      <c r="A128" s="13" t="s">
        <v>690</v>
      </c>
      <c r="B128" s="36" t="s">
        <v>691</v>
      </c>
      <c r="C128" s="36" t="s">
        <v>431</v>
      </c>
      <c r="D128" s="15">
        <v>17875</v>
      </c>
      <c r="E128" s="16">
        <v>922.98</v>
      </c>
      <c r="F128" s="17">
        <v>5.9999999999999995E-4</v>
      </c>
      <c r="G128" s="17"/>
    </row>
    <row r="129" spans="1:7" x14ac:dyDescent="0.25">
      <c r="A129" s="13" t="s">
        <v>575</v>
      </c>
      <c r="B129" s="36" t="s">
        <v>576</v>
      </c>
      <c r="C129" s="36" t="s">
        <v>411</v>
      </c>
      <c r="D129" s="15">
        <v>74800</v>
      </c>
      <c r="E129" s="16">
        <v>920.04</v>
      </c>
      <c r="F129" s="17">
        <v>5.9999999999999995E-4</v>
      </c>
      <c r="G129" s="17"/>
    </row>
    <row r="130" spans="1:7" x14ac:dyDescent="0.25">
      <c r="A130" s="13" t="s">
        <v>780</v>
      </c>
      <c r="B130" s="36" t="s">
        <v>781</v>
      </c>
      <c r="C130" s="36" t="s">
        <v>390</v>
      </c>
      <c r="D130" s="15">
        <v>51450</v>
      </c>
      <c r="E130" s="16">
        <v>908.45</v>
      </c>
      <c r="F130" s="17">
        <v>5.9999999999999995E-4</v>
      </c>
      <c r="G130" s="17"/>
    </row>
    <row r="131" spans="1:7" x14ac:dyDescent="0.25">
      <c r="A131" s="13" t="s">
        <v>542</v>
      </c>
      <c r="B131" s="36" t="s">
        <v>543</v>
      </c>
      <c r="C131" s="36" t="s">
        <v>441</v>
      </c>
      <c r="D131" s="15">
        <v>19350</v>
      </c>
      <c r="E131" s="16">
        <v>903.26</v>
      </c>
      <c r="F131" s="17">
        <v>5.9999999999999995E-4</v>
      </c>
      <c r="G131" s="17"/>
    </row>
    <row r="132" spans="1:7" x14ac:dyDescent="0.25">
      <c r="A132" s="13" t="s">
        <v>685</v>
      </c>
      <c r="B132" s="36" t="s">
        <v>686</v>
      </c>
      <c r="C132" s="36" t="s">
        <v>417</v>
      </c>
      <c r="D132" s="15">
        <v>51900</v>
      </c>
      <c r="E132" s="16">
        <v>898.39</v>
      </c>
      <c r="F132" s="17">
        <v>5.9999999999999995E-4</v>
      </c>
      <c r="G132" s="17"/>
    </row>
    <row r="133" spans="1:7" x14ac:dyDescent="0.25">
      <c r="A133" s="13" t="s">
        <v>499</v>
      </c>
      <c r="B133" s="36" t="s">
        <v>500</v>
      </c>
      <c r="C133" s="36" t="s">
        <v>411</v>
      </c>
      <c r="D133" s="15">
        <v>56400</v>
      </c>
      <c r="E133" s="16">
        <v>859.54</v>
      </c>
      <c r="F133" s="17">
        <v>5.9999999999999995E-4</v>
      </c>
      <c r="G133" s="17"/>
    </row>
    <row r="134" spans="1:7" x14ac:dyDescent="0.25">
      <c r="A134" s="13" t="s">
        <v>705</v>
      </c>
      <c r="B134" s="36" t="s">
        <v>706</v>
      </c>
      <c r="C134" s="36" t="s">
        <v>707</v>
      </c>
      <c r="D134" s="15">
        <v>378000</v>
      </c>
      <c r="E134" s="16">
        <v>853.52</v>
      </c>
      <c r="F134" s="17">
        <v>5.9999999999999995E-4</v>
      </c>
      <c r="G134" s="17"/>
    </row>
    <row r="135" spans="1:7" x14ac:dyDescent="0.25">
      <c r="A135" s="13" t="s">
        <v>855</v>
      </c>
      <c r="B135" s="36" t="s">
        <v>856</v>
      </c>
      <c r="C135" s="36" t="s">
        <v>408</v>
      </c>
      <c r="D135" s="15">
        <v>56500</v>
      </c>
      <c r="E135" s="16">
        <v>827.78</v>
      </c>
      <c r="F135" s="17">
        <v>5.9999999999999995E-4</v>
      </c>
      <c r="G135" s="17"/>
    </row>
    <row r="136" spans="1:7" x14ac:dyDescent="0.25">
      <c r="A136" s="13" t="s">
        <v>889</v>
      </c>
      <c r="B136" s="36" t="s">
        <v>890</v>
      </c>
      <c r="C136" s="36" t="s">
        <v>381</v>
      </c>
      <c r="D136" s="15">
        <v>89050</v>
      </c>
      <c r="E136" s="16">
        <v>774.82</v>
      </c>
      <c r="F136" s="17">
        <v>5.0000000000000001E-4</v>
      </c>
      <c r="G136" s="17"/>
    </row>
    <row r="137" spans="1:7" x14ac:dyDescent="0.25">
      <c r="A137" s="13" t="s">
        <v>741</v>
      </c>
      <c r="B137" s="36" t="s">
        <v>742</v>
      </c>
      <c r="C137" s="36" t="s">
        <v>431</v>
      </c>
      <c r="D137" s="15">
        <v>56950</v>
      </c>
      <c r="E137" s="16">
        <v>766.55</v>
      </c>
      <c r="F137" s="17">
        <v>5.0000000000000001E-4</v>
      </c>
      <c r="G137" s="17"/>
    </row>
    <row r="138" spans="1:7" x14ac:dyDescent="0.25">
      <c r="A138" s="13" t="s">
        <v>848</v>
      </c>
      <c r="B138" s="36" t="s">
        <v>849</v>
      </c>
      <c r="C138" s="36" t="s">
        <v>771</v>
      </c>
      <c r="D138" s="15">
        <v>447300</v>
      </c>
      <c r="E138" s="16">
        <v>762.87</v>
      </c>
      <c r="F138" s="17">
        <v>5.0000000000000001E-4</v>
      </c>
      <c r="G138" s="17"/>
    </row>
    <row r="139" spans="1:7" x14ac:dyDescent="0.25">
      <c r="A139" s="13" t="s">
        <v>935</v>
      </c>
      <c r="B139" s="36" t="s">
        <v>936</v>
      </c>
      <c r="C139" s="36" t="s">
        <v>381</v>
      </c>
      <c r="D139" s="15">
        <v>23800</v>
      </c>
      <c r="E139" s="16">
        <v>761.6</v>
      </c>
      <c r="F139" s="17">
        <v>5.0000000000000001E-4</v>
      </c>
      <c r="G139" s="17"/>
    </row>
    <row r="140" spans="1:7" x14ac:dyDescent="0.25">
      <c r="A140" s="13" t="s">
        <v>638</v>
      </c>
      <c r="B140" s="36" t="s">
        <v>639</v>
      </c>
      <c r="C140" s="36" t="s">
        <v>640</v>
      </c>
      <c r="D140" s="15">
        <v>40850</v>
      </c>
      <c r="E140" s="16">
        <v>734.61</v>
      </c>
      <c r="F140" s="17">
        <v>5.0000000000000001E-4</v>
      </c>
      <c r="G140" s="17"/>
    </row>
    <row r="141" spans="1:7" x14ac:dyDescent="0.25">
      <c r="A141" s="13" t="s">
        <v>529</v>
      </c>
      <c r="B141" s="36" t="s">
        <v>530</v>
      </c>
      <c r="C141" s="36" t="s">
        <v>450</v>
      </c>
      <c r="D141" s="15">
        <v>54000</v>
      </c>
      <c r="E141" s="16">
        <v>731.16</v>
      </c>
      <c r="F141" s="17">
        <v>5.0000000000000001E-4</v>
      </c>
      <c r="G141" s="17"/>
    </row>
    <row r="142" spans="1:7" x14ac:dyDescent="0.25">
      <c r="A142" s="13" t="s">
        <v>893</v>
      </c>
      <c r="B142" s="36" t="s">
        <v>894</v>
      </c>
      <c r="C142" s="36" t="s">
        <v>647</v>
      </c>
      <c r="D142" s="15">
        <v>199950</v>
      </c>
      <c r="E142" s="16">
        <v>725.82</v>
      </c>
      <c r="F142" s="17">
        <v>5.0000000000000001E-4</v>
      </c>
      <c r="G142" s="17"/>
    </row>
    <row r="143" spans="1:7" x14ac:dyDescent="0.25">
      <c r="A143" s="13" t="s">
        <v>608</v>
      </c>
      <c r="B143" s="36" t="s">
        <v>609</v>
      </c>
      <c r="C143" s="36" t="s">
        <v>411</v>
      </c>
      <c r="D143" s="15">
        <v>34875</v>
      </c>
      <c r="E143" s="16">
        <v>715.15</v>
      </c>
      <c r="F143" s="17">
        <v>5.0000000000000001E-4</v>
      </c>
      <c r="G143" s="17"/>
    </row>
    <row r="144" spans="1:7" x14ac:dyDescent="0.25">
      <c r="A144" s="13" t="s">
        <v>468</v>
      </c>
      <c r="B144" s="36" t="s">
        <v>469</v>
      </c>
      <c r="C144" s="36" t="s">
        <v>381</v>
      </c>
      <c r="D144" s="15">
        <v>83300</v>
      </c>
      <c r="E144" s="16">
        <v>711.55</v>
      </c>
      <c r="F144" s="17">
        <v>5.0000000000000001E-4</v>
      </c>
      <c r="G144" s="17"/>
    </row>
    <row r="145" spans="1:7" x14ac:dyDescent="0.25">
      <c r="A145" s="13" t="s">
        <v>470</v>
      </c>
      <c r="B145" s="36" t="s">
        <v>471</v>
      </c>
      <c r="C145" s="36" t="s">
        <v>472</v>
      </c>
      <c r="D145" s="15">
        <v>26500</v>
      </c>
      <c r="E145" s="16">
        <v>636.69000000000005</v>
      </c>
      <c r="F145" s="17">
        <v>4.0000000000000002E-4</v>
      </c>
      <c r="G145" s="17"/>
    </row>
    <row r="146" spans="1:7" x14ac:dyDescent="0.25">
      <c r="A146" s="13" t="s">
        <v>832</v>
      </c>
      <c r="B146" s="36" t="s">
        <v>833</v>
      </c>
      <c r="C146" s="36" t="s">
        <v>417</v>
      </c>
      <c r="D146" s="15">
        <v>106000</v>
      </c>
      <c r="E146" s="16">
        <v>562.01</v>
      </c>
      <c r="F146" s="17">
        <v>4.0000000000000002E-4</v>
      </c>
      <c r="G146" s="17"/>
    </row>
    <row r="147" spans="1:7" x14ac:dyDescent="0.25">
      <c r="A147" s="13" t="s">
        <v>867</v>
      </c>
      <c r="B147" s="36" t="s">
        <v>868</v>
      </c>
      <c r="C147" s="36" t="s">
        <v>414</v>
      </c>
      <c r="D147" s="15">
        <v>7000</v>
      </c>
      <c r="E147" s="16">
        <v>561.82000000000005</v>
      </c>
      <c r="F147" s="17">
        <v>4.0000000000000002E-4</v>
      </c>
      <c r="G147" s="17"/>
    </row>
    <row r="148" spans="1:7" x14ac:dyDescent="0.25">
      <c r="A148" s="13" t="s">
        <v>581</v>
      </c>
      <c r="B148" s="36" t="s">
        <v>582</v>
      </c>
      <c r="C148" s="36" t="s">
        <v>583</v>
      </c>
      <c r="D148" s="15">
        <v>155625</v>
      </c>
      <c r="E148" s="16">
        <v>530.6</v>
      </c>
      <c r="F148" s="17">
        <v>4.0000000000000002E-4</v>
      </c>
      <c r="G148" s="17"/>
    </row>
    <row r="149" spans="1:7" x14ac:dyDescent="0.25">
      <c r="A149" s="13" t="s">
        <v>1135</v>
      </c>
      <c r="B149" s="36" t="s">
        <v>1136</v>
      </c>
      <c r="C149" s="36" t="s">
        <v>411</v>
      </c>
      <c r="D149" s="15">
        <v>93775</v>
      </c>
      <c r="E149" s="16">
        <v>468.03</v>
      </c>
      <c r="F149" s="17">
        <v>2.9999999999999997E-4</v>
      </c>
      <c r="G149" s="17"/>
    </row>
    <row r="150" spans="1:7" x14ac:dyDescent="0.25">
      <c r="A150" s="13" t="s">
        <v>731</v>
      </c>
      <c r="B150" s="36" t="s">
        <v>732</v>
      </c>
      <c r="C150" s="36" t="s">
        <v>422</v>
      </c>
      <c r="D150" s="15">
        <v>18400</v>
      </c>
      <c r="E150" s="16">
        <v>437</v>
      </c>
      <c r="F150" s="17">
        <v>2.9999999999999997E-4</v>
      </c>
      <c r="G150" s="17"/>
    </row>
    <row r="151" spans="1:7" x14ac:dyDescent="0.25">
      <c r="A151" s="13" t="s">
        <v>1645</v>
      </c>
      <c r="B151" s="36" t="s">
        <v>1646</v>
      </c>
      <c r="C151" s="36" t="s">
        <v>387</v>
      </c>
      <c r="D151" s="15">
        <v>61050</v>
      </c>
      <c r="E151" s="16">
        <v>409.65</v>
      </c>
      <c r="F151" s="17">
        <v>2.9999999999999997E-4</v>
      </c>
      <c r="G151" s="17"/>
    </row>
    <row r="152" spans="1:7" x14ac:dyDescent="0.25">
      <c r="A152" s="13" t="s">
        <v>423</v>
      </c>
      <c r="B152" s="36" t="s">
        <v>424</v>
      </c>
      <c r="C152" s="36" t="s">
        <v>384</v>
      </c>
      <c r="D152" s="15">
        <v>13200</v>
      </c>
      <c r="E152" s="16">
        <v>389.4</v>
      </c>
      <c r="F152" s="17">
        <v>2.9999999999999997E-4</v>
      </c>
      <c r="G152" s="17"/>
    </row>
    <row r="153" spans="1:7" x14ac:dyDescent="0.25">
      <c r="A153" s="13" t="s">
        <v>509</v>
      </c>
      <c r="B153" s="36" t="s">
        <v>510</v>
      </c>
      <c r="C153" s="36" t="s">
        <v>422</v>
      </c>
      <c r="D153" s="15">
        <v>221400</v>
      </c>
      <c r="E153" s="16">
        <v>361.46</v>
      </c>
      <c r="F153" s="17">
        <v>2.9999999999999997E-4</v>
      </c>
      <c r="G153" s="17"/>
    </row>
    <row r="154" spans="1:7" x14ac:dyDescent="0.25">
      <c r="A154" s="13" t="s">
        <v>388</v>
      </c>
      <c r="B154" s="36" t="s">
        <v>389</v>
      </c>
      <c r="C154" s="36" t="s">
        <v>390</v>
      </c>
      <c r="D154" s="15">
        <v>17500</v>
      </c>
      <c r="E154" s="16">
        <v>338.63</v>
      </c>
      <c r="F154" s="17">
        <v>2.0000000000000001E-4</v>
      </c>
      <c r="G154" s="17"/>
    </row>
    <row r="155" spans="1:7" x14ac:dyDescent="0.25">
      <c r="A155" s="13" t="s">
        <v>737</v>
      </c>
      <c r="B155" s="36" t="s">
        <v>738</v>
      </c>
      <c r="C155" s="36" t="s">
        <v>472</v>
      </c>
      <c r="D155" s="15">
        <v>29625</v>
      </c>
      <c r="E155" s="16">
        <v>316.99</v>
      </c>
      <c r="F155" s="17">
        <v>2.0000000000000001E-4</v>
      </c>
      <c r="G155" s="17"/>
    </row>
    <row r="156" spans="1:7" x14ac:dyDescent="0.25">
      <c r="A156" s="13" t="s">
        <v>490</v>
      </c>
      <c r="B156" s="36" t="s">
        <v>491</v>
      </c>
      <c r="C156" s="36" t="s">
        <v>411</v>
      </c>
      <c r="D156" s="15">
        <v>11550</v>
      </c>
      <c r="E156" s="16">
        <v>248.83</v>
      </c>
      <c r="F156" s="17">
        <v>2.0000000000000001E-4</v>
      </c>
      <c r="G156" s="17"/>
    </row>
    <row r="157" spans="1:7" x14ac:dyDescent="0.25">
      <c r="A157" s="13" t="s">
        <v>618</v>
      </c>
      <c r="B157" s="36" t="s">
        <v>619</v>
      </c>
      <c r="C157" s="36" t="s">
        <v>422</v>
      </c>
      <c r="D157" s="15">
        <v>12000</v>
      </c>
      <c r="E157" s="16">
        <v>231.12</v>
      </c>
      <c r="F157" s="17">
        <v>2.0000000000000001E-4</v>
      </c>
      <c r="G157" s="17"/>
    </row>
    <row r="158" spans="1:7" x14ac:dyDescent="0.25">
      <c r="A158" s="13" t="s">
        <v>494</v>
      </c>
      <c r="B158" s="36" t="s">
        <v>495</v>
      </c>
      <c r="C158" s="36" t="s">
        <v>378</v>
      </c>
      <c r="D158" s="15">
        <v>23000</v>
      </c>
      <c r="E158" s="16">
        <v>185.36</v>
      </c>
      <c r="F158" s="17">
        <v>1E-4</v>
      </c>
      <c r="G158" s="17"/>
    </row>
    <row r="159" spans="1:7" x14ac:dyDescent="0.25">
      <c r="A159" s="13" t="s">
        <v>698</v>
      </c>
      <c r="B159" s="36" t="s">
        <v>699</v>
      </c>
      <c r="C159" s="36" t="s">
        <v>700</v>
      </c>
      <c r="D159" s="15">
        <v>14000</v>
      </c>
      <c r="E159" s="16">
        <v>183.4</v>
      </c>
      <c r="F159" s="17">
        <v>1E-4</v>
      </c>
      <c r="G159" s="17"/>
    </row>
    <row r="160" spans="1:7" x14ac:dyDescent="0.25">
      <c r="A160" s="13" t="s">
        <v>788</v>
      </c>
      <c r="B160" s="36" t="s">
        <v>789</v>
      </c>
      <c r="C160" s="36" t="s">
        <v>397</v>
      </c>
      <c r="D160" s="15">
        <v>4200</v>
      </c>
      <c r="E160" s="16">
        <v>159.66</v>
      </c>
      <c r="F160" s="17">
        <v>1E-4</v>
      </c>
      <c r="G160" s="17"/>
    </row>
    <row r="161" spans="1:7" x14ac:dyDescent="0.25">
      <c r="A161" s="13" t="s">
        <v>836</v>
      </c>
      <c r="B161" s="36" t="s">
        <v>837</v>
      </c>
      <c r="C161" s="36" t="s">
        <v>387</v>
      </c>
      <c r="D161" s="15">
        <v>14725</v>
      </c>
      <c r="E161" s="16">
        <v>146.37</v>
      </c>
      <c r="F161" s="17">
        <v>1E-4</v>
      </c>
      <c r="G161" s="17"/>
    </row>
    <row r="162" spans="1:7" x14ac:dyDescent="0.25">
      <c r="A162" s="13" t="s">
        <v>2075</v>
      </c>
      <c r="B162" s="36" t="s">
        <v>2076</v>
      </c>
      <c r="C162" s="36" t="s">
        <v>472</v>
      </c>
      <c r="D162" s="15">
        <v>28500</v>
      </c>
      <c r="E162" s="16">
        <v>140.63</v>
      </c>
      <c r="F162" s="17">
        <v>1E-4</v>
      </c>
      <c r="G162" s="17"/>
    </row>
    <row r="163" spans="1:7" x14ac:dyDescent="0.25">
      <c r="A163" s="13" t="s">
        <v>632</v>
      </c>
      <c r="B163" s="36" t="s">
        <v>633</v>
      </c>
      <c r="C163" s="36" t="s">
        <v>381</v>
      </c>
      <c r="D163" s="15">
        <v>355600</v>
      </c>
      <c r="E163" s="16">
        <v>140.43</v>
      </c>
      <c r="F163" s="17">
        <v>1E-4</v>
      </c>
      <c r="G163" s="17"/>
    </row>
    <row r="164" spans="1:7" x14ac:dyDescent="0.25">
      <c r="A164" s="13" t="s">
        <v>610</v>
      </c>
      <c r="B164" s="36" t="s">
        <v>611</v>
      </c>
      <c r="C164" s="36" t="s">
        <v>431</v>
      </c>
      <c r="D164" s="15">
        <v>7350</v>
      </c>
      <c r="E164" s="16">
        <v>133.52000000000001</v>
      </c>
      <c r="F164" s="17">
        <v>1E-4</v>
      </c>
      <c r="G164" s="17"/>
    </row>
    <row r="165" spans="1:7" x14ac:dyDescent="0.25">
      <c r="A165" s="13" t="s">
        <v>668</v>
      </c>
      <c r="B165" s="36" t="s">
        <v>669</v>
      </c>
      <c r="C165" s="36" t="s">
        <v>408</v>
      </c>
      <c r="D165" s="15">
        <v>5200</v>
      </c>
      <c r="E165" s="16">
        <v>128.57</v>
      </c>
      <c r="F165" s="17">
        <v>1E-4</v>
      </c>
      <c r="G165" s="17"/>
    </row>
    <row r="166" spans="1:7" x14ac:dyDescent="0.25">
      <c r="A166" s="13" t="s">
        <v>1127</v>
      </c>
      <c r="B166" s="36" t="s">
        <v>1128</v>
      </c>
      <c r="C166" s="36" t="s">
        <v>939</v>
      </c>
      <c r="D166" s="15">
        <v>264000</v>
      </c>
      <c r="E166" s="16">
        <v>112.41</v>
      </c>
      <c r="F166" s="17">
        <v>1E-4</v>
      </c>
      <c r="G166" s="17"/>
    </row>
    <row r="167" spans="1:7" x14ac:dyDescent="0.25">
      <c r="A167" s="13" t="s">
        <v>909</v>
      </c>
      <c r="B167" s="36" t="s">
        <v>910</v>
      </c>
      <c r="C167" s="36" t="s">
        <v>381</v>
      </c>
      <c r="D167" s="15">
        <v>1125</v>
      </c>
      <c r="E167" s="16">
        <v>76.23</v>
      </c>
      <c r="F167" s="17">
        <v>1E-4</v>
      </c>
      <c r="G167" s="17"/>
    </row>
    <row r="168" spans="1:7" x14ac:dyDescent="0.25">
      <c r="A168" s="13" t="s">
        <v>1121</v>
      </c>
      <c r="B168" s="36" t="s">
        <v>1122</v>
      </c>
      <c r="C168" s="36" t="s">
        <v>422</v>
      </c>
      <c r="D168" s="15">
        <v>8575</v>
      </c>
      <c r="E168" s="16">
        <v>71.17</v>
      </c>
      <c r="F168" s="67">
        <v>0</v>
      </c>
      <c r="G168" s="17"/>
    </row>
    <row r="169" spans="1:7" x14ac:dyDescent="0.25">
      <c r="A169" s="13" t="s">
        <v>735</v>
      </c>
      <c r="B169" s="36" t="s">
        <v>736</v>
      </c>
      <c r="C169" s="36" t="s">
        <v>707</v>
      </c>
      <c r="D169" s="15">
        <v>15400</v>
      </c>
      <c r="E169" s="16">
        <v>69.09</v>
      </c>
      <c r="F169" s="67">
        <v>0</v>
      </c>
      <c r="G169" s="17"/>
    </row>
    <row r="170" spans="1:7" x14ac:dyDescent="0.25">
      <c r="A170" s="13" t="s">
        <v>749</v>
      </c>
      <c r="B170" s="36" t="s">
        <v>750</v>
      </c>
      <c r="C170" s="36" t="s">
        <v>751</v>
      </c>
      <c r="D170" s="15">
        <v>3850</v>
      </c>
      <c r="E170" s="16">
        <v>67.89</v>
      </c>
      <c r="F170" s="67">
        <v>0</v>
      </c>
      <c r="G170" s="17"/>
    </row>
    <row r="171" spans="1:7" x14ac:dyDescent="0.25">
      <c r="A171" s="13" t="s">
        <v>752</v>
      </c>
      <c r="B171" s="36" t="s">
        <v>753</v>
      </c>
      <c r="C171" s="36" t="s">
        <v>754</v>
      </c>
      <c r="D171" s="15">
        <v>180</v>
      </c>
      <c r="E171" s="16">
        <v>65.489999999999995</v>
      </c>
      <c r="F171" s="67">
        <v>0</v>
      </c>
      <c r="G171" s="17"/>
    </row>
    <row r="172" spans="1:7" x14ac:dyDescent="0.25">
      <c r="A172" s="13" t="s">
        <v>531</v>
      </c>
      <c r="B172" s="36" t="s">
        <v>532</v>
      </c>
      <c r="C172" s="36" t="s">
        <v>533</v>
      </c>
      <c r="D172" s="15">
        <v>5250</v>
      </c>
      <c r="E172" s="16">
        <v>55.85</v>
      </c>
      <c r="F172" s="67">
        <v>0</v>
      </c>
      <c r="G172" s="17"/>
    </row>
    <row r="173" spans="1:7" x14ac:dyDescent="0.25">
      <c r="A173" s="13" t="s">
        <v>861</v>
      </c>
      <c r="B173" s="36" t="s">
        <v>862</v>
      </c>
      <c r="C173" s="36" t="s">
        <v>390</v>
      </c>
      <c r="D173" s="15">
        <v>2850</v>
      </c>
      <c r="E173" s="16">
        <v>19.21</v>
      </c>
      <c r="F173" s="67">
        <v>0</v>
      </c>
      <c r="G173" s="17"/>
    </row>
    <row r="174" spans="1:7" x14ac:dyDescent="0.25">
      <c r="A174" s="13" t="s">
        <v>406</v>
      </c>
      <c r="B174" s="36" t="s">
        <v>407</v>
      </c>
      <c r="C174" s="36" t="s">
        <v>408</v>
      </c>
      <c r="D174" s="15">
        <v>50</v>
      </c>
      <c r="E174" s="16">
        <v>9.85</v>
      </c>
      <c r="F174" s="67">
        <v>0</v>
      </c>
      <c r="G174" s="17"/>
    </row>
    <row r="175" spans="1:7" x14ac:dyDescent="0.25">
      <c r="A175" s="13" t="s">
        <v>448</v>
      </c>
      <c r="B175" s="36" t="s">
        <v>449</v>
      </c>
      <c r="C175" s="36" t="s">
        <v>450</v>
      </c>
      <c r="D175" s="15">
        <v>150</v>
      </c>
      <c r="E175" s="16">
        <v>6.55</v>
      </c>
      <c r="F175" s="67">
        <v>0</v>
      </c>
      <c r="G175" s="17"/>
    </row>
    <row r="176" spans="1:7" x14ac:dyDescent="0.25">
      <c r="A176" s="14" t="s">
        <v>325</v>
      </c>
      <c r="B176" s="37"/>
      <c r="C176" s="37"/>
      <c r="D176" s="18"/>
      <c r="E176" s="19">
        <v>985753.11</v>
      </c>
      <c r="F176" s="20">
        <v>0.69089999999999996</v>
      </c>
      <c r="G176" s="21"/>
    </row>
    <row r="177" spans="1:7" x14ac:dyDescent="0.25">
      <c r="A177" s="14" t="s">
        <v>586</v>
      </c>
      <c r="B177" s="36"/>
      <c r="C177" s="36"/>
      <c r="D177" s="15"/>
      <c r="E177" s="16"/>
      <c r="F177" s="17"/>
      <c r="G177" s="17"/>
    </row>
    <row r="178" spans="1:7" x14ac:dyDescent="0.25">
      <c r="A178" s="14" t="s">
        <v>325</v>
      </c>
      <c r="B178" s="36"/>
      <c r="C178" s="36"/>
      <c r="D178" s="15"/>
      <c r="E178" s="22" t="s">
        <v>163</v>
      </c>
      <c r="F178" s="23" t="s">
        <v>163</v>
      </c>
      <c r="G178" s="17"/>
    </row>
    <row r="179" spans="1:7" x14ac:dyDescent="0.25">
      <c r="A179" s="25" t="s">
        <v>336</v>
      </c>
      <c r="B179" s="38"/>
      <c r="C179" s="38"/>
      <c r="D179" s="26"/>
      <c r="E179" s="27">
        <v>985753.11</v>
      </c>
      <c r="F179" s="28">
        <v>0.69089999999999996</v>
      </c>
      <c r="G179" s="21"/>
    </row>
    <row r="180" spans="1:7" x14ac:dyDescent="0.25">
      <c r="A180" s="13"/>
      <c r="B180" s="36"/>
      <c r="C180" s="36"/>
      <c r="D180" s="15"/>
      <c r="E180" s="16"/>
      <c r="F180" s="17"/>
      <c r="G180" s="17"/>
    </row>
    <row r="181" spans="1:7" x14ac:dyDescent="0.25">
      <c r="A181" s="14" t="s">
        <v>1029</v>
      </c>
      <c r="B181" s="36"/>
      <c r="C181" s="36"/>
      <c r="D181" s="15"/>
      <c r="E181" s="16"/>
      <c r="F181" s="17"/>
      <c r="G181" s="17"/>
    </row>
    <row r="182" spans="1:7" x14ac:dyDescent="0.25">
      <c r="A182" s="14" t="s">
        <v>1030</v>
      </c>
      <c r="B182" s="36"/>
      <c r="C182" s="36"/>
      <c r="D182" s="15"/>
      <c r="E182" s="16"/>
      <c r="F182" s="17"/>
      <c r="G182" s="17"/>
    </row>
    <row r="183" spans="1:7" x14ac:dyDescent="0.25">
      <c r="A183" s="13" t="s">
        <v>2077</v>
      </c>
      <c r="B183" s="36"/>
      <c r="C183" s="36" t="s">
        <v>450</v>
      </c>
      <c r="D183" s="43">
        <v>-150</v>
      </c>
      <c r="E183" s="31">
        <v>-6.62</v>
      </c>
      <c r="F183" s="32">
        <v>-3.9999999999999998E-6</v>
      </c>
      <c r="G183" s="17"/>
    </row>
    <row r="184" spans="1:7" x14ac:dyDescent="0.25">
      <c r="A184" s="13" t="s">
        <v>2078</v>
      </c>
      <c r="B184" s="36"/>
      <c r="C184" s="36" t="s">
        <v>378</v>
      </c>
      <c r="D184" s="43">
        <v>-6750</v>
      </c>
      <c r="E184" s="31">
        <v>-8.17</v>
      </c>
      <c r="F184" s="32">
        <v>-5.0000000000000004E-6</v>
      </c>
      <c r="G184" s="17"/>
    </row>
    <row r="185" spans="1:7" x14ac:dyDescent="0.25">
      <c r="A185" s="13" t="s">
        <v>2079</v>
      </c>
      <c r="B185" s="36"/>
      <c r="C185" s="36" t="s">
        <v>408</v>
      </c>
      <c r="D185" s="43">
        <v>-50</v>
      </c>
      <c r="E185" s="31">
        <v>-9.81</v>
      </c>
      <c r="F185" s="32">
        <v>-6.0000000000000002E-6</v>
      </c>
      <c r="G185" s="17"/>
    </row>
    <row r="186" spans="1:7" x14ac:dyDescent="0.25">
      <c r="A186" s="13" t="s">
        <v>2080</v>
      </c>
      <c r="B186" s="36"/>
      <c r="C186" s="36" t="s">
        <v>390</v>
      </c>
      <c r="D186" s="43">
        <v>-2850</v>
      </c>
      <c r="E186" s="31">
        <v>-19.059999999999999</v>
      </c>
      <c r="F186" s="32">
        <v>-1.2999999999999999E-5</v>
      </c>
      <c r="G186" s="17"/>
    </row>
    <row r="187" spans="1:7" x14ac:dyDescent="0.25">
      <c r="A187" s="13" t="s">
        <v>2081</v>
      </c>
      <c r="B187" s="36"/>
      <c r="C187" s="36" t="s">
        <v>436</v>
      </c>
      <c r="D187" s="43">
        <v>-5100</v>
      </c>
      <c r="E187" s="31">
        <v>-19.149999999999999</v>
      </c>
      <c r="F187" s="32">
        <v>-1.2999999999999999E-5</v>
      </c>
      <c r="G187" s="17"/>
    </row>
    <row r="188" spans="1:7" x14ac:dyDescent="0.25">
      <c r="A188" s="13" t="s">
        <v>2082</v>
      </c>
      <c r="B188" s="36"/>
      <c r="C188" s="36" t="s">
        <v>552</v>
      </c>
      <c r="D188" s="43">
        <v>-4065</v>
      </c>
      <c r="E188" s="31">
        <v>-22.01</v>
      </c>
      <c r="F188" s="32">
        <v>-1.5E-5</v>
      </c>
      <c r="G188" s="17"/>
    </row>
    <row r="189" spans="1:7" x14ac:dyDescent="0.25">
      <c r="A189" s="13" t="s">
        <v>2083</v>
      </c>
      <c r="B189" s="36"/>
      <c r="C189" s="36" t="s">
        <v>378</v>
      </c>
      <c r="D189" s="43">
        <v>-4500</v>
      </c>
      <c r="E189" s="31">
        <v>-43.75</v>
      </c>
      <c r="F189" s="32">
        <v>-3.0000000000000001E-5</v>
      </c>
      <c r="G189" s="17"/>
    </row>
    <row r="190" spans="1:7" x14ac:dyDescent="0.25">
      <c r="A190" s="13" t="s">
        <v>2084</v>
      </c>
      <c r="B190" s="36"/>
      <c r="C190" s="36" t="s">
        <v>707</v>
      </c>
      <c r="D190" s="43">
        <v>-22500</v>
      </c>
      <c r="E190" s="31">
        <v>-51</v>
      </c>
      <c r="F190" s="32">
        <v>-3.4999999999999997E-5</v>
      </c>
      <c r="G190" s="17"/>
    </row>
    <row r="191" spans="1:7" x14ac:dyDescent="0.25">
      <c r="A191" s="13" t="s">
        <v>2085</v>
      </c>
      <c r="B191" s="36"/>
      <c r="C191" s="36" t="s">
        <v>533</v>
      </c>
      <c r="D191" s="43">
        <v>-5250</v>
      </c>
      <c r="E191" s="31">
        <v>-56.08</v>
      </c>
      <c r="F191" s="32">
        <v>-3.8999999999999999E-5</v>
      </c>
      <c r="G191" s="17"/>
    </row>
    <row r="192" spans="1:7" x14ac:dyDescent="0.25">
      <c r="A192" s="13" t="s">
        <v>2086</v>
      </c>
      <c r="B192" s="36"/>
      <c r="C192" s="36" t="s">
        <v>417</v>
      </c>
      <c r="D192" s="43">
        <v>-3300</v>
      </c>
      <c r="E192" s="31">
        <v>-57.47</v>
      </c>
      <c r="F192" s="32">
        <v>-4.0000000000000003E-5</v>
      </c>
      <c r="G192" s="17"/>
    </row>
    <row r="193" spans="1:7" x14ac:dyDescent="0.25">
      <c r="A193" s="13" t="s">
        <v>2087</v>
      </c>
      <c r="B193" s="36"/>
      <c r="C193" s="36" t="s">
        <v>503</v>
      </c>
      <c r="D193" s="43">
        <v>-43875</v>
      </c>
      <c r="E193" s="31">
        <v>-59.06</v>
      </c>
      <c r="F193" s="32">
        <v>-4.1E-5</v>
      </c>
      <c r="G193" s="17"/>
    </row>
    <row r="194" spans="1:7" x14ac:dyDescent="0.25">
      <c r="A194" s="13" t="s">
        <v>2088</v>
      </c>
      <c r="B194" s="36"/>
      <c r="C194" s="36" t="s">
        <v>483</v>
      </c>
      <c r="D194" s="43">
        <v>-750</v>
      </c>
      <c r="E194" s="31">
        <v>-60.96</v>
      </c>
      <c r="F194" s="32">
        <v>-4.1999999999999998E-5</v>
      </c>
      <c r="G194" s="17"/>
    </row>
    <row r="195" spans="1:7" x14ac:dyDescent="0.25">
      <c r="A195" s="13" t="s">
        <v>2089</v>
      </c>
      <c r="B195" s="36"/>
      <c r="C195" s="36" t="s">
        <v>754</v>
      </c>
      <c r="D195" s="43">
        <v>-180</v>
      </c>
      <c r="E195" s="31">
        <v>-66.040000000000006</v>
      </c>
      <c r="F195" s="32">
        <v>-4.6E-5</v>
      </c>
      <c r="G195" s="17"/>
    </row>
    <row r="196" spans="1:7" x14ac:dyDescent="0.25">
      <c r="A196" s="13" t="s">
        <v>2090</v>
      </c>
      <c r="B196" s="36"/>
      <c r="C196" s="36" t="s">
        <v>751</v>
      </c>
      <c r="D196" s="43">
        <v>-3850</v>
      </c>
      <c r="E196" s="31">
        <v>-68.53</v>
      </c>
      <c r="F196" s="32">
        <v>-4.8000000000000001E-5</v>
      </c>
      <c r="G196" s="17"/>
    </row>
    <row r="197" spans="1:7" x14ac:dyDescent="0.25">
      <c r="A197" s="13" t="s">
        <v>2091</v>
      </c>
      <c r="B197" s="36"/>
      <c r="C197" s="36" t="s">
        <v>707</v>
      </c>
      <c r="D197" s="43">
        <v>-15400</v>
      </c>
      <c r="E197" s="31">
        <v>-69.25</v>
      </c>
      <c r="F197" s="32">
        <v>-4.8000000000000001E-5</v>
      </c>
      <c r="G197" s="17"/>
    </row>
    <row r="198" spans="1:7" x14ac:dyDescent="0.25">
      <c r="A198" s="13" t="s">
        <v>2092</v>
      </c>
      <c r="B198" s="36"/>
      <c r="C198" s="36" t="s">
        <v>422</v>
      </c>
      <c r="D198" s="43">
        <v>-8575</v>
      </c>
      <c r="E198" s="31">
        <v>-71.38</v>
      </c>
      <c r="F198" s="32">
        <v>-5.0000000000000002E-5</v>
      </c>
      <c r="G198" s="17"/>
    </row>
    <row r="199" spans="1:7" x14ac:dyDescent="0.25">
      <c r="A199" s="13" t="s">
        <v>2093</v>
      </c>
      <c r="B199" s="36"/>
      <c r="C199" s="36" t="s">
        <v>381</v>
      </c>
      <c r="D199" s="43">
        <v>-1125</v>
      </c>
      <c r="E199" s="31">
        <v>-76.86</v>
      </c>
      <c r="F199" s="32">
        <v>-5.3000000000000001E-5</v>
      </c>
      <c r="G199" s="17"/>
    </row>
    <row r="200" spans="1:7" x14ac:dyDescent="0.25">
      <c r="A200" s="13" t="s">
        <v>2094</v>
      </c>
      <c r="B200" s="36"/>
      <c r="C200" s="36" t="s">
        <v>411</v>
      </c>
      <c r="D200" s="43">
        <v>-4275</v>
      </c>
      <c r="E200" s="31">
        <v>-88.29</v>
      </c>
      <c r="F200" s="32">
        <v>-6.0999999999999999E-5</v>
      </c>
      <c r="G200" s="17"/>
    </row>
    <row r="201" spans="1:7" x14ac:dyDescent="0.25">
      <c r="A201" s="13" t="s">
        <v>2095</v>
      </c>
      <c r="B201" s="36"/>
      <c r="C201" s="36" t="s">
        <v>441</v>
      </c>
      <c r="D201" s="43">
        <v>-28500</v>
      </c>
      <c r="E201" s="31">
        <v>-111.36</v>
      </c>
      <c r="F201" s="32">
        <v>-7.7999999999999999E-5</v>
      </c>
      <c r="G201" s="17"/>
    </row>
    <row r="202" spans="1:7" x14ac:dyDescent="0.25">
      <c r="A202" s="13" t="s">
        <v>2096</v>
      </c>
      <c r="B202" s="36"/>
      <c r="C202" s="36" t="s">
        <v>939</v>
      </c>
      <c r="D202" s="43">
        <v>-264000</v>
      </c>
      <c r="E202" s="31">
        <v>-113.68</v>
      </c>
      <c r="F202" s="32">
        <v>-7.8999999999999996E-5</v>
      </c>
      <c r="G202" s="17"/>
    </row>
    <row r="203" spans="1:7" x14ac:dyDescent="0.25">
      <c r="A203" s="13" t="s">
        <v>2097</v>
      </c>
      <c r="B203" s="36"/>
      <c r="C203" s="36" t="s">
        <v>408</v>
      </c>
      <c r="D203" s="43">
        <v>-5200</v>
      </c>
      <c r="E203" s="31">
        <v>-129.12</v>
      </c>
      <c r="F203" s="32">
        <v>-9.0000000000000006E-5</v>
      </c>
      <c r="G203" s="17"/>
    </row>
    <row r="204" spans="1:7" x14ac:dyDescent="0.25">
      <c r="A204" s="13" t="s">
        <v>2098</v>
      </c>
      <c r="B204" s="36"/>
      <c r="C204" s="36" t="s">
        <v>431</v>
      </c>
      <c r="D204" s="43">
        <v>-7350</v>
      </c>
      <c r="E204" s="31">
        <v>-134.63999999999999</v>
      </c>
      <c r="F204" s="32">
        <v>-9.3999999999999994E-5</v>
      </c>
      <c r="G204" s="17"/>
    </row>
    <row r="205" spans="1:7" x14ac:dyDescent="0.25">
      <c r="A205" s="13" t="s">
        <v>2099</v>
      </c>
      <c r="B205" s="36"/>
      <c r="C205" s="36" t="s">
        <v>381</v>
      </c>
      <c r="D205" s="43">
        <v>-355600</v>
      </c>
      <c r="E205" s="31">
        <v>-140.71</v>
      </c>
      <c r="F205" s="32">
        <v>-9.7999999999999997E-5</v>
      </c>
      <c r="G205" s="17"/>
    </row>
    <row r="206" spans="1:7" x14ac:dyDescent="0.25">
      <c r="A206" s="13" t="s">
        <v>2100</v>
      </c>
      <c r="B206" s="36"/>
      <c r="C206" s="36" t="s">
        <v>472</v>
      </c>
      <c r="D206" s="43">
        <v>-28500</v>
      </c>
      <c r="E206" s="31">
        <v>-142.27000000000001</v>
      </c>
      <c r="F206" s="32">
        <v>-9.8999999999999994E-5</v>
      </c>
      <c r="G206" s="17"/>
    </row>
    <row r="207" spans="1:7" x14ac:dyDescent="0.25">
      <c r="A207" s="13" t="s">
        <v>2101</v>
      </c>
      <c r="B207" s="36"/>
      <c r="C207" s="36" t="s">
        <v>378</v>
      </c>
      <c r="D207" s="43">
        <v>-176225</v>
      </c>
      <c r="E207" s="31">
        <v>-144.47</v>
      </c>
      <c r="F207" s="32">
        <v>-1.01E-4</v>
      </c>
      <c r="G207" s="17"/>
    </row>
    <row r="208" spans="1:7" x14ac:dyDescent="0.25">
      <c r="A208" s="13" t="s">
        <v>2102</v>
      </c>
      <c r="B208" s="36"/>
      <c r="C208" s="36" t="s">
        <v>387</v>
      </c>
      <c r="D208" s="43">
        <v>-14725</v>
      </c>
      <c r="E208" s="31">
        <v>-147.82</v>
      </c>
      <c r="F208" s="32">
        <v>-1.03E-4</v>
      </c>
      <c r="G208" s="17"/>
    </row>
    <row r="209" spans="1:7" x14ac:dyDescent="0.25">
      <c r="A209" s="13" t="s">
        <v>2103</v>
      </c>
      <c r="B209" s="36"/>
      <c r="C209" s="36" t="s">
        <v>397</v>
      </c>
      <c r="D209" s="43">
        <v>-4200</v>
      </c>
      <c r="E209" s="31">
        <v>-161.13</v>
      </c>
      <c r="F209" s="32">
        <v>-1.13E-4</v>
      </c>
      <c r="G209" s="17"/>
    </row>
    <row r="210" spans="1:7" x14ac:dyDescent="0.25">
      <c r="A210" s="13" t="s">
        <v>2104</v>
      </c>
      <c r="B210" s="36"/>
      <c r="C210" s="36" t="s">
        <v>700</v>
      </c>
      <c r="D210" s="43">
        <v>-14000</v>
      </c>
      <c r="E210" s="31">
        <v>-184.55</v>
      </c>
      <c r="F210" s="32">
        <v>-1.2899999999999999E-4</v>
      </c>
      <c r="G210" s="17"/>
    </row>
    <row r="211" spans="1:7" x14ac:dyDescent="0.25">
      <c r="A211" s="13" t="s">
        <v>2105</v>
      </c>
      <c r="B211" s="36"/>
      <c r="C211" s="36" t="s">
        <v>378</v>
      </c>
      <c r="D211" s="43">
        <v>-23000</v>
      </c>
      <c r="E211" s="31">
        <v>-186.27</v>
      </c>
      <c r="F211" s="32">
        <v>-1.2999999999999999E-4</v>
      </c>
      <c r="G211" s="17"/>
    </row>
    <row r="212" spans="1:7" x14ac:dyDescent="0.25">
      <c r="A212" s="13" t="s">
        <v>2106</v>
      </c>
      <c r="B212" s="36"/>
      <c r="C212" s="36" t="s">
        <v>422</v>
      </c>
      <c r="D212" s="43">
        <v>-12000</v>
      </c>
      <c r="E212" s="31">
        <v>-231.7</v>
      </c>
      <c r="F212" s="32">
        <v>-1.6200000000000001E-4</v>
      </c>
      <c r="G212" s="17"/>
    </row>
    <row r="213" spans="1:7" x14ac:dyDescent="0.25">
      <c r="A213" s="13" t="s">
        <v>2107</v>
      </c>
      <c r="B213" s="36"/>
      <c r="C213" s="36" t="s">
        <v>411</v>
      </c>
      <c r="D213" s="43">
        <v>-11550</v>
      </c>
      <c r="E213" s="31">
        <v>-250.82</v>
      </c>
      <c r="F213" s="32">
        <v>-1.76E-4</v>
      </c>
      <c r="G213" s="17"/>
    </row>
    <row r="214" spans="1:7" x14ac:dyDescent="0.25">
      <c r="A214" s="13" t="s">
        <v>2108</v>
      </c>
      <c r="B214" s="36"/>
      <c r="C214" s="36" t="s">
        <v>475</v>
      </c>
      <c r="D214" s="43">
        <v>-131350</v>
      </c>
      <c r="E214" s="31">
        <v>-269.25</v>
      </c>
      <c r="F214" s="32">
        <v>-1.8799999999999999E-4</v>
      </c>
      <c r="G214" s="17"/>
    </row>
    <row r="215" spans="1:7" x14ac:dyDescent="0.25">
      <c r="A215" s="13" t="s">
        <v>2109</v>
      </c>
      <c r="B215" s="36"/>
      <c r="C215" s="36" t="s">
        <v>378</v>
      </c>
      <c r="D215" s="43">
        <v>-1306200</v>
      </c>
      <c r="E215" s="31">
        <v>-276.91000000000003</v>
      </c>
      <c r="F215" s="32">
        <v>-1.94E-4</v>
      </c>
      <c r="G215" s="17"/>
    </row>
    <row r="216" spans="1:7" x14ac:dyDescent="0.25">
      <c r="A216" s="13" t="s">
        <v>2110</v>
      </c>
      <c r="B216" s="36"/>
      <c r="C216" s="36" t="s">
        <v>472</v>
      </c>
      <c r="D216" s="43">
        <v>-29625</v>
      </c>
      <c r="E216" s="31">
        <v>-318.85000000000002</v>
      </c>
      <c r="F216" s="32">
        <v>-2.23E-4</v>
      </c>
      <c r="G216" s="17"/>
    </row>
    <row r="217" spans="1:7" x14ac:dyDescent="0.25">
      <c r="A217" s="13" t="s">
        <v>2111</v>
      </c>
      <c r="B217" s="36"/>
      <c r="C217" s="36" t="s">
        <v>390</v>
      </c>
      <c r="D217" s="43">
        <v>-17500</v>
      </c>
      <c r="E217" s="31">
        <v>-341.55</v>
      </c>
      <c r="F217" s="32">
        <v>-2.3900000000000001E-4</v>
      </c>
      <c r="G217" s="17"/>
    </row>
    <row r="218" spans="1:7" x14ac:dyDescent="0.25">
      <c r="A218" s="13" t="s">
        <v>2112</v>
      </c>
      <c r="B218" s="36"/>
      <c r="C218" s="36" t="s">
        <v>422</v>
      </c>
      <c r="D218" s="43">
        <v>-221400</v>
      </c>
      <c r="E218" s="31">
        <v>-362.14</v>
      </c>
      <c r="F218" s="32">
        <v>-2.5399999999999999E-4</v>
      </c>
      <c r="G218" s="17"/>
    </row>
    <row r="219" spans="1:7" x14ac:dyDescent="0.25">
      <c r="A219" s="13" t="s">
        <v>2113</v>
      </c>
      <c r="B219" s="36"/>
      <c r="C219" s="36" t="s">
        <v>384</v>
      </c>
      <c r="D219" s="43">
        <v>-13200</v>
      </c>
      <c r="E219" s="31">
        <v>-389.6</v>
      </c>
      <c r="F219" s="32">
        <v>-2.7300000000000002E-4</v>
      </c>
      <c r="G219" s="17"/>
    </row>
    <row r="220" spans="1:7" x14ac:dyDescent="0.25">
      <c r="A220" s="13" t="s">
        <v>2114</v>
      </c>
      <c r="B220" s="36"/>
      <c r="C220" s="36" t="s">
        <v>387</v>
      </c>
      <c r="D220" s="43">
        <v>-61050</v>
      </c>
      <c r="E220" s="31">
        <v>-413.22</v>
      </c>
      <c r="F220" s="32">
        <v>-2.8899999999999998E-4</v>
      </c>
      <c r="G220" s="17"/>
    </row>
    <row r="221" spans="1:7" x14ac:dyDescent="0.25">
      <c r="A221" s="13" t="s">
        <v>2115</v>
      </c>
      <c r="B221" s="36"/>
      <c r="C221" s="36" t="s">
        <v>422</v>
      </c>
      <c r="D221" s="43">
        <v>-18400</v>
      </c>
      <c r="E221" s="31">
        <v>-441.69</v>
      </c>
      <c r="F221" s="32">
        <v>-3.0899999999999998E-4</v>
      </c>
      <c r="G221" s="17"/>
    </row>
    <row r="222" spans="1:7" x14ac:dyDescent="0.25">
      <c r="A222" s="13" t="s">
        <v>2116</v>
      </c>
      <c r="B222" s="36"/>
      <c r="C222" s="36" t="s">
        <v>411</v>
      </c>
      <c r="D222" s="43">
        <v>-93775</v>
      </c>
      <c r="E222" s="31">
        <v>-469.11</v>
      </c>
      <c r="F222" s="32">
        <v>-3.2899999999999997E-4</v>
      </c>
      <c r="G222" s="17"/>
    </row>
    <row r="223" spans="1:7" x14ac:dyDescent="0.25">
      <c r="A223" s="13" t="s">
        <v>2117</v>
      </c>
      <c r="B223" s="36"/>
      <c r="C223" s="36" t="s">
        <v>378</v>
      </c>
      <c r="D223" s="43">
        <v>-73450</v>
      </c>
      <c r="E223" s="31">
        <v>-527.96</v>
      </c>
      <c r="F223" s="32">
        <v>-3.6999999999999999E-4</v>
      </c>
      <c r="G223" s="17"/>
    </row>
    <row r="224" spans="1:7" x14ac:dyDescent="0.25">
      <c r="A224" s="13" t="s">
        <v>2118</v>
      </c>
      <c r="B224" s="36"/>
      <c r="C224" s="36" t="s">
        <v>583</v>
      </c>
      <c r="D224" s="43">
        <v>-155625</v>
      </c>
      <c r="E224" s="31">
        <v>-535.35</v>
      </c>
      <c r="F224" s="32">
        <v>-3.7500000000000001E-4</v>
      </c>
      <c r="G224" s="17"/>
    </row>
    <row r="225" spans="1:7" x14ac:dyDescent="0.25">
      <c r="A225" s="13" t="s">
        <v>2119</v>
      </c>
      <c r="B225" s="36"/>
      <c r="C225" s="36" t="s">
        <v>414</v>
      </c>
      <c r="D225" s="43">
        <v>-7000</v>
      </c>
      <c r="E225" s="31">
        <v>-566.62</v>
      </c>
      <c r="F225" s="32">
        <v>-3.97E-4</v>
      </c>
      <c r="G225" s="17"/>
    </row>
    <row r="226" spans="1:7" x14ac:dyDescent="0.25">
      <c r="A226" s="13" t="s">
        <v>2120</v>
      </c>
      <c r="B226" s="36"/>
      <c r="C226" s="36" t="s">
        <v>417</v>
      </c>
      <c r="D226" s="43">
        <v>-106000</v>
      </c>
      <c r="E226" s="31">
        <v>-568.85</v>
      </c>
      <c r="F226" s="32">
        <v>-3.9899999999999999E-4</v>
      </c>
      <c r="G226" s="17"/>
    </row>
    <row r="227" spans="1:7" x14ac:dyDescent="0.25">
      <c r="A227" s="13" t="s">
        <v>2121</v>
      </c>
      <c r="B227" s="36"/>
      <c r="C227" s="36" t="s">
        <v>411</v>
      </c>
      <c r="D227" s="43">
        <v>-30600</v>
      </c>
      <c r="E227" s="31">
        <v>-628.89</v>
      </c>
      <c r="F227" s="32">
        <v>-4.4099999999999999E-4</v>
      </c>
      <c r="G227" s="17"/>
    </row>
    <row r="228" spans="1:7" x14ac:dyDescent="0.25">
      <c r="A228" s="13" t="s">
        <v>2122</v>
      </c>
      <c r="B228" s="36"/>
      <c r="C228" s="36" t="s">
        <v>472</v>
      </c>
      <c r="D228" s="43">
        <v>-26500</v>
      </c>
      <c r="E228" s="31">
        <v>-637.22</v>
      </c>
      <c r="F228" s="32">
        <v>-4.4700000000000002E-4</v>
      </c>
      <c r="G228" s="17"/>
    </row>
    <row r="229" spans="1:7" x14ac:dyDescent="0.25">
      <c r="A229" s="13" t="s">
        <v>2123</v>
      </c>
      <c r="B229" s="36"/>
      <c r="C229" s="36" t="s">
        <v>381</v>
      </c>
      <c r="D229" s="43">
        <v>-83300</v>
      </c>
      <c r="E229" s="31">
        <v>-717.3</v>
      </c>
      <c r="F229" s="32">
        <v>-5.0299999999999997E-4</v>
      </c>
      <c r="G229" s="17"/>
    </row>
    <row r="230" spans="1:7" x14ac:dyDescent="0.25">
      <c r="A230" s="13" t="s">
        <v>2124</v>
      </c>
      <c r="B230" s="36"/>
      <c r="C230" s="36" t="s">
        <v>647</v>
      </c>
      <c r="D230" s="43">
        <v>-199950</v>
      </c>
      <c r="E230" s="31">
        <v>-729.12</v>
      </c>
      <c r="F230" s="32">
        <v>-5.1099999999999995E-4</v>
      </c>
      <c r="G230" s="17"/>
    </row>
    <row r="231" spans="1:7" x14ac:dyDescent="0.25">
      <c r="A231" s="13" t="s">
        <v>2125</v>
      </c>
      <c r="B231" s="36"/>
      <c r="C231" s="36" t="s">
        <v>450</v>
      </c>
      <c r="D231" s="43">
        <v>-54000</v>
      </c>
      <c r="E231" s="31">
        <v>-730.46</v>
      </c>
      <c r="F231" s="32">
        <v>-5.1199999999999998E-4</v>
      </c>
      <c r="G231" s="17"/>
    </row>
    <row r="232" spans="1:7" x14ac:dyDescent="0.25">
      <c r="A232" s="13" t="s">
        <v>2126</v>
      </c>
      <c r="B232" s="36"/>
      <c r="C232" s="36" t="s">
        <v>640</v>
      </c>
      <c r="D232" s="43">
        <v>-40850</v>
      </c>
      <c r="E232" s="31">
        <v>-730.68</v>
      </c>
      <c r="F232" s="32">
        <v>-5.1199999999999998E-4</v>
      </c>
      <c r="G232" s="17"/>
    </row>
    <row r="233" spans="1:7" x14ac:dyDescent="0.25">
      <c r="A233" s="13" t="s">
        <v>2127</v>
      </c>
      <c r="B233" s="36"/>
      <c r="C233" s="36" t="s">
        <v>771</v>
      </c>
      <c r="D233" s="43">
        <v>-447300</v>
      </c>
      <c r="E233" s="31">
        <v>-770.52</v>
      </c>
      <c r="F233" s="32">
        <v>-5.4000000000000001E-4</v>
      </c>
      <c r="G233" s="17"/>
    </row>
    <row r="234" spans="1:7" x14ac:dyDescent="0.25">
      <c r="A234" s="13" t="s">
        <v>2128</v>
      </c>
      <c r="B234" s="36"/>
      <c r="C234" s="36" t="s">
        <v>381</v>
      </c>
      <c r="D234" s="43">
        <v>-23800</v>
      </c>
      <c r="E234" s="31">
        <v>-770.57</v>
      </c>
      <c r="F234" s="32">
        <v>-5.4000000000000001E-4</v>
      </c>
      <c r="G234" s="17"/>
    </row>
    <row r="235" spans="1:7" x14ac:dyDescent="0.25">
      <c r="A235" s="13" t="s">
        <v>2129</v>
      </c>
      <c r="B235" s="36"/>
      <c r="C235" s="36" t="s">
        <v>431</v>
      </c>
      <c r="D235" s="43">
        <v>-56950</v>
      </c>
      <c r="E235" s="31">
        <v>-772.93</v>
      </c>
      <c r="F235" s="32">
        <v>-5.4199999999999995E-4</v>
      </c>
      <c r="G235" s="17"/>
    </row>
    <row r="236" spans="1:7" x14ac:dyDescent="0.25">
      <c r="A236" s="13" t="s">
        <v>2130</v>
      </c>
      <c r="B236" s="36"/>
      <c r="C236" s="36" t="s">
        <v>381</v>
      </c>
      <c r="D236" s="43">
        <v>-89050</v>
      </c>
      <c r="E236" s="31">
        <v>-782.39</v>
      </c>
      <c r="F236" s="32">
        <v>-5.4900000000000001E-4</v>
      </c>
      <c r="G236" s="17"/>
    </row>
    <row r="237" spans="1:7" x14ac:dyDescent="0.25">
      <c r="A237" s="13" t="s">
        <v>2131</v>
      </c>
      <c r="B237" s="36"/>
      <c r="C237" s="36" t="s">
        <v>707</v>
      </c>
      <c r="D237" s="43">
        <v>-355500</v>
      </c>
      <c r="E237" s="31">
        <v>-801.62</v>
      </c>
      <c r="F237" s="32">
        <v>-5.62E-4</v>
      </c>
      <c r="G237" s="17"/>
    </row>
    <row r="238" spans="1:7" x14ac:dyDescent="0.25">
      <c r="A238" s="13" t="s">
        <v>2132</v>
      </c>
      <c r="B238" s="36"/>
      <c r="C238" s="36" t="s">
        <v>408</v>
      </c>
      <c r="D238" s="43">
        <v>-56500</v>
      </c>
      <c r="E238" s="31">
        <v>-837.67</v>
      </c>
      <c r="F238" s="32">
        <v>-5.8699999999999996E-4</v>
      </c>
      <c r="G238" s="17"/>
    </row>
    <row r="239" spans="1:7" x14ac:dyDescent="0.25">
      <c r="A239" s="13" t="s">
        <v>2133</v>
      </c>
      <c r="B239" s="36"/>
      <c r="C239" s="36" t="s">
        <v>417</v>
      </c>
      <c r="D239" s="43">
        <v>-48600</v>
      </c>
      <c r="E239" s="31">
        <v>-842.63</v>
      </c>
      <c r="F239" s="32">
        <v>-5.9100000000000005E-4</v>
      </c>
      <c r="G239" s="17"/>
    </row>
    <row r="240" spans="1:7" x14ac:dyDescent="0.25">
      <c r="A240" s="13" t="s">
        <v>2134</v>
      </c>
      <c r="B240" s="36"/>
      <c r="C240" s="36" t="s">
        <v>411</v>
      </c>
      <c r="D240" s="43">
        <v>-56400</v>
      </c>
      <c r="E240" s="31">
        <v>-864.84</v>
      </c>
      <c r="F240" s="32">
        <v>-6.0599999999999998E-4</v>
      </c>
      <c r="G240" s="17"/>
    </row>
    <row r="241" spans="1:7" x14ac:dyDescent="0.25">
      <c r="A241" s="13" t="s">
        <v>2135</v>
      </c>
      <c r="B241" s="36"/>
      <c r="C241" s="36" t="s">
        <v>441</v>
      </c>
      <c r="D241" s="43">
        <v>-19350</v>
      </c>
      <c r="E241" s="31">
        <v>-910.22</v>
      </c>
      <c r="F241" s="32">
        <v>-6.38E-4</v>
      </c>
      <c r="G241" s="17"/>
    </row>
    <row r="242" spans="1:7" x14ac:dyDescent="0.25">
      <c r="A242" s="13" t="s">
        <v>2136</v>
      </c>
      <c r="B242" s="36"/>
      <c r="C242" s="36" t="s">
        <v>411</v>
      </c>
      <c r="D242" s="43">
        <v>-74800</v>
      </c>
      <c r="E242" s="31">
        <v>-916</v>
      </c>
      <c r="F242" s="32">
        <v>-6.4199999999999999E-4</v>
      </c>
      <c r="G242" s="17"/>
    </row>
    <row r="243" spans="1:7" x14ac:dyDescent="0.25">
      <c r="A243" s="13" t="s">
        <v>2137</v>
      </c>
      <c r="B243" s="36"/>
      <c r="C243" s="36" t="s">
        <v>390</v>
      </c>
      <c r="D243" s="43">
        <v>-51450</v>
      </c>
      <c r="E243" s="31">
        <v>-916.53</v>
      </c>
      <c r="F243" s="32">
        <v>-6.4300000000000002E-4</v>
      </c>
      <c r="G243" s="17"/>
    </row>
    <row r="244" spans="1:7" x14ac:dyDescent="0.25">
      <c r="A244" s="13" t="s">
        <v>2138</v>
      </c>
      <c r="B244" s="36"/>
      <c r="C244" s="36" t="s">
        <v>431</v>
      </c>
      <c r="D244" s="43">
        <v>-17875</v>
      </c>
      <c r="E244" s="31">
        <v>-924.41</v>
      </c>
      <c r="F244" s="32">
        <v>-6.4800000000000003E-4</v>
      </c>
      <c r="G244" s="17"/>
    </row>
    <row r="245" spans="1:7" x14ac:dyDescent="0.25">
      <c r="A245" s="13" t="s">
        <v>2139</v>
      </c>
      <c r="B245" s="36"/>
      <c r="C245" s="36" t="s">
        <v>453</v>
      </c>
      <c r="D245" s="43">
        <v>-55125</v>
      </c>
      <c r="E245" s="31">
        <v>-935.09</v>
      </c>
      <c r="F245" s="32">
        <v>-6.5600000000000001E-4</v>
      </c>
      <c r="G245" s="17"/>
    </row>
    <row r="246" spans="1:7" x14ac:dyDescent="0.25">
      <c r="A246" s="13" t="s">
        <v>2140</v>
      </c>
      <c r="B246" s="36"/>
      <c r="C246" s="36" t="s">
        <v>751</v>
      </c>
      <c r="D246" s="43">
        <v>-115500</v>
      </c>
      <c r="E246" s="31">
        <v>-983.66</v>
      </c>
      <c r="F246" s="32">
        <v>-6.8999999999999997E-4</v>
      </c>
      <c r="G246" s="17"/>
    </row>
    <row r="247" spans="1:7" x14ac:dyDescent="0.25">
      <c r="A247" s="13" t="s">
        <v>2141</v>
      </c>
      <c r="B247" s="36"/>
      <c r="C247" s="36" t="s">
        <v>414</v>
      </c>
      <c r="D247" s="43">
        <v>-22225</v>
      </c>
      <c r="E247" s="31">
        <v>-992.12</v>
      </c>
      <c r="F247" s="32">
        <v>-6.96E-4</v>
      </c>
      <c r="G247" s="17"/>
    </row>
    <row r="248" spans="1:7" x14ac:dyDescent="0.25">
      <c r="A248" s="13" t="s">
        <v>2142</v>
      </c>
      <c r="B248" s="36"/>
      <c r="C248" s="36" t="s">
        <v>390</v>
      </c>
      <c r="D248" s="43">
        <v>-89375</v>
      </c>
      <c r="E248" s="31">
        <v>-1010.3</v>
      </c>
      <c r="F248" s="32">
        <v>-7.0799999999999997E-4</v>
      </c>
      <c r="G248" s="17"/>
    </row>
    <row r="249" spans="1:7" x14ac:dyDescent="0.25">
      <c r="A249" s="13" t="s">
        <v>2143</v>
      </c>
      <c r="B249" s="36"/>
      <c r="C249" s="36" t="s">
        <v>417</v>
      </c>
      <c r="D249" s="43">
        <v>-269700</v>
      </c>
      <c r="E249" s="31">
        <v>-1032.95</v>
      </c>
      <c r="F249" s="32">
        <v>-7.2400000000000003E-4</v>
      </c>
      <c r="G249" s="17"/>
    </row>
    <row r="250" spans="1:7" x14ac:dyDescent="0.25">
      <c r="A250" s="13" t="s">
        <v>2144</v>
      </c>
      <c r="B250" s="36"/>
      <c r="C250" s="36" t="s">
        <v>431</v>
      </c>
      <c r="D250" s="43">
        <v>-51850</v>
      </c>
      <c r="E250" s="31">
        <v>-1061.3699999999999</v>
      </c>
      <c r="F250" s="32">
        <v>-7.4399999999999998E-4</v>
      </c>
      <c r="G250" s="17"/>
    </row>
    <row r="251" spans="1:7" x14ac:dyDescent="0.25">
      <c r="A251" s="13" t="s">
        <v>2145</v>
      </c>
      <c r="B251" s="36"/>
      <c r="C251" s="36" t="s">
        <v>417</v>
      </c>
      <c r="D251" s="43">
        <v>-40975</v>
      </c>
      <c r="E251" s="31">
        <v>-1130.6600000000001</v>
      </c>
      <c r="F251" s="32">
        <v>-7.9299999999999998E-4</v>
      </c>
      <c r="G251" s="17"/>
    </row>
    <row r="252" spans="1:7" x14ac:dyDescent="0.25">
      <c r="A252" s="13" t="s">
        <v>2146</v>
      </c>
      <c r="B252" s="36"/>
      <c r="C252" s="36" t="s">
        <v>640</v>
      </c>
      <c r="D252" s="43">
        <v>-1220625</v>
      </c>
      <c r="E252" s="31">
        <v>-1163.6199999999999</v>
      </c>
      <c r="F252" s="32">
        <v>-8.1599999999999999E-4</v>
      </c>
      <c r="G252" s="17"/>
    </row>
    <row r="253" spans="1:7" x14ac:dyDescent="0.25">
      <c r="A253" s="13" t="s">
        <v>2147</v>
      </c>
      <c r="B253" s="36"/>
      <c r="C253" s="36" t="s">
        <v>387</v>
      </c>
      <c r="D253" s="43">
        <v>-432500</v>
      </c>
      <c r="E253" s="31">
        <v>-1194.1300000000001</v>
      </c>
      <c r="F253" s="32">
        <v>-8.3699999999999996E-4</v>
      </c>
      <c r="G253" s="17"/>
    </row>
    <row r="254" spans="1:7" x14ac:dyDescent="0.25">
      <c r="A254" s="13" t="s">
        <v>2148</v>
      </c>
      <c r="B254" s="36"/>
      <c r="C254" s="36" t="s">
        <v>503</v>
      </c>
      <c r="D254" s="43">
        <v>-356400</v>
      </c>
      <c r="E254" s="31">
        <v>-1259.7</v>
      </c>
      <c r="F254" s="32">
        <v>-8.83E-4</v>
      </c>
      <c r="G254" s="17"/>
    </row>
    <row r="255" spans="1:7" x14ac:dyDescent="0.25">
      <c r="A255" s="13" t="s">
        <v>2149</v>
      </c>
      <c r="B255" s="36"/>
      <c r="C255" s="36" t="s">
        <v>397</v>
      </c>
      <c r="D255" s="43">
        <v>-397700</v>
      </c>
      <c r="E255" s="31">
        <v>-1277.01</v>
      </c>
      <c r="F255" s="32">
        <v>-8.9599999999999999E-4</v>
      </c>
      <c r="G255" s="17"/>
    </row>
    <row r="256" spans="1:7" x14ac:dyDescent="0.25">
      <c r="A256" s="13" t="s">
        <v>2150</v>
      </c>
      <c r="B256" s="36"/>
      <c r="C256" s="36" t="s">
        <v>400</v>
      </c>
      <c r="D256" s="43">
        <v>-641025</v>
      </c>
      <c r="E256" s="31">
        <v>-1296.3399999999999</v>
      </c>
      <c r="F256" s="32">
        <v>-9.0899999999999998E-4</v>
      </c>
      <c r="G256" s="17"/>
    </row>
    <row r="257" spans="1:7" x14ac:dyDescent="0.25">
      <c r="A257" s="13" t="s">
        <v>2151</v>
      </c>
      <c r="B257" s="36"/>
      <c r="C257" s="36" t="s">
        <v>387</v>
      </c>
      <c r="D257" s="43">
        <v>-104975</v>
      </c>
      <c r="E257" s="31">
        <v>-1337.59</v>
      </c>
      <c r="F257" s="32">
        <v>-9.3800000000000003E-4</v>
      </c>
      <c r="G257" s="17"/>
    </row>
    <row r="258" spans="1:7" x14ac:dyDescent="0.25">
      <c r="A258" s="13" t="s">
        <v>2152</v>
      </c>
      <c r="B258" s="36"/>
      <c r="C258" s="36" t="s">
        <v>475</v>
      </c>
      <c r="D258" s="43">
        <v>-549100</v>
      </c>
      <c r="E258" s="31">
        <v>-1425.74</v>
      </c>
      <c r="F258" s="32">
        <v>-1E-3</v>
      </c>
      <c r="G258" s="17"/>
    </row>
    <row r="259" spans="1:7" x14ac:dyDescent="0.25">
      <c r="A259" s="13" t="s">
        <v>2153</v>
      </c>
      <c r="B259" s="36"/>
      <c r="C259" s="36" t="s">
        <v>751</v>
      </c>
      <c r="D259" s="43">
        <v>-400000</v>
      </c>
      <c r="E259" s="31">
        <v>-1527.4</v>
      </c>
      <c r="F259" s="32">
        <v>-1.0709999999999999E-3</v>
      </c>
      <c r="G259" s="17"/>
    </row>
    <row r="260" spans="1:7" x14ac:dyDescent="0.25">
      <c r="A260" s="13" t="s">
        <v>2154</v>
      </c>
      <c r="B260" s="36"/>
      <c r="C260" s="36" t="s">
        <v>381</v>
      </c>
      <c r="D260" s="43">
        <v>-36500</v>
      </c>
      <c r="E260" s="31">
        <v>-1548.51</v>
      </c>
      <c r="F260" s="32">
        <v>-1.0859999999999999E-3</v>
      </c>
      <c r="G260" s="17"/>
    </row>
    <row r="261" spans="1:7" x14ac:dyDescent="0.25">
      <c r="A261" s="13" t="s">
        <v>2155</v>
      </c>
      <c r="B261" s="36"/>
      <c r="C261" s="36" t="s">
        <v>672</v>
      </c>
      <c r="D261" s="43">
        <v>-31200</v>
      </c>
      <c r="E261" s="31">
        <v>-1554.07</v>
      </c>
      <c r="F261" s="32">
        <v>-1.09E-3</v>
      </c>
      <c r="G261" s="17"/>
    </row>
    <row r="262" spans="1:7" x14ac:dyDescent="0.25">
      <c r="A262" s="13" t="s">
        <v>2156</v>
      </c>
      <c r="B262" s="36"/>
      <c r="C262" s="36" t="s">
        <v>384</v>
      </c>
      <c r="D262" s="43">
        <v>-555200</v>
      </c>
      <c r="E262" s="31">
        <v>-1574.27</v>
      </c>
      <c r="F262" s="32">
        <v>-1.1039999999999999E-3</v>
      </c>
      <c r="G262" s="17"/>
    </row>
    <row r="263" spans="1:7" x14ac:dyDescent="0.25">
      <c r="A263" s="13" t="s">
        <v>2157</v>
      </c>
      <c r="B263" s="36"/>
      <c r="C263" s="36" t="s">
        <v>387</v>
      </c>
      <c r="D263" s="43">
        <v>-1483350</v>
      </c>
      <c r="E263" s="31">
        <v>-1593.71</v>
      </c>
      <c r="F263" s="32">
        <v>-1.1180000000000001E-3</v>
      </c>
      <c r="G263" s="17"/>
    </row>
    <row r="264" spans="1:7" x14ac:dyDescent="0.25">
      <c r="A264" s="13" t="s">
        <v>2158</v>
      </c>
      <c r="B264" s="36"/>
      <c r="C264" s="36" t="s">
        <v>378</v>
      </c>
      <c r="D264" s="43">
        <v>-500000</v>
      </c>
      <c r="E264" s="31">
        <v>-1610.5</v>
      </c>
      <c r="F264" s="32">
        <v>-1.1299999999999999E-3</v>
      </c>
      <c r="G264" s="17"/>
    </row>
    <row r="265" spans="1:7" x14ac:dyDescent="0.25">
      <c r="A265" s="13" t="s">
        <v>2159</v>
      </c>
      <c r="B265" s="36"/>
      <c r="C265" s="36" t="s">
        <v>503</v>
      </c>
      <c r="D265" s="43">
        <v>-135000</v>
      </c>
      <c r="E265" s="31">
        <v>-1616.9</v>
      </c>
      <c r="F265" s="32">
        <v>-1.134E-3</v>
      </c>
      <c r="G265" s="17"/>
    </row>
    <row r="266" spans="1:7" x14ac:dyDescent="0.25">
      <c r="A266" s="13" t="s">
        <v>2160</v>
      </c>
      <c r="B266" s="36"/>
      <c r="C266" s="36" t="s">
        <v>472</v>
      </c>
      <c r="D266" s="43">
        <v>-35000</v>
      </c>
      <c r="E266" s="31">
        <v>-1627.85</v>
      </c>
      <c r="F266" s="32">
        <v>-1.142E-3</v>
      </c>
      <c r="G266" s="17"/>
    </row>
    <row r="267" spans="1:7" x14ac:dyDescent="0.25">
      <c r="A267" s="13" t="s">
        <v>2161</v>
      </c>
      <c r="B267" s="36"/>
      <c r="C267" s="36" t="s">
        <v>397</v>
      </c>
      <c r="D267" s="43">
        <v>-521875</v>
      </c>
      <c r="E267" s="31">
        <v>-1682.53</v>
      </c>
      <c r="F267" s="32">
        <v>-1.1800000000000001E-3</v>
      </c>
      <c r="G267" s="17"/>
    </row>
    <row r="268" spans="1:7" x14ac:dyDescent="0.25">
      <c r="A268" s="13" t="s">
        <v>2162</v>
      </c>
      <c r="B268" s="36"/>
      <c r="C268" s="36" t="s">
        <v>381</v>
      </c>
      <c r="D268" s="43">
        <v>-2412800</v>
      </c>
      <c r="E268" s="31">
        <v>-1690.89</v>
      </c>
      <c r="F268" s="32">
        <v>-1.186E-3</v>
      </c>
      <c r="G268" s="17"/>
    </row>
    <row r="269" spans="1:7" x14ac:dyDescent="0.25">
      <c r="A269" s="13" t="s">
        <v>2163</v>
      </c>
      <c r="B269" s="36"/>
      <c r="C269" s="36" t="s">
        <v>417</v>
      </c>
      <c r="D269" s="43">
        <v>-178200</v>
      </c>
      <c r="E269" s="31">
        <v>-1755.27</v>
      </c>
      <c r="F269" s="32">
        <v>-1.2310000000000001E-3</v>
      </c>
      <c r="G269" s="17"/>
    </row>
    <row r="270" spans="1:7" x14ac:dyDescent="0.25">
      <c r="A270" s="13" t="s">
        <v>2164</v>
      </c>
      <c r="B270" s="36"/>
      <c r="C270" s="36" t="s">
        <v>475</v>
      </c>
      <c r="D270" s="43">
        <v>-135000</v>
      </c>
      <c r="E270" s="31">
        <v>-1795.64</v>
      </c>
      <c r="F270" s="32">
        <v>-1.2600000000000001E-3</v>
      </c>
      <c r="G270" s="17"/>
    </row>
    <row r="271" spans="1:7" x14ac:dyDescent="0.25">
      <c r="A271" s="13" t="s">
        <v>2165</v>
      </c>
      <c r="B271" s="36"/>
      <c r="C271" s="36" t="s">
        <v>400</v>
      </c>
      <c r="D271" s="43">
        <v>-2314000</v>
      </c>
      <c r="E271" s="31">
        <v>-1831.3</v>
      </c>
      <c r="F271" s="32">
        <v>-1.2849999999999999E-3</v>
      </c>
      <c r="G271" s="17"/>
    </row>
    <row r="272" spans="1:7" x14ac:dyDescent="0.25">
      <c r="A272" s="13" t="s">
        <v>2166</v>
      </c>
      <c r="B272" s="36"/>
      <c r="C272" s="36" t="s">
        <v>381</v>
      </c>
      <c r="D272" s="43">
        <v>-6000</v>
      </c>
      <c r="E272" s="31">
        <v>-1837.8</v>
      </c>
      <c r="F272" s="32">
        <v>-1.289E-3</v>
      </c>
      <c r="G272" s="17"/>
    </row>
    <row r="273" spans="1:7" x14ac:dyDescent="0.25">
      <c r="A273" s="13" t="s">
        <v>2167</v>
      </c>
      <c r="B273" s="36"/>
      <c r="C273" s="36" t="s">
        <v>431</v>
      </c>
      <c r="D273" s="43">
        <v>-39000</v>
      </c>
      <c r="E273" s="31">
        <v>-1892.48</v>
      </c>
      <c r="F273" s="32">
        <v>-1.328E-3</v>
      </c>
      <c r="G273" s="17"/>
    </row>
    <row r="274" spans="1:7" x14ac:dyDescent="0.25">
      <c r="A274" s="13" t="s">
        <v>2168</v>
      </c>
      <c r="B274" s="36"/>
      <c r="C274" s="36" t="s">
        <v>417</v>
      </c>
      <c r="D274" s="43">
        <v>-168350</v>
      </c>
      <c r="E274" s="31">
        <v>-1896.97</v>
      </c>
      <c r="F274" s="32">
        <v>-1.3309999999999999E-3</v>
      </c>
      <c r="G274" s="17"/>
    </row>
    <row r="275" spans="1:7" x14ac:dyDescent="0.25">
      <c r="A275" s="13" t="s">
        <v>2169</v>
      </c>
      <c r="B275" s="36"/>
      <c r="C275" s="36" t="s">
        <v>378</v>
      </c>
      <c r="D275" s="43">
        <v>-1119525</v>
      </c>
      <c r="E275" s="31">
        <v>-1924.58</v>
      </c>
      <c r="F275" s="32">
        <v>-1.3500000000000001E-3</v>
      </c>
      <c r="G275" s="17"/>
    </row>
    <row r="276" spans="1:7" x14ac:dyDescent="0.25">
      <c r="A276" s="13" t="s">
        <v>2170</v>
      </c>
      <c r="B276" s="36"/>
      <c r="C276" s="36" t="s">
        <v>483</v>
      </c>
      <c r="D276" s="43">
        <v>-254975</v>
      </c>
      <c r="E276" s="31">
        <v>-1949.79</v>
      </c>
      <c r="F276" s="32">
        <v>-1.3680000000000001E-3</v>
      </c>
      <c r="G276" s="17"/>
    </row>
    <row r="277" spans="1:7" x14ac:dyDescent="0.25">
      <c r="A277" s="13" t="s">
        <v>2171</v>
      </c>
      <c r="B277" s="36"/>
      <c r="C277" s="36" t="s">
        <v>503</v>
      </c>
      <c r="D277" s="43">
        <v>-649775</v>
      </c>
      <c r="E277" s="31">
        <v>-1977.92</v>
      </c>
      <c r="F277" s="32">
        <v>-1.387E-3</v>
      </c>
      <c r="G277" s="17"/>
    </row>
    <row r="278" spans="1:7" x14ac:dyDescent="0.25">
      <c r="A278" s="13" t="s">
        <v>2172</v>
      </c>
      <c r="B278" s="36"/>
      <c r="C278" s="36" t="s">
        <v>414</v>
      </c>
      <c r="D278" s="43">
        <v>-57225</v>
      </c>
      <c r="E278" s="31">
        <v>-1983.42</v>
      </c>
      <c r="F278" s="32">
        <v>-1.3910000000000001E-3</v>
      </c>
      <c r="G278" s="17"/>
    </row>
    <row r="279" spans="1:7" x14ac:dyDescent="0.25">
      <c r="A279" s="13" t="s">
        <v>2173</v>
      </c>
      <c r="B279" s="36"/>
      <c r="C279" s="36" t="s">
        <v>533</v>
      </c>
      <c r="D279" s="43">
        <v>-118175</v>
      </c>
      <c r="E279" s="31">
        <v>-1989.71</v>
      </c>
      <c r="F279" s="32">
        <v>-1.3960000000000001E-3</v>
      </c>
      <c r="G279" s="17"/>
    </row>
    <row r="280" spans="1:7" x14ac:dyDescent="0.25">
      <c r="A280" s="13" t="s">
        <v>2174</v>
      </c>
      <c r="B280" s="36"/>
      <c r="C280" s="36" t="s">
        <v>411</v>
      </c>
      <c r="D280" s="43">
        <v>-1269000</v>
      </c>
      <c r="E280" s="31">
        <v>-2016.82</v>
      </c>
      <c r="F280" s="32">
        <v>-1.415E-3</v>
      </c>
      <c r="G280" s="17"/>
    </row>
    <row r="281" spans="1:7" x14ac:dyDescent="0.25">
      <c r="A281" s="13" t="s">
        <v>2175</v>
      </c>
      <c r="B281" s="36"/>
      <c r="C281" s="36" t="s">
        <v>378</v>
      </c>
      <c r="D281" s="43">
        <v>-495300</v>
      </c>
      <c r="E281" s="31">
        <v>-2020.58</v>
      </c>
      <c r="F281" s="32">
        <v>-1.4170000000000001E-3</v>
      </c>
      <c r="G281" s="17"/>
    </row>
    <row r="282" spans="1:7" x14ac:dyDescent="0.25">
      <c r="A282" s="13" t="s">
        <v>2176</v>
      </c>
      <c r="B282" s="36"/>
      <c r="C282" s="36" t="s">
        <v>647</v>
      </c>
      <c r="D282" s="43">
        <v>-258000</v>
      </c>
      <c r="E282" s="31">
        <v>-2048</v>
      </c>
      <c r="F282" s="32">
        <v>-1.4369999999999999E-3</v>
      </c>
      <c r="G282" s="17"/>
    </row>
    <row r="283" spans="1:7" x14ac:dyDescent="0.25">
      <c r="A283" s="13" t="s">
        <v>2177</v>
      </c>
      <c r="B283" s="36"/>
      <c r="C283" s="36" t="s">
        <v>472</v>
      </c>
      <c r="D283" s="43">
        <v>-45675</v>
      </c>
      <c r="E283" s="31">
        <v>-2113.61</v>
      </c>
      <c r="F283" s="32">
        <v>-1.4829999999999999E-3</v>
      </c>
      <c r="G283" s="17"/>
    </row>
    <row r="284" spans="1:7" x14ac:dyDescent="0.25">
      <c r="A284" s="13" t="s">
        <v>2178</v>
      </c>
      <c r="B284" s="36"/>
      <c r="C284" s="36" t="s">
        <v>475</v>
      </c>
      <c r="D284" s="43">
        <v>-587250</v>
      </c>
      <c r="E284" s="31">
        <v>-2114.39</v>
      </c>
      <c r="F284" s="32">
        <v>-1.4829999999999999E-3</v>
      </c>
      <c r="G284" s="17"/>
    </row>
    <row r="285" spans="1:7" x14ac:dyDescent="0.25">
      <c r="A285" s="13" t="s">
        <v>2179</v>
      </c>
      <c r="B285" s="36"/>
      <c r="C285" s="36" t="s">
        <v>475</v>
      </c>
      <c r="D285" s="43">
        <v>-433225</v>
      </c>
      <c r="E285" s="31">
        <v>-2133.42</v>
      </c>
      <c r="F285" s="32">
        <v>-1.4970000000000001E-3</v>
      </c>
      <c r="G285" s="17"/>
    </row>
    <row r="286" spans="1:7" x14ac:dyDescent="0.25">
      <c r="A286" s="13" t="s">
        <v>2180</v>
      </c>
      <c r="B286" s="36"/>
      <c r="C286" s="36" t="s">
        <v>453</v>
      </c>
      <c r="D286" s="43">
        <v>-159600</v>
      </c>
      <c r="E286" s="31">
        <v>-2193.06</v>
      </c>
      <c r="F286" s="32">
        <v>-1.5380000000000001E-3</v>
      </c>
      <c r="G286" s="17"/>
    </row>
    <row r="287" spans="1:7" x14ac:dyDescent="0.25">
      <c r="A287" s="13" t="s">
        <v>2181</v>
      </c>
      <c r="B287" s="36"/>
      <c r="C287" s="36" t="s">
        <v>387</v>
      </c>
      <c r="D287" s="43">
        <v>-212500</v>
      </c>
      <c r="E287" s="31">
        <v>-2203.1999999999998</v>
      </c>
      <c r="F287" s="32">
        <v>-1.5460000000000001E-3</v>
      </c>
      <c r="G287" s="17"/>
    </row>
    <row r="288" spans="1:7" x14ac:dyDescent="0.25">
      <c r="A288" s="13" t="s">
        <v>2182</v>
      </c>
      <c r="B288" s="36"/>
      <c r="C288" s="36" t="s">
        <v>483</v>
      </c>
      <c r="D288" s="43">
        <v>-28875</v>
      </c>
      <c r="E288" s="31">
        <v>-2355.91</v>
      </c>
      <c r="F288" s="32">
        <v>-1.653E-3</v>
      </c>
      <c r="G288" s="17"/>
    </row>
    <row r="289" spans="1:7" x14ac:dyDescent="0.25">
      <c r="A289" s="13" t="s">
        <v>2183</v>
      </c>
      <c r="B289" s="36"/>
      <c r="C289" s="36" t="s">
        <v>417</v>
      </c>
      <c r="D289" s="43">
        <v>-156250</v>
      </c>
      <c r="E289" s="31">
        <v>-2543.75</v>
      </c>
      <c r="F289" s="32">
        <v>-1.7849999999999999E-3</v>
      </c>
      <c r="G289" s="17"/>
    </row>
    <row r="290" spans="1:7" x14ac:dyDescent="0.25">
      <c r="A290" s="13" t="s">
        <v>2184</v>
      </c>
      <c r="B290" s="36"/>
      <c r="C290" s="36" t="s">
        <v>384</v>
      </c>
      <c r="D290" s="43">
        <v>-24375</v>
      </c>
      <c r="E290" s="31">
        <v>-2661.51</v>
      </c>
      <c r="F290" s="32">
        <v>-1.867E-3</v>
      </c>
      <c r="G290" s="17"/>
    </row>
    <row r="291" spans="1:7" x14ac:dyDescent="0.25">
      <c r="A291" s="13" t="s">
        <v>2185</v>
      </c>
      <c r="B291" s="36"/>
      <c r="C291" s="36" t="s">
        <v>689</v>
      </c>
      <c r="D291" s="43">
        <v>-92700</v>
      </c>
      <c r="E291" s="31">
        <v>-2704.52</v>
      </c>
      <c r="F291" s="32">
        <v>-1.897E-3</v>
      </c>
      <c r="G291" s="17"/>
    </row>
    <row r="292" spans="1:7" x14ac:dyDescent="0.25">
      <c r="A292" s="13" t="s">
        <v>2186</v>
      </c>
      <c r="B292" s="36"/>
      <c r="C292" s="36" t="s">
        <v>498</v>
      </c>
      <c r="D292" s="43">
        <v>-252500</v>
      </c>
      <c r="E292" s="31">
        <v>-2871.43</v>
      </c>
      <c r="F292" s="32">
        <v>-2.0149999999999999E-3</v>
      </c>
      <c r="G292" s="17"/>
    </row>
    <row r="293" spans="1:7" x14ac:dyDescent="0.25">
      <c r="A293" s="13" t="s">
        <v>2187</v>
      </c>
      <c r="B293" s="36"/>
      <c r="C293" s="36" t="s">
        <v>378</v>
      </c>
      <c r="D293" s="43">
        <v>-905000</v>
      </c>
      <c r="E293" s="31">
        <v>-2898.72</v>
      </c>
      <c r="F293" s="32">
        <v>-2.0339999999999998E-3</v>
      </c>
      <c r="G293" s="17"/>
    </row>
    <row r="294" spans="1:7" x14ac:dyDescent="0.25">
      <c r="A294" s="13" t="s">
        <v>2188</v>
      </c>
      <c r="B294" s="36"/>
      <c r="C294" s="36" t="s">
        <v>397</v>
      </c>
      <c r="D294" s="43">
        <v>-111600</v>
      </c>
      <c r="E294" s="31">
        <v>-2949.14</v>
      </c>
      <c r="F294" s="32">
        <v>-2.0690000000000001E-3</v>
      </c>
      <c r="G294" s="17"/>
    </row>
    <row r="295" spans="1:7" x14ac:dyDescent="0.25">
      <c r="A295" s="13" t="s">
        <v>2189</v>
      </c>
      <c r="B295" s="36"/>
      <c r="C295" s="36" t="s">
        <v>422</v>
      </c>
      <c r="D295" s="43">
        <v>-6375</v>
      </c>
      <c r="E295" s="31">
        <v>-3019.84</v>
      </c>
      <c r="F295" s="32">
        <v>-2.1189999999999998E-3</v>
      </c>
      <c r="G295" s="17"/>
    </row>
    <row r="296" spans="1:7" x14ac:dyDescent="0.25">
      <c r="A296" s="13" t="s">
        <v>2190</v>
      </c>
      <c r="B296" s="36"/>
      <c r="C296" s="36" t="s">
        <v>384</v>
      </c>
      <c r="D296" s="43">
        <v>-25950</v>
      </c>
      <c r="E296" s="31">
        <v>-3109.07</v>
      </c>
      <c r="F296" s="32">
        <v>-2.1810000000000002E-3</v>
      </c>
      <c r="G296" s="17"/>
    </row>
    <row r="297" spans="1:7" x14ac:dyDescent="0.25">
      <c r="A297" s="13" t="s">
        <v>2191</v>
      </c>
      <c r="B297" s="36"/>
      <c r="C297" s="36" t="s">
        <v>417</v>
      </c>
      <c r="D297" s="43">
        <v>-193750</v>
      </c>
      <c r="E297" s="31">
        <v>-3140.88</v>
      </c>
      <c r="F297" s="32">
        <v>-2.2039999999999998E-3</v>
      </c>
      <c r="G297" s="17"/>
    </row>
    <row r="298" spans="1:7" x14ac:dyDescent="0.25">
      <c r="A298" s="13" t="s">
        <v>2192</v>
      </c>
      <c r="B298" s="36"/>
      <c r="C298" s="36" t="s">
        <v>417</v>
      </c>
      <c r="D298" s="43">
        <v>-544800</v>
      </c>
      <c r="E298" s="31">
        <v>-3174</v>
      </c>
      <c r="F298" s="32">
        <v>-2.2269999999999998E-3</v>
      </c>
      <c r="G298" s="17"/>
    </row>
    <row r="299" spans="1:7" x14ac:dyDescent="0.25">
      <c r="A299" s="13" t="s">
        <v>2193</v>
      </c>
      <c r="B299" s="36"/>
      <c r="C299" s="36" t="s">
        <v>411</v>
      </c>
      <c r="D299" s="43">
        <v>-319200</v>
      </c>
      <c r="E299" s="31">
        <v>-3214.02</v>
      </c>
      <c r="F299" s="32">
        <v>-2.2550000000000001E-3</v>
      </c>
      <c r="G299" s="17"/>
    </row>
    <row r="300" spans="1:7" x14ac:dyDescent="0.25">
      <c r="A300" s="13" t="s">
        <v>2194</v>
      </c>
      <c r="B300" s="36"/>
      <c r="C300" s="36" t="s">
        <v>378</v>
      </c>
      <c r="D300" s="43">
        <v>-2459600</v>
      </c>
      <c r="E300" s="31">
        <v>-3226.5</v>
      </c>
      <c r="F300" s="32">
        <v>-2.264E-3</v>
      </c>
      <c r="G300" s="17"/>
    </row>
    <row r="301" spans="1:7" x14ac:dyDescent="0.25">
      <c r="A301" s="13" t="s">
        <v>2195</v>
      </c>
      <c r="B301" s="36"/>
      <c r="C301" s="36" t="s">
        <v>414</v>
      </c>
      <c r="D301" s="43">
        <v>-237150</v>
      </c>
      <c r="E301" s="31">
        <v>-3253.46</v>
      </c>
      <c r="F301" s="32">
        <v>-2.2829999999999999E-3</v>
      </c>
      <c r="G301" s="17"/>
    </row>
    <row r="302" spans="1:7" x14ac:dyDescent="0.25">
      <c r="A302" s="13" t="s">
        <v>2196</v>
      </c>
      <c r="B302" s="36"/>
      <c r="C302" s="36" t="s">
        <v>387</v>
      </c>
      <c r="D302" s="43">
        <v>-141600</v>
      </c>
      <c r="E302" s="31">
        <v>-3259.07</v>
      </c>
      <c r="F302" s="32">
        <v>-2.287E-3</v>
      </c>
      <c r="G302" s="17"/>
    </row>
    <row r="303" spans="1:7" x14ac:dyDescent="0.25">
      <c r="A303" s="13" t="s">
        <v>2197</v>
      </c>
      <c r="B303" s="36"/>
      <c r="C303" s="36" t="s">
        <v>400</v>
      </c>
      <c r="D303" s="43">
        <v>-87500</v>
      </c>
      <c r="E303" s="31">
        <v>-3304.7</v>
      </c>
      <c r="F303" s="32">
        <v>-2.3189999999999999E-3</v>
      </c>
      <c r="G303" s="17"/>
    </row>
    <row r="304" spans="1:7" x14ac:dyDescent="0.25">
      <c r="A304" s="13" t="s">
        <v>2198</v>
      </c>
      <c r="B304" s="36"/>
      <c r="C304" s="36" t="s">
        <v>414</v>
      </c>
      <c r="D304" s="43">
        <v>-153650</v>
      </c>
      <c r="E304" s="31">
        <v>-3387.06</v>
      </c>
      <c r="F304" s="32">
        <v>-2.3760000000000001E-3</v>
      </c>
      <c r="G304" s="17"/>
    </row>
    <row r="305" spans="1:7" x14ac:dyDescent="0.25">
      <c r="A305" s="13" t="s">
        <v>2199</v>
      </c>
      <c r="B305" s="36"/>
      <c r="C305" s="36" t="s">
        <v>397</v>
      </c>
      <c r="D305" s="43">
        <v>-1416200</v>
      </c>
      <c r="E305" s="31">
        <v>-3556.79</v>
      </c>
      <c r="F305" s="32">
        <v>-2.4949999999999998E-3</v>
      </c>
      <c r="G305" s="17"/>
    </row>
    <row r="306" spans="1:7" x14ac:dyDescent="0.25">
      <c r="A306" s="13" t="s">
        <v>2200</v>
      </c>
      <c r="B306" s="36"/>
      <c r="C306" s="36" t="s">
        <v>431</v>
      </c>
      <c r="D306" s="43">
        <v>-178500</v>
      </c>
      <c r="E306" s="31">
        <v>-3558.04</v>
      </c>
      <c r="F306" s="32">
        <v>-2.496E-3</v>
      </c>
      <c r="G306" s="17"/>
    </row>
    <row r="307" spans="1:7" x14ac:dyDescent="0.25">
      <c r="A307" s="13" t="s">
        <v>2201</v>
      </c>
      <c r="B307" s="36"/>
      <c r="C307" s="36" t="s">
        <v>450</v>
      </c>
      <c r="D307" s="43">
        <v>-838950</v>
      </c>
      <c r="E307" s="31">
        <v>-3626.36</v>
      </c>
      <c r="F307" s="32">
        <v>-2.5439999999999998E-3</v>
      </c>
      <c r="G307" s="17"/>
    </row>
    <row r="308" spans="1:7" x14ac:dyDescent="0.25">
      <c r="A308" s="13" t="s">
        <v>2202</v>
      </c>
      <c r="B308" s="36"/>
      <c r="C308" s="36" t="s">
        <v>387</v>
      </c>
      <c r="D308" s="43">
        <v>-109575</v>
      </c>
      <c r="E308" s="31">
        <v>-3655.64</v>
      </c>
      <c r="F308" s="32">
        <v>-2.565E-3</v>
      </c>
      <c r="G308" s="17"/>
    </row>
    <row r="309" spans="1:7" x14ac:dyDescent="0.25">
      <c r="A309" s="13" t="s">
        <v>2203</v>
      </c>
      <c r="B309" s="36"/>
      <c r="C309" s="36" t="s">
        <v>672</v>
      </c>
      <c r="D309" s="43">
        <v>-813750</v>
      </c>
      <c r="E309" s="31">
        <v>-3673.67</v>
      </c>
      <c r="F309" s="32">
        <v>-2.5769999999999999E-3</v>
      </c>
      <c r="G309" s="17"/>
    </row>
    <row r="310" spans="1:7" x14ac:dyDescent="0.25">
      <c r="A310" s="13" t="s">
        <v>2204</v>
      </c>
      <c r="B310" s="36"/>
      <c r="C310" s="36" t="s">
        <v>431</v>
      </c>
      <c r="D310" s="43">
        <v>-77625</v>
      </c>
      <c r="E310" s="31">
        <v>-3750.84</v>
      </c>
      <c r="F310" s="32">
        <v>-2.6319999999999998E-3</v>
      </c>
      <c r="G310" s="17"/>
    </row>
    <row r="311" spans="1:7" x14ac:dyDescent="0.25">
      <c r="A311" s="13" t="s">
        <v>2205</v>
      </c>
      <c r="B311" s="36"/>
      <c r="C311" s="36" t="s">
        <v>378</v>
      </c>
      <c r="D311" s="43">
        <v>-312500</v>
      </c>
      <c r="E311" s="31">
        <v>-3856.88</v>
      </c>
      <c r="F311" s="32">
        <v>-2.7060000000000001E-3</v>
      </c>
      <c r="G311" s="17"/>
    </row>
    <row r="312" spans="1:7" x14ac:dyDescent="0.25">
      <c r="A312" s="13" t="s">
        <v>2206</v>
      </c>
      <c r="B312" s="36"/>
      <c r="C312" s="36" t="s">
        <v>583</v>
      </c>
      <c r="D312" s="43">
        <v>-687225</v>
      </c>
      <c r="E312" s="31">
        <v>-3891.41</v>
      </c>
      <c r="F312" s="32">
        <v>-2.7299999999999998E-3</v>
      </c>
      <c r="G312" s="17"/>
    </row>
    <row r="313" spans="1:7" x14ac:dyDescent="0.25">
      <c r="A313" s="13" t="s">
        <v>2207</v>
      </c>
      <c r="B313" s="36"/>
      <c r="C313" s="36" t="s">
        <v>854</v>
      </c>
      <c r="D313" s="43">
        <v>-1513400</v>
      </c>
      <c r="E313" s="31">
        <v>-3900.79</v>
      </c>
      <c r="F313" s="32">
        <v>-2.7369999999999998E-3</v>
      </c>
      <c r="G313" s="17"/>
    </row>
    <row r="314" spans="1:7" x14ac:dyDescent="0.25">
      <c r="A314" s="13" t="s">
        <v>2208</v>
      </c>
      <c r="B314" s="36"/>
      <c r="C314" s="36" t="s">
        <v>472</v>
      </c>
      <c r="D314" s="43">
        <v>-729000</v>
      </c>
      <c r="E314" s="31">
        <v>-4055.79</v>
      </c>
      <c r="F314" s="32">
        <v>-2.846E-3</v>
      </c>
      <c r="G314" s="17"/>
    </row>
    <row r="315" spans="1:7" x14ac:dyDescent="0.25">
      <c r="A315" s="13" t="s">
        <v>2209</v>
      </c>
      <c r="B315" s="36"/>
      <c r="C315" s="36" t="s">
        <v>467</v>
      </c>
      <c r="D315" s="43">
        <v>-1106400</v>
      </c>
      <c r="E315" s="31">
        <v>-4146.2299999999996</v>
      </c>
      <c r="F315" s="32">
        <v>-2.9090000000000001E-3</v>
      </c>
      <c r="G315" s="17"/>
    </row>
    <row r="316" spans="1:7" x14ac:dyDescent="0.25">
      <c r="A316" s="13" t="s">
        <v>2210</v>
      </c>
      <c r="B316" s="36"/>
      <c r="C316" s="36" t="s">
        <v>390</v>
      </c>
      <c r="D316" s="43">
        <v>-275925</v>
      </c>
      <c r="E316" s="31">
        <v>-4532.8999999999996</v>
      </c>
      <c r="F316" s="32">
        <v>-3.1800000000000001E-3</v>
      </c>
      <c r="G316" s="17"/>
    </row>
    <row r="317" spans="1:7" x14ac:dyDescent="0.25">
      <c r="A317" s="13" t="s">
        <v>1871</v>
      </c>
      <c r="B317" s="36"/>
      <c r="C317" s="36" t="s">
        <v>478</v>
      </c>
      <c r="D317" s="43">
        <v>-630000</v>
      </c>
      <c r="E317" s="31">
        <v>-4627.67</v>
      </c>
      <c r="F317" s="32">
        <v>-3.2469999999999999E-3</v>
      </c>
      <c r="G317" s="17"/>
    </row>
    <row r="318" spans="1:7" x14ac:dyDescent="0.25">
      <c r="A318" s="13" t="s">
        <v>2211</v>
      </c>
      <c r="B318" s="36"/>
      <c r="C318" s="36" t="s">
        <v>436</v>
      </c>
      <c r="D318" s="43">
        <v>-261250</v>
      </c>
      <c r="E318" s="31">
        <v>-4639.0200000000004</v>
      </c>
      <c r="F318" s="32">
        <v>-3.2550000000000001E-3</v>
      </c>
      <c r="G318" s="17"/>
    </row>
    <row r="319" spans="1:7" x14ac:dyDescent="0.25">
      <c r="A319" s="13" t="s">
        <v>2212</v>
      </c>
      <c r="B319" s="36"/>
      <c r="C319" s="36" t="s">
        <v>647</v>
      </c>
      <c r="D319" s="43">
        <v>-487300</v>
      </c>
      <c r="E319" s="31">
        <v>-4666.38</v>
      </c>
      <c r="F319" s="32">
        <v>-3.274E-3</v>
      </c>
      <c r="G319" s="17"/>
    </row>
    <row r="320" spans="1:7" x14ac:dyDescent="0.25">
      <c r="A320" s="13" t="s">
        <v>2213</v>
      </c>
      <c r="B320" s="36"/>
      <c r="C320" s="36" t="s">
        <v>431</v>
      </c>
      <c r="D320" s="43">
        <v>-1250000</v>
      </c>
      <c r="E320" s="31">
        <v>-4676.88</v>
      </c>
      <c r="F320" s="32">
        <v>-3.2810000000000001E-3</v>
      </c>
      <c r="G320" s="17"/>
    </row>
    <row r="321" spans="1:7" x14ac:dyDescent="0.25">
      <c r="A321" s="13" t="s">
        <v>2214</v>
      </c>
      <c r="B321" s="36"/>
      <c r="C321" s="36" t="s">
        <v>467</v>
      </c>
      <c r="D321" s="43">
        <v>-47300</v>
      </c>
      <c r="E321" s="31">
        <v>-5185.03</v>
      </c>
      <c r="F321" s="32">
        <v>-3.6380000000000002E-3</v>
      </c>
      <c r="G321" s="17"/>
    </row>
    <row r="322" spans="1:7" x14ac:dyDescent="0.25">
      <c r="A322" s="13" t="s">
        <v>2215</v>
      </c>
      <c r="B322" s="36"/>
      <c r="C322" s="36" t="s">
        <v>378</v>
      </c>
      <c r="D322" s="43">
        <v>-576800</v>
      </c>
      <c r="E322" s="31">
        <v>-5201.58</v>
      </c>
      <c r="F322" s="32">
        <v>-3.65E-3</v>
      </c>
      <c r="G322" s="17"/>
    </row>
    <row r="323" spans="1:7" x14ac:dyDescent="0.25">
      <c r="A323" s="13" t="s">
        <v>2216</v>
      </c>
      <c r="B323" s="36"/>
      <c r="C323" s="36" t="s">
        <v>378</v>
      </c>
      <c r="D323" s="43">
        <v>-515000</v>
      </c>
      <c r="E323" s="31">
        <v>-5209.74</v>
      </c>
      <c r="F323" s="32">
        <v>-3.6549999999999998E-3</v>
      </c>
      <c r="G323" s="17"/>
    </row>
    <row r="324" spans="1:7" x14ac:dyDescent="0.25">
      <c r="A324" s="13" t="s">
        <v>2217</v>
      </c>
      <c r="B324" s="36"/>
      <c r="C324" s="36" t="s">
        <v>414</v>
      </c>
      <c r="D324" s="43">
        <v>-109600</v>
      </c>
      <c r="E324" s="31">
        <v>-5258.61</v>
      </c>
      <c r="F324" s="32">
        <v>-3.6900000000000001E-3</v>
      </c>
      <c r="G324" s="17"/>
    </row>
    <row r="325" spans="1:7" x14ac:dyDescent="0.25">
      <c r="A325" s="13" t="s">
        <v>2218</v>
      </c>
      <c r="B325" s="36"/>
      <c r="C325" s="36" t="s">
        <v>384</v>
      </c>
      <c r="D325" s="43">
        <v>-76600</v>
      </c>
      <c r="E325" s="31">
        <v>-5513.29</v>
      </c>
      <c r="F325" s="32">
        <v>-3.8679999999999999E-3</v>
      </c>
      <c r="G325" s="17"/>
    </row>
    <row r="326" spans="1:7" x14ac:dyDescent="0.25">
      <c r="A326" s="13" t="s">
        <v>2219</v>
      </c>
      <c r="B326" s="36"/>
      <c r="C326" s="36" t="s">
        <v>400</v>
      </c>
      <c r="D326" s="43">
        <v>-155750</v>
      </c>
      <c r="E326" s="31">
        <v>-5861.18</v>
      </c>
      <c r="F326" s="32">
        <v>-4.1130000000000003E-3</v>
      </c>
      <c r="G326" s="17"/>
    </row>
    <row r="327" spans="1:7" x14ac:dyDescent="0.25">
      <c r="A327" s="13" t="s">
        <v>2220</v>
      </c>
      <c r="B327" s="36"/>
      <c r="C327" s="36" t="s">
        <v>503</v>
      </c>
      <c r="D327" s="43">
        <v>-4475250</v>
      </c>
      <c r="E327" s="31">
        <v>-6002.21</v>
      </c>
      <c r="F327" s="32">
        <v>-4.2119999999999996E-3</v>
      </c>
      <c r="G327" s="17"/>
    </row>
    <row r="328" spans="1:7" x14ac:dyDescent="0.25">
      <c r="A328" s="13" t="s">
        <v>2221</v>
      </c>
      <c r="B328" s="36"/>
      <c r="C328" s="36" t="s">
        <v>417</v>
      </c>
      <c r="D328" s="43">
        <v>-2780050</v>
      </c>
      <c r="E328" s="31">
        <v>-6029.37</v>
      </c>
      <c r="F328" s="32">
        <v>-4.2310000000000004E-3</v>
      </c>
      <c r="G328" s="17"/>
    </row>
    <row r="329" spans="1:7" x14ac:dyDescent="0.25">
      <c r="A329" s="13" t="s">
        <v>2222</v>
      </c>
      <c r="B329" s="36"/>
      <c r="C329" s="36" t="s">
        <v>453</v>
      </c>
      <c r="D329" s="43">
        <v>-1510600</v>
      </c>
      <c r="E329" s="31">
        <v>-6036.36</v>
      </c>
      <c r="F329" s="32">
        <v>-4.235E-3</v>
      </c>
      <c r="G329" s="17"/>
    </row>
    <row r="330" spans="1:7" x14ac:dyDescent="0.25">
      <c r="A330" s="13" t="s">
        <v>2223</v>
      </c>
      <c r="B330" s="36"/>
      <c r="C330" s="36" t="s">
        <v>397</v>
      </c>
      <c r="D330" s="43">
        <v>-1918175</v>
      </c>
      <c r="E330" s="31">
        <v>-6131.45</v>
      </c>
      <c r="F330" s="32">
        <v>-4.3020000000000003E-3</v>
      </c>
      <c r="G330" s="17"/>
    </row>
    <row r="331" spans="1:7" x14ac:dyDescent="0.25">
      <c r="A331" s="13" t="s">
        <v>2224</v>
      </c>
      <c r="B331" s="36"/>
      <c r="C331" s="36" t="s">
        <v>672</v>
      </c>
      <c r="D331" s="43">
        <v>-1518900</v>
      </c>
      <c r="E331" s="31">
        <v>-6214.58</v>
      </c>
      <c r="F331" s="32">
        <v>-4.3610000000000003E-3</v>
      </c>
      <c r="G331" s="17"/>
    </row>
    <row r="332" spans="1:7" x14ac:dyDescent="0.25">
      <c r="A332" s="13" t="s">
        <v>2225</v>
      </c>
      <c r="B332" s="36"/>
      <c r="C332" s="36" t="s">
        <v>475</v>
      </c>
      <c r="D332" s="43">
        <v>-517800</v>
      </c>
      <c r="E332" s="31">
        <v>-6615.93</v>
      </c>
      <c r="F332" s="32">
        <v>-4.6420000000000003E-3</v>
      </c>
      <c r="G332" s="17"/>
    </row>
    <row r="333" spans="1:7" x14ac:dyDescent="0.25">
      <c r="A333" s="13" t="s">
        <v>2226</v>
      </c>
      <c r="B333" s="36"/>
      <c r="C333" s="36" t="s">
        <v>441</v>
      </c>
      <c r="D333" s="43">
        <v>-1767000</v>
      </c>
      <c r="E333" s="31">
        <v>-6869.21</v>
      </c>
      <c r="F333" s="32">
        <v>-4.8199999999999996E-3</v>
      </c>
      <c r="G333" s="17"/>
    </row>
    <row r="334" spans="1:7" x14ac:dyDescent="0.25">
      <c r="A334" s="13" t="s">
        <v>2227</v>
      </c>
      <c r="B334" s="36"/>
      <c r="C334" s="36" t="s">
        <v>472</v>
      </c>
      <c r="D334" s="43">
        <v>-3306700</v>
      </c>
      <c r="E334" s="31">
        <v>-6961.6</v>
      </c>
      <c r="F334" s="32">
        <v>-4.8849999999999996E-3</v>
      </c>
      <c r="G334" s="17"/>
    </row>
    <row r="335" spans="1:7" x14ac:dyDescent="0.25">
      <c r="A335" s="13" t="s">
        <v>2228</v>
      </c>
      <c r="B335" s="36"/>
      <c r="C335" s="36" t="s">
        <v>552</v>
      </c>
      <c r="D335" s="43">
        <v>-1312995</v>
      </c>
      <c r="E335" s="31">
        <v>-7079.67</v>
      </c>
      <c r="F335" s="32">
        <v>-4.9680000000000002E-3</v>
      </c>
      <c r="G335" s="17"/>
    </row>
    <row r="336" spans="1:7" x14ac:dyDescent="0.25">
      <c r="A336" s="13" t="s">
        <v>2229</v>
      </c>
      <c r="B336" s="36"/>
      <c r="C336" s="36" t="s">
        <v>397</v>
      </c>
      <c r="D336" s="43">
        <v>-609400</v>
      </c>
      <c r="E336" s="31">
        <v>-7438.95</v>
      </c>
      <c r="F336" s="32">
        <v>-5.2199999999999998E-3</v>
      </c>
      <c r="G336" s="17"/>
    </row>
    <row r="337" spans="1:7" x14ac:dyDescent="0.25">
      <c r="A337" s="13" t="s">
        <v>2230</v>
      </c>
      <c r="B337" s="36"/>
      <c r="C337" s="36" t="s">
        <v>411</v>
      </c>
      <c r="D337" s="43">
        <v>-445075</v>
      </c>
      <c r="E337" s="31">
        <v>-7863.59</v>
      </c>
      <c r="F337" s="32">
        <v>-5.5180000000000003E-3</v>
      </c>
      <c r="G337" s="17"/>
    </row>
    <row r="338" spans="1:7" x14ac:dyDescent="0.25">
      <c r="A338" s="13" t="s">
        <v>2231</v>
      </c>
      <c r="B338" s="36"/>
      <c r="C338" s="36" t="s">
        <v>378</v>
      </c>
      <c r="D338" s="43">
        <v>-1900000</v>
      </c>
      <c r="E338" s="31">
        <v>-7921.1</v>
      </c>
      <c r="F338" s="32">
        <v>-5.5579999999999996E-3</v>
      </c>
      <c r="G338" s="17"/>
    </row>
    <row r="339" spans="1:7" x14ac:dyDescent="0.25">
      <c r="A339" s="13" t="s">
        <v>2232</v>
      </c>
      <c r="B339" s="36"/>
      <c r="C339" s="36" t="s">
        <v>431</v>
      </c>
      <c r="D339" s="43">
        <v>-480150</v>
      </c>
      <c r="E339" s="31">
        <v>-8051.64</v>
      </c>
      <c r="F339" s="32">
        <v>-5.6499999999999996E-3</v>
      </c>
      <c r="G339" s="17"/>
    </row>
    <row r="340" spans="1:7" x14ac:dyDescent="0.25">
      <c r="A340" s="13" t="s">
        <v>2233</v>
      </c>
      <c r="B340" s="36"/>
      <c r="C340" s="36" t="s">
        <v>498</v>
      </c>
      <c r="D340" s="43">
        <v>-4353250</v>
      </c>
      <c r="E340" s="31">
        <v>-8100.09</v>
      </c>
      <c r="F340" s="32">
        <v>-5.6839999999999998E-3</v>
      </c>
      <c r="G340" s="17"/>
    </row>
    <row r="341" spans="1:7" x14ac:dyDescent="0.25">
      <c r="A341" s="13" t="s">
        <v>2234</v>
      </c>
      <c r="B341" s="36"/>
      <c r="C341" s="36" t="s">
        <v>387</v>
      </c>
      <c r="D341" s="43">
        <v>-263400</v>
      </c>
      <c r="E341" s="31">
        <v>-8188.05</v>
      </c>
      <c r="F341" s="32">
        <v>-5.7450000000000001E-3</v>
      </c>
      <c r="G341" s="17"/>
    </row>
    <row r="342" spans="1:7" x14ac:dyDescent="0.25">
      <c r="A342" s="13" t="s">
        <v>2235</v>
      </c>
      <c r="B342" s="36"/>
      <c r="C342" s="36" t="s">
        <v>453</v>
      </c>
      <c r="D342" s="43">
        <v>-1593900</v>
      </c>
      <c r="E342" s="31">
        <v>-8279.51</v>
      </c>
      <c r="F342" s="32">
        <v>-5.8100000000000001E-3</v>
      </c>
      <c r="G342" s="17"/>
    </row>
    <row r="343" spans="1:7" x14ac:dyDescent="0.25">
      <c r="A343" s="13" t="s">
        <v>2236</v>
      </c>
      <c r="B343" s="36"/>
      <c r="C343" s="36" t="s">
        <v>431</v>
      </c>
      <c r="D343" s="43">
        <v>-89200</v>
      </c>
      <c r="E343" s="31">
        <v>-8327.7099999999991</v>
      </c>
      <c r="F343" s="32">
        <v>-5.8430000000000001E-3</v>
      </c>
      <c r="G343" s="17"/>
    </row>
    <row r="344" spans="1:7" x14ac:dyDescent="0.25">
      <c r="A344" s="13" t="s">
        <v>2237</v>
      </c>
      <c r="B344" s="36"/>
      <c r="C344" s="36" t="s">
        <v>417</v>
      </c>
      <c r="D344" s="43">
        <v>-2661100</v>
      </c>
      <c r="E344" s="31">
        <v>-8743.0400000000009</v>
      </c>
      <c r="F344" s="32">
        <v>-6.1349999999999998E-3</v>
      </c>
      <c r="G344" s="17"/>
    </row>
    <row r="345" spans="1:7" x14ac:dyDescent="0.25">
      <c r="A345" s="13" t="s">
        <v>2238</v>
      </c>
      <c r="B345" s="36"/>
      <c r="C345" s="36" t="s">
        <v>417</v>
      </c>
      <c r="D345" s="43">
        <v>-2781000</v>
      </c>
      <c r="E345" s="31">
        <v>-8854.7000000000007</v>
      </c>
      <c r="F345" s="32">
        <v>-6.2129999999999998E-3</v>
      </c>
      <c r="G345" s="17"/>
    </row>
    <row r="346" spans="1:7" x14ac:dyDescent="0.25">
      <c r="A346" s="13" t="s">
        <v>2239</v>
      </c>
      <c r="B346" s="36"/>
      <c r="C346" s="36" t="s">
        <v>403</v>
      </c>
      <c r="D346" s="43">
        <v>-5840000</v>
      </c>
      <c r="E346" s="31">
        <v>-9078.86</v>
      </c>
      <c r="F346" s="32">
        <v>-6.3709999999999999E-3</v>
      </c>
      <c r="G346" s="17"/>
    </row>
    <row r="347" spans="1:7" x14ac:dyDescent="0.25">
      <c r="A347" s="13" t="s">
        <v>2240</v>
      </c>
      <c r="B347" s="36"/>
      <c r="C347" s="36" t="s">
        <v>378</v>
      </c>
      <c r="D347" s="43">
        <v>-11130000</v>
      </c>
      <c r="E347" s="31">
        <v>-9080.9699999999993</v>
      </c>
      <c r="F347" s="32">
        <v>-6.3720000000000001E-3</v>
      </c>
      <c r="G347" s="17"/>
    </row>
    <row r="348" spans="1:7" x14ac:dyDescent="0.25">
      <c r="A348" s="13" t="s">
        <v>2241</v>
      </c>
      <c r="B348" s="36"/>
      <c r="C348" s="36" t="s">
        <v>378</v>
      </c>
      <c r="D348" s="43">
        <v>-8920000</v>
      </c>
      <c r="E348" s="31">
        <v>-10148.280000000001</v>
      </c>
      <c r="F348" s="32">
        <v>-7.1209999999999997E-3</v>
      </c>
      <c r="G348" s="17"/>
    </row>
    <row r="349" spans="1:7" x14ac:dyDescent="0.25">
      <c r="A349" s="13" t="s">
        <v>2242</v>
      </c>
      <c r="B349" s="36"/>
      <c r="C349" s="36" t="s">
        <v>603</v>
      </c>
      <c r="D349" s="43">
        <v>-3891600</v>
      </c>
      <c r="E349" s="31">
        <v>-10256.31</v>
      </c>
      <c r="F349" s="32">
        <v>-7.1970000000000003E-3</v>
      </c>
      <c r="G349" s="17"/>
    </row>
    <row r="350" spans="1:7" x14ac:dyDescent="0.25">
      <c r="A350" s="13" t="s">
        <v>2243</v>
      </c>
      <c r="B350" s="36"/>
      <c r="C350" s="36" t="s">
        <v>464</v>
      </c>
      <c r="D350" s="43">
        <v>-2461050</v>
      </c>
      <c r="E350" s="31">
        <v>-10486.53</v>
      </c>
      <c r="F350" s="32">
        <v>-7.358E-3</v>
      </c>
      <c r="G350" s="17"/>
    </row>
    <row r="351" spans="1:7" x14ac:dyDescent="0.25">
      <c r="A351" s="13" t="s">
        <v>2244</v>
      </c>
      <c r="B351" s="36"/>
      <c r="C351" s="36" t="s">
        <v>378</v>
      </c>
      <c r="D351" s="43">
        <v>-4519125</v>
      </c>
      <c r="E351" s="31">
        <v>-10513.29</v>
      </c>
      <c r="F351" s="32">
        <v>-7.3769999999999999E-3</v>
      </c>
      <c r="G351" s="17"/>
    </row>
    <row r="352" spans="1:7" x14ac:dyDescent="0.25">
      <c r="A352" s="13" t="s">
        <v>2245</v>
      </c>
      <c r="B352" s="36"/>
      <c r="C352" s="36" t="s">
        <v>378</v>
      </c>
      <c r="D352" s="43">
        <v>-6015600</v>
      </c>
      <c r="E352" s="31">
        <v>-10775.74</v>
      </c>
      <c r="F352" s="32">
        <v>-7.561E-3</v>
      </c>
      <c r="G352" s="17"/>
    </row>
    <row r="353" spans="1:7" x14ac:dyDescent="0.25">
      <c r="A353" s="13" t="s">
        <v>2246</v>
      </c>
      <c r="B353" s="36"/>
      <c r="C353" s="36" t="s">
        <v>417</v>
      </c>
      <c r="D353" s="43">
        <v>-1143750</v>
      </c>
      <c r="E353" s="31">
        <v>-11046.34</v>
      </c>
      <c r="F353" s="32">
        <v>-7.7510000000000001E-3</v>
      </c>
      <c r="G353" s="17"/>
    </row>
    <row r="354" spans="1:7" x14ac:dyDescent="0.25">
      <c r="A354" s="13" t="s">
        <v>2247</v>
      </c>
      <c r="B354" s="36"/>
      <c r="C354" s="36" t="s">
        <v>411</v>
      </c>
      <c r="D354" s="43">
        <v>-1124000</v>
      </c>
      <c r="E354" s="31">
        <v>-11269.22</v>
      </c>
      <c r="F354" s="32">
        <v>-7.9080000000000001E-3</v>
      </c>
      <c r="G354" s="17"/>
    </row>
    <row r="355" spans="1:7" x14ac:dyDescent="0.25">
      <c r="A355" s="13" t="s">
        <v>2248</v>
      </c>
      <c r="B355" s="36"/>
      <c r="C355" s="36" t="s">
        <v>498</v>
      </c>
      <c r="D355" s="43">
        <v>-6641100</v>
      </c>
      <c r="E355" s="31">
        <v>-11812.52</v>
      </c>
      <c r="F355" s="32">
        <v>-8.2889999999999995E-3</v>
      </c>
      <c r="G355" s="17"/>
    </row>
    <row r="356" spans="1:7" x14ac:dyDescent="0.25">
      <c r="A356" s="13" t="s">
        <v>2249</v>
      </c>
      <c r="B356" s="36"/>
      <c r="C356" s="36" t="s">
        <v>378</v>
      </c>
      <c r="D356" s="43">
        <v>-57814900</v>
      </c>
      <c r="E356" s="31">
        <v>-12198.94</v>
      </c>
      <c r="F356" s="32">
        <v>-8.5599999999999999E-3</v>
      </c>
      <c r="G356" s="17"/>
    </row>
    <row r="357" spans="1:7" x14ac:dyDescent="0.25">
      <c r="A357" s="13" t="s">
        <v>2250</v>
      </c>
      <c r="B357" s="36"/>
      <c r="C357" s="36" t="s">
        <v>603</v>
      </c>
      <c r="D357" s="43">
        <v>-711300</v>
      </c>
      <c r="E357" s="31">
        <v>-13372.44</v>
      </c>
      <c r="F357" s="32">
        <v>-9.384E-3</v>
      </c>
      <c r="G357" s="17"/>
    </row>
    <row r="358" spans="1:7" x14ac:dyDescent="0.25">
      <c r="A358" s="13" t="s">
        <v>2251</v>
      </c>
      <c r="B358" s="36"/>
      <c r="C358" s="36" t="s">
        <v>475</v>
      </c>
      <c r="D358" s="43">
        <v>-6677550</v>
      </c>
      <c r="E358" s="31">
        <v>-13628.88</v>
      </c>
      <c r="F358" s="32">
        <v>-9.5639999999999996E-3</v>
      </c>
      <c r="G358" s="17"/>
    </row>
    <row r="359" spans="1:7" x14ac:dyDescent="0.25">
      <c r="A359" s="13" t="s">
        <v>2252</v>
      </c>
      <c r="B359" s="36"/>
      <c r="C359" s="36" t="s">
        <v>381</v>
      </c>
      <c r="D359" s="43">
        <v>-3349500</v>
      </c>
      <c r="E359" s="31">
        <v>-13917.17</v>
      </c>
      <c r="F359" s="32">
        <v>-9.7660000000000004E-3</v>
      </c>
      <c r="G359" s="17"/>
    </row>
    <row r="360" spans="1:7" x14ac:dyDescent="0.25">
      <c r="A360" s="13" t="s">
        <v>2253</v>
      </c>
      <c r="B360" s="36"/>
      <c r="C360" s="36" t="s">
        <v>498</v>
      </c>
      <c r="D360" s="43">
        <v>-1196775</v>
      </c>
      <c r="E360" s="31">
        <v>-15148.78</v>
      </c>
      <c r="F360" s="32">
        <v>-1.0630000000000001E-2</v>
      </c>
      <c r="G360" s="17"/>
    </row>
    <row r="361" spans="1:7" x14ac:dyDescent="0.25">
      <c r="A361" s="13" t="s">
        <v>2254</v>
      </c>
      <c r="B361" s="36"/>
      <c r="C361" s="36" t="s">
        <v>583</v>
      </c>
      <c r="D361" s="43">
        <v>-1636600</v>
      </c>
      <c r="E361" s="31">
        <v>-15544.43</v>
      </c>
      <c r="F361" s="32">
        <v>-1.0907999999999999E-2</v>
      </c>
      <c r="G361" s="17"/>
    </row>
    <row r="362" spans="1:7" x14ac:dyDescent="0.25">
      <c r="A362" s="13" t="s">
        <v>2255</v>
      </c>
      <c r="B362" s="36"/>
      <c r="C362" s="36" t="s">
        <v>384</v>
      </c>
      <c r="D362" s="43">
        <v>-380800</v>
      </c>
      <c r="E362" s="31">
        <v>-15778.45</v>
      </c>
      <c r="F362" s="32">
        <v>-1.1072E-2</v>
      </c>
      <c r="G362" s="17"/>
    </row>
    <row r="363" spans="1:7" x14ac:dyDescent="0.25">
      <c r="A363" s="13" t="s">
        <v>2256</v>
      </c>
      <c r="B363" s="36"/>
      <c r="C363" s="36" t="s">
        <v>378</v>
      </c>
      <c r="D363" s="43">
        <v>-13749750</v>
      </c>
      <c r="E363" s="31">
        <v>-16568.45</v>
      </c>
      <c r="F363" s="32">
        <v>-1.1625999999999999E-2</v>
      </c>
      <c r="G363" s="17"/>
    </row>
    <row r="364" spans="1:7" x14ac:dyDescent="0.25">
      <c r="A364" s="13" t="s">
        <v>2257</v>
      </c>
      <c r="B364" s="36"/>
      <c r="C364" s="36" t="s">
        <v>378</v>
      </c>
      <c r="D364" s="43">
        <v>-1724250</v>
      </c>
      <c r="E364" s="31">
        <v>-16676.95</v>
      </c>
      <c r="F364" s="32">
        <v>-1.1702000000000001E-2</v>
      </c>
      <c r="G364" s="17"/>
    </row>
    <row r="365" spans="1:7" x14ac:dyDescent="0.25">
      <c r="A365" s="13" t="s">
        <v>2258</v>
      </c>
      <c r="B365" s="36"/>
      <c r="C365" s="36" t="s">
        <v>436</v>
      </c>
      <c r="D365" s="43">
        <v>-957125</v>
      </c>
      <c r="E365" s="31">
        <v>-16908.57</v>
      </c>
      <c r="F365" s="32">
        <v>-1.1865000000000001E-2</v>
      </c>
      <c r="G365" s="17"/>
    </row>
    <row r="366" spans="1:7" x14ac:dyDescent="0.25">
      <c r="A366" s="13" t="s">
        <v>2259</v>
      </c>
      <c r="B366" s="36"/>
      <c r="C366" s="36" t="s">
        <v>378</v>
      </c>
      <c r="D366" s="43">
        <v>-1470000</v>
      </c>
      <c r="E366" s="31">
        <v>-18048.66</v>
      </c>
      <c r="F366" s="32">
        <v>-1.2664999999999999E-2</v>
      </c>
      <c r="G366" s="17"/>
    </row>
    <row r="367" spans="1:7" x14ac:dyDescent="0.25">
      <c r="A367" s="13" t="s">
        <v>2260</v>
      </c>
      <c r="B367" s="36"/>
      <c r="C367" s="36" t="s">
        <v>431</v>
      </c>
      <c r="D367" s="43">
        <v>-790125</v>
      </c>
      <c r="E367" s="31">
        <v>-18642.21</v>
      </c>
      <c r="F367" s="32">
        <v>-1.3082E-2</v>
      </c>
      <c r="G367" s="17"/>
    </row>
    <row r="368" spans="1:7" x14ac:dyDescent="0.25">
      <c r="A368" s="13" t="s">
        <v>2261</v>
      </c>
      <c r="B368" s="36"/>
      <c r="C368" s="36" t="s">
        <v>720</v>
      </c>
      <c r="D368" s="43">
        <v>-25143750</v>
      </c>
      <c r="E368" s="31">
        <v>-19227.43</v>
      </c>
      <c r="F368" s="32">
        <v>-1.3492000000000001E-2</v>
      </c>
      <c r="G368" s="17"/>
    </row>
    <row r="369" spans="1:7" x14ac:dyDescent="0.25">
      <c r="A369" s="13" t="s">
        <v>2262</v>
      </c>
      <c r="B369" s="36"/>
      <c r="C369" s="36" t="s">
        <v>475</v>
      </c>
      <c r="D369" s="43">
        <v>-6048000</v>
      </c>
      <c r="E369" s="31">
        <v>-19426.18</v>
      </c>
      <c r="F369" s="32">
        <v>-1.3632E-2</v>
      </c>
      <c r="G369" s="17"/>
    </row>
    <row r="370" spans="1:7" x14ac:dyDescent="0.25">
      <c r="A370" s="13" t="s">
        <v>2263</v>
      </c>
      <c r="B370" s="36"/>
      <c r="C370" s="36" t="s">
        <v>689</v>
      </c>
      <c r="D370" s="43">
        <v>-697413</v>
      </c>
      <c r="E370" s="31">
        <v>-20242.41</v>
      </c>
      <c r="F370" s="32">
        <v>-1.4205000000000001E-2</v>
      </c>
      <c r="G370" s="17"/>
    </row>
    <row r="371" spans="1:7" x14ac:dyDescent="0.25">
      <c r="A371" s="13" t="s">
        <v>2264</v>
      </c>
      <c r="B371" s="36"/>
      <c r="C371" s="36" t="s">
        <v>436</v>
      </c>
      <c r="D371" s="43">
        <v>-177258000</v>
      </c>
      <c r="E371" s="31">
        <v>-23008.09</v>
      </c>
      <c r="F371" s="32">
        <v>-1.6145E-2</v>
      </c>
      <c r="G371" s="17"/>
    </row>
    <row r="372" spans="1:7" x14ac:dyDescent="0.25">
      <c r="A372" s="13" t="s">
        <v>2265</v>
      </c>
      <c r="B372" s="36"/>
      <c r="C372" s="36" t="s">
        <v>436</v>
      </c>
      <c r="D372" s="43">
        <v>-6534800</v>
      </c>
      <c r="E372" s="31">
        <v>-24456.49</v>
      </c>
      <c r="F372" s="32">
        <v>-1.7162E-2</v>
      </c>
      <c r="G372" s="17"/>
    </row>
    <row r="373" spans="1:7" x14ac:dyDescent="0.25">
      <c r="A373" s="13" t="s">
        <v>2266</v>
      </c>
      <c r="B373" s="36"/>
      <c r="C373" s="36" t="s">
        <v>475</v>
      </c>
      <c r="D373" s="43">
        <v>-2044575</v>
      </c>
      <c r="E373" s="31">
        <v>-27076.31</v>
      </c>
      <c r="F373" s="32">
        <v>-1.9E-2</v>
      </c>
      <c r="G373" s="17"/>
    </row>
    <row r="374" spans="1:7" x14ac:dyDescent="0.25">
      <c r="A374" s="13" t="s">
        <v>2267</v>
      </c>
      <c r="B374" s="36"/>
      <c r="C374" s="36" t="s">
        <v>503</v>
      </c>
      <c r="D374" s="43">
        <v>-3061500</v>
      </c>
      <c r="E374" s="31">
        <v>-36486.959999999999</v>
      </c>
      <c r="F374" s="32">
        <v>-2.5603999999999998E-2</v>
      </c>
      <c r="G374" s="17"/>
    </row>
    <row r="375" spans="1:7" x14ac:dyDescent="0.25">
      <c r="A375" s="13" t="s">
        <v>2268</v>
      </c>
      <c r="B375" s="36"/>
      <c r="C375" s="36" t="s">
        <v>378</v>
      </c>
      <c r="D375" s="43">
        <v>-9993100</v>
      </c>
      <c r="E375" s="31">
        <v>-71505.63</v>
      </c>
      <c r="F375" s="32">
        <v>-5.0178E-2</v>
      </c>
      <c r="G375" s="17"/>
    </row>
    <row r="376" spans="1:7" x14ac:dyDescent="0.25">
      <c r="A376" s="13" t="s">
        <v>2269</v>
      </c>
      <c r="B376" s="36"/>
      <c r="C376" s="36" t="s">
        <v>378</v>
      </c>
      <c r="D376" s="43">
        <v>-5842900</v>
      </c>
      <c r="E376" s="31">
        <v>-77652.14</v>
      </c>
      <c r="F376" s="32">
        <v>-5.4491999999999999E-2</v>
      </c>
      <c r="G376" s="17"/>
    </row>
    <row r="377" spans="1:7" x14ac:dyDescent="0.25">
      <c r="A377" s="14" t="s">
        <v>325</v>
      </c>
      <c r="B377" s="37"/>
      <c r="C377" s="37"/>
      <c r="D377" s="18"/>
      <c r="E377" s="44">
        <v>-990312.69</v>
      </c>
      <c r="F377" s="45">
        <v>-0.694851</v>
      </c>
      <c r="G377" s="21"/>
    </row>
    <row r="378" spans="1:7" x14ac:dyDescent="0.25">
      <c r="A378" s="13"/>
      <c r="B378" s="36"/>
      <c r="C378" s="36"/>
      <c r="D378" s="15"/>
      <c r="E378" s="16"/>
      <c r="F378" s="17"/>
      <c r="G378" s="17"/>
    </row>
    <row r="379" spans="1:7" x14ac:dyDescent="0.25">
      <c r="A379" s="13"/>
      <c r="B379" s="36"/>
      <c r="C379" s="36"/>
      <c r="D379" s="15"/>
      <c r="E379" s="16"/>
      <c r="F379" s="17"/>
      <c r="G379" s="17"/>
    </row>
    <row r="380" spans="1:7" x14ac:dyDescent="0.25">
      <c r="A380" s="13"/>
      <c r="B380" s="36"/>
      <c r="C380" s="36"/>
      <c r="D380" s="15"/>
      <c r="E380" s="16"/>
      <c r="F380" s="17"/>
      <c r="G380" s="17"/>
    </row>
    <row r="381" spans="1:7" x14ac:dyDescent="0.25">
      <c r="A381" s="25" t="s">
        <v>336</v>
      </c>
      <c r="B381" s="38"/>
      <c r="C381" s="38"/>
      <c r="D381" s="26"/>
      <c r="E381" s="46">
        <v>-990312.69</v>
      </c>
      <c r="F381" s="47">
        <v>-0.694851</v>
      </c>
      <c r="G381" s="21"/>
    </row>
    <row r="382" spans="1:7" x14ac:dyDescent="0.25">
      <c r="A382" s="14" t="s">
        <v>164</v>
      </c>
      <c r="B382" s="36"/>
      <c r="C382" s="36"/>
      <c r="D382" s="15"/>
      <c r="E382" s="16"/>
      <c r="F382" s="17"/>
      <c r="G382" s="17"/>
    </row>
    <row r="383" spans="1:7" x14ac:dyDescent="0.25">
      <c r="A383" s="14" t="s">
        <v>970</v>
      </c>
      <c r="B383" s="36"/>
      <c r="C383" s="36"/>
      <c r="D383" s="15"/>
      <c r="E383" s="16"/>
      <c r="F383" s="17"/>
      <c r="G383" s="17"/>
    </row>
    <row r="384" spans="1:7" x14ac:dyDescent="0.25">
      <c r="A384" s="14" t="s">
        <v>325</v>
      </c>
      <c r="B384" s="36"/>
      <c r="C384" s="36"/>
      <c r="D384" s="15"/>
      <c r="E384" s="22" t="s">
        <v>163</v>
      </c>
      <c r="F384" s="23" t="s">
        <v>163</v>
      </c>
      <c r="G384" s="17"/>
    </row>
    <row r="385" spans="1:7" x14ac:dyDescent="0.25">
      <c r="A385" s="13"/>
      <c r="B385" s="36"/>
      <c r="C385" s="36"/>
      <c r="D385" s="15"/>
      <c r="E385" s="16"/>
      <c r="F385" s="17"/>
      <c r="G385" s="17"/>
    </row>
    <row r="386" spans="1:7" x14ac:dyDescent="0.25">
      <c r="A386" s="14" t="s">
        <v>1323</v>
      </c>
      <c r="B386" s="36"/>
      <c r="C386" s="36"/>
      <c r="D386" s="15"/>
      <c r="E386" s="16"/>
      <c r="F386" s="17"/>
      <c r="G386" s="17"/>
    </row>
    <row r="387" spans="1:7" x14ac:dyDescent="0.25">
      <c r="A387" s="13" t="s">
        <v>2270</v>
      </c>
      <c r="B387" s="36" t="s">
        <v>2271</v>
      </c>
      <c r="C387" s="36" t="s">
        <v>329</v>
      </c>
      <c r="D387" s="15">
        <v>1000000</v>
      </c>
      <c r="E387" s="16">
        <v>1001.12</v>
      </c>
      <c r="F387" s="17">
        <v>6.9999999999999999E-4</v>
      </c>
      <c r="G387" s="17">
        <v>5.5916E-2</v>
      </c>
    </row>
    <row r="388" spans="1:7" x14ac:dyDescent="0.25">
      <c r="A388" s="14" t="s">
        <v>325</v>
      </c>
      <c r="B388" s="37"/>
      <c r="C388" s="37"/>
      <c r="D388" s="18"/>
      <c r="E388" s="19">
        <v>1001.12</v>
      </c>
      <c r="F388" s="20">
        <v>6.9999999999999999E-4</v>
      </c>
      <c r="G388" s="21"/>
    </row>
    <row r="389" spans="1:7" x14ac:dyDescent="0.25">
      <c r="A389" s="13"/>
      <c r="B389" s="36"/>
      <c r="C389" s="36"/>
      <c r="D389" s="15"/>
      <c r="E389" s="16"/>
      <c r="F389" s="17"/>
      <c r="G389" s="17"/>
    </row>
    <row r="390" spans="1:7" x14ac:dyDescent="0.25">
      <c r="A390" s="13"/>
      <c r="B390" s="36"/>
      <c r="C390" s="36"/>
      <c r="D390" s="15"/>
      <c r="E390" s="16"/>
      <c r="F390" s="17"/>
      <c r="G390" s="17"/>
    </row>
    <row r="391" spans="1:7" x14ac:dyDescent="0.25">
      <c r="A391" s="14" t="s">
        <v>334</v>
      </c>
      <c r="B391" s="36"/>
      <c r="C391" s="36"/>
      <c r="D391" s="15"/>
      <c r="E391" s="16"/>
      <c r="F391" s="17"/>
      <c r="G391" s="17"/>
    </row>
    <row r="392" spans="1:7" x14ac:dyDescent="0.25">
      <c r="A392" s="14" t="s">
        <v>325</v>
      </c>
      <c r="B392" s="36"/>
      <c r="C392" s="36"/>
      <c r="D392" s="15"/>
      <c r="E392" s="22" t="s">
        <v>163</v>
      </c>
      <c r="F392" s="23" t="s">
        <v>163</v>
      </c>
      <c r="G392" s="17"/>
    </row>
    <row r="393" spans="1:7" x14ac:dyDescent="0.25">
      <c r="A393" s="13"/>
      <c r="B393" s="36"/>
      <c r="C393" s="36"/>
      <c r="D393" s="15"/>
      <c r="E393" s="16"/>
      <c r="F393" s="17"/>
      <c r="G393" s="17"/>
    </row>
    <row r="394" spans="1:7" x14ac:dyDescent="0.25">
      <c r="A394" s="14" t="s">
        <v>335</v>
      </c>
      <c r="B394" s="36"/>
      <c r="C394" s="36"/>
      <c r="D394" s="15"/>
      <c r="E394" s="16"/>
      <c r="F394" s="17"/>
      <c r="G394" s="17"/>
    </row>
    <row r="395" spans="1:7" x14ac:dyDescent="0.25">
      <c r="A395" s="14" t="s">
        <v>325</v>
      </c>
      <c r="B395" s="36"/>
      <c r="C395" s="36"/>
      <c r="D395" s="15"/>
      <c r="E395" s="22" t="s">
        <v>163</v>
      </c>
      <c r="F395" s="23" t="s">
        <v>163</v>
      </c>
      <c r="G395" s="17"/>
    </row>
    <row r="396" spans="1:7" x14ac:dyDescent="0.25">
      <c r="A396" s="13"/>
      <c r="B396" s="36"/>
      <c r="C396" s="36"/>
      <c r="D396" s="15"/>
      <c r="E396" s="16"/>
      <c r="F396" s="17"/>
      <c r="G396" s="17"/>
    </row>
    <row r="397" spans="1:7" x14ac:dyDescent="0.25">
      <c r="A397" s="25" t="s">
        <v>336</v>
      </c>
      <c r="B397" s="38"/>
      <c r="C397" s="38"/>
      <c r="D397" s="26"/>
      <c r="E397" s="29">
        <v>1001.12</v>
      </c>
      <c r="F397" s="30">
        <v>6.9999999999999999E-4</v>
      </c>
      <c r="G397" s="21"/>
    </row>
    <row r="398" spans="1:7" x14ac:dyDescent="0.25">
      <c r="A398" s="13"/>
      <c r="B398" s="36"/>
      <c r="C398" s="36"/>
      <c r="D398" s="15"/>
      <c r="E398" s="16"/>
      <c r="F398" s="17"/>
      <c r="G398" s="17"/>
    </row>
    <row r="399" spans="1:7" x14ac:dyDescent="0.25">
      <c r="A399" s="14" t="s">
        <v>1336</v>
      </c>
      <c r="B399" s="36"/>
      <c r="C399" s="36"/>
      <c r="D399" s="15"/>
      <c r="E399" s="16"/>
      <c r="F399" s="17"/>
      <c r="G399" s="17"/>
    </row>
    <row r="400" spans="1:7" x14ac:dyDescent="0.25">
      <c r="A400" s="14" t="s">
        <v>1340</v>
      </c>
      <c r="B400" s="36"/>
      <c r="C400" s="36"/>
      <c r="D400" s="15"/>
      <c r="E400" s="16"/>
      <c r="F400" s="17"/>
      <c r="G400" s="17"/>
    </row>
    <row r="401" spans="1:7" x14ac:dyDescent="0.25">
      <c r="A401" s="13" t="s">
        <v>1845</v>
      </c>
      <c r="B401" s="36" t="s">
        <v>1846</v>
      </c>
      <c r="C401" s="36" t="s">
        <v>1343</v>
      </c>
      <c r="D401" s="15">
        <v>30000000</v>
      </c>
      <c r="E401" s="16">
        <v>28526.85</v>
      </c>
      <c r="F401" s="17">
        <v>0.02</v>
      </c>
      <c r="G401" s="17">
        <v>7.4501999999999999E-2</v>
      </c>
    </row>
    <row r="402" spans="1:7" x14ac:dyDescent="0.25">
      <c r="A402" s="13" t="s">
        <v>2272</v>
      </c>
      <c r="B402" s="36" t="s">
        <v>2273</v>
      </c>
      <c r="C402" s="36" t="s">
        <v>1343</v>
      </c>
      <c r="D402" s="15">
        <v>20000000</v>
      </c>
      <c r="E402" s="16">
        <v>18981.099999999999</v>
      </c>
      <c r="F402" s="17">
        <v>1.3299999999999999E-2</v>
      </c>
      <c r="G402" s="17">
        <v>7.2300000000000003E-2</v>
      </c>
    </row>
    <row r="403" spans="1:7" x14ac:dyDescent="0.25">
      <c r="A403" s="13" t="s">
        <v>1689</v>
      </c>
      <c r="B403" s="36" t="s">
        <v>1690</v>
      </c>
      <c r="C403" s="36" t="s">
        <v>1343</v>
      </c>
      <c r="D403" s="15">
        <v>17500000</v>
      </c>
      <c r="E403" s="16">
        <v>17045.93</v>
      </c>
      <c r="F403" s="17">
        <v>1.2E-2</v>
      </c>
      <c r="G403" s="17">
        <v>6.9450999999999999E-2</v>
      </c>
    </row>
    <row r="404" spans="1:7" x14ac:dyDescent="0.25">
      <c r="A404" s="13" t="s">
        <v>1851</v>
      </c>
      <c r="B404" s="36" t="s">
        <v>1852</v>
      </c>
      <c r="C404" s="36" t="s">
        <v>1343</v>
      </c>
      <c r="D404" s="15">
        <v>15000000</v>
      </c>
      <c r="E404" s="16">
        <v>14510.57</v>
      </c>
      <c r="F404" s="17">
        <v>1.0200000000000001E-2</v>
      </c>
      <c r="G404" s="17">
        <v>7.0349999999999996E-2</v>
      </c>
    </row>
    <row r="405" spans="1:7" x14ac:dyDescent="0.25">
      <c r="A405" s="13" t="s">
        <v>2274</v>
      </c>
      <c r="B405" s="36" t="s">
        <v>2275</v>
      </c>
      <c r="C405" s="36" t="s">
        <v>1343</v>
      </c>
      <c r="D405" s="15">
        <v>12500000</v>
      </c>
      <c r="E405" s="16">
        <v>11882.28</v>
      </c>
      <c r="F405" s="17">
        <v>8.3000000000000001E-3</v>
      </c>
      <c r="G405" s="17">
        <v>7.2150000000000006E-2</v>
      </c>
    </row>
    <row r="406" spans="1:7" x14ac:dyDescent="0.25">
      <c r="A406" s="13" t="s">
        <v>2276</v>
      </c>
      <c r="B406" s="36" t="s">
        <v>2277</v>
      </c>
      <c r="C406" s="36" t="s">
        <v>1362</v>
      </c>
      <c r="D406" s="15">
        <v>10000000</v>
      </c>
      <c r="E406" s="16">
        <v>9821.5300000000007</v>
      </c>
      <c r="F406" s="17">
        <v>6.8999999999999999E-3</v>
      </c>
      <c r="G406" s="17">
        <v>6.6994999999999999E-2</v>
      </c>
    </row>
    <row r="407" spans="1:7" x14ac:dyDescent="0.25">
      <c r="A407" s="13" t="s">
        <v>2278</v>
      </c>
      <c r="B407" s="36" t="s">
        <v>2279</v>
      </c>
      <c r="C407" s="36" t="s">
        <v>1343</v>
      </c>
      <c r="D407" s="15">
        <v>10000000</v>
      </c>
      <c r="E407" s="16">
        <v>9805.93</v>
      </c>
      <c r="F407" s="17">
        <v>6.8999999999999999E-3</v>
      </c>
      <c r="G407" s="17">
        <v>6.8798999999999999E-2</v>
      </c>
    </row>
    <row r="408" spans="1:7" x14ac:dyDescent="0.25">
      <c r="A408" s="13" t="s">
        <v>2280</v>
      </c>
      <c r="B408" s="36" t="s">
        <v>2281</v>
      </c>
      <c r="C408" s="36" t="s">
        <v>1343</v>
      </c>
      <c r="D408" s="15">
        <v>10000000</v>
      </c>
      <c r="E408" s="16">
        <v>9772.57</v>
      </c>
      <c r="F408" s="17">
        <v>6.8999999999999999E-3</v>
      </c>
      <c r="G408" s="17">
        <v>6.7417000000000005E-2</v>
      </c>
    </row>
    <row r="409" spans="1:7" x14ac:dyDescent="0.25">
      <c r="A409" s="13" t="s">
        <v>1705</v>
      </c>
      <c r="B409" s="36" t="s">
        <v>1706</v>
      </c>
      <c r="C409" s="36" t="s">
        <v>1343</v>
      </c>
      <c r="D409" s="15">
        <v>10000000</v>
      </c>
      <c r="E409" s="16">
        <v>9761.94</v>
      </c>
      <c r="F409" s="17">
        <v>6.8999999999999999E-3</v>
      </c>
      <c r="G409" s="17">
        <v>6.7433999999999994E-2</v>
      </c>
    </row>
    <row r="410" spans="1:7" x14ac:dyDescent="0.25">
      <c r="A410" s="13" t="s">
        <v>2282</v>
      </c>
      <c r="B410" s="36" t="s">
        <v>2283</v>
      </c>
      <c r="C410" s="36" t="s">
        <v>1362</v>
      </c>
      <c r="D410" s="15">
        <v>10000000</v>
      </c>
      <c r="E410" s="16">
        <v>9721.67</v>
      </c>
      <c r="F410" s="17">
        <v>6.7999999999999996E-3</v>
      </c>
      <c r="G410" s="17">
        <v>6.83E-2</v>
      </c>
    </row>
    <row r="411" spans="1:7" x14ac:dyDescent="0.25">
      <c r="A411" s="13" t="s">
        <v>2284</v>
      </c>
      <c r="B411" s="36" t="s">
        <v>2285</v>
      </c>
      <c r="C411" s="36" t="s">
        <v>1343</v>
      </c>
      <c r="D411" s="15">
        <v>10000000</v>
      </c>
      <c r="E411" s="16">
        <v>9688.81</v>
      </c>
      <c r="F411" s="17">
        <v>6.7999999999999996E-3</v>
      </c>
      <c r="G411" s="17">
        <v>7.0198999999999998E-2</v>
      </c>
    </row>
    <row r="412" spans="1:7" x14ac:dyDescent="0.25">
      <c r="A412" s="13" t="s">
        <v>2286</v>
      </c>
      <c r="B412" s="36" t="s">
        <v>2287</v>
      </c>
      <c r="C412" s="36" t="s">
        <v>1343</v>
      </c>
      <c r="D412" s="15">
        <v>10000000</v>
      </c>
      <c r="E412" s="16">
        <v>9687.01</v>
      </c>
      <c r="F412" s="17">
        <v>6.7999999999999996E-3</v>
      </c>
      <c r="G412" s="17">
        <v>7.0197999999999997E-2</v>
      </c>
    </row>
    <row r="413" spans="1:7" x14ac:dyDescent="0.25">
      <c r="A413" s="13" t="s">
        <v>2288</v>
      </c>
      <c r="B413" s="36" t="s">
        <v>2289</v>
      </c>
      <c r="C413" s="36" t="s">
        <v>1353</v>
      </c>
      <c r="D413" s="15">
        <v>10000000</v>
      </c>
      <c r="E413" s="16">
        <v>9516.5499999999993</v>
      </c>
      <c r="F413" s="17">
        <v>6.7000000000000002E-3</v>
      </c>
      <c r="G413" s="17">
        <v>7.2150000000000006E-2</v>
      </c>
    </row>
    <row r="414" spans="1:7" x14ac:dyDescent="0.25">
      <c r="A414" s="13" t="s">
        <v>1707</v>
      </c>
      <c r="B414" s="36" t="s">
        <v>1708</v>
      </c>
      <c r="C414" s="36" t="s">
        <v>1343</v>
      </c>
      <c r="D414" s="15">
        <v>7500000</v>
      </c>
      <c r="E414" s="16">
        <v>7320.74</v>
      </c>
      <c r="F414" s="17">
        <v>5.1000000000000004E-3</v>
      </c>
      <c r="G414" s="17">
        <v>6.6699999999999995E-2</v>
      </c>
    </row>
    <row r="415" spans="1:7" x14ac:dyDescent="0.25">
      <c r="A415" s="13" t="s">
        <v>2290</v>
      </c>
      <c r="B415" s="36" t="s">
        <v>2291</v>
      </c>
      <c r="C415" s="36" t="s">
        <v>1343</v>
      </c>
      <c r="D415" s="15">
        <v>7500000</v>
      </c>
      <c r="E415" s="16">
        <v>7294.58</v>
      </c>
      <c r="F415" s="17">
        <v>5.1000000000000004E-3</v>
      </c>
      <c r="G415" s="17">
        <v>6.9450999999999999E-2</v>
      </c>
    </row>
    <row r="416" spans="1:7" x14ac:dyDescent="0.25">
      <c r="A416" s="13" t="s">
        <v>2292</v>
      </c>
      <c r="B416" s="36" t="s">
        <v>2293</v>
      </c>
      <c r="C416" s="36" t="s">
        <v>1343</v>
      </c>
      <c r="D416" s="15">
        <v>5000000</v>
      </c>
      <c r="E416" s="16">
        <v>4936.29</v>
      </c>
      <c r="F416" s="17">
        <v>3.5000000000000001E-3</v>
      </c>
      <c r="G416" s="17">
        <v>6.2819E-2</v>
      </c>
    </row>
    <row r="417" spans="1:7" x14ac:dyDescent="0.25">
      <c r="A417" s="13" t="s">
        <v>2294</v>
      </c>
      <c r="B417" s="36" t="s">
        <v>2295</v>
      </c>
      <c r="C417" s="36" t="s">
        <v>1343</v>
      </c>
      <c r="D417" s="15">
        <v>5000000</v>
      </c>
      <c r="E417" s="16">
        <v>4934.55</v>
      </c>
      <c r="F417" s="17">
        <v>3.5000000000000001E-3</v>
      </c>
      <c r="G417" s="17">
        <v>6.3702999999999996E-2</v>
      </c>
    </row>
    <row r="418" spans="1:7" x14ac:dyDescent="0.25">
      <c r="A418" s="13" t="s">
        <v>2296</v>
      </c>
      <c r="B418" s="36" t="s">
        <v>2297</v>
      </c>
      <c r="C418" s="36" t="s">
        <v>1362</v>
      </c>
      <c r="D418" s="15">
        <v>5000000</v>
      </c>
      <c r="E418" s="16">
        <v>4913.1499999999996</v>
      </c>
      <c r="F418" s="17">
        <v>3.3999999999999998E-3</v>
      </c>
      <c r="G418" s="17">
        <v>6.6518999999999995E-2</v>
      </c>
    </row>
    <row r="419" spans="1:7" x14ac:dyDescent="0.25">
      <c r="A419" s="13" t="s">
        <v>2298</v>
      </c>
      <c r="B419" s="36" t="s">
        <v>2299</v>
      </c>
      <c r="C419" s="36" t="s">
        <v>1343</v>
      </c>
      <c r="D419" s="15">
        <v>5000000</v>
      </c>
      <c r="E419" s="16">
        <v>4907.7700000000004</v>
      </c>
      <c r="F419" s="17">
        <v>3.3999999999999998E-3</v>
      </c>
      <c r="G419" s="17">
        <v>6.6599000000000005E-2</v>
      </c>
    </row>
    <row r="420" spans="1:7" x14ac:dyDescent="0.25">
      <c r="A420" s="13" t="s">
        <v>2300</v>
      </c>
      <c r="B420" s="36" t="s">
        <v>2301</v>
      </c>
      <c r="C420" s="36" t="s">
        <v>1343</v>
      </c>
      <c r="D420" s="15">
        <v>5000000</v>
      </c>
      <c r="E420" s="16">
        <v>4904.97</v>
      </c>
      <c r="F420" s="17">
        <v>3.3999999999999998E-3</v>
      </c>
      <c r="G420" s="17">
        <v>6.7349999999999993E-2</v>
      </c>
    </row>
    <row r="421" spans="1:7" x14ac:dyDescent="0.25">
      <c r="A421" s="13" t="s">
        <v>1839</v>
      </c>
      <c r="B421" s="36" t="s">
        <v>1840</v>
      </c>
      <c r="C421" s="36" t="s">
        <v>1353</v>
      </c>
      <c r="D421" s="15">
        <v>5000000</v>
      </c>
      <c r="E421" s="16">
        <v>4885.3900000000003</v>
      </c>
      <c r="F421" s="17">
        <v>3.3999999999999998E-3</v>
      </c>
      <c r="G421" s="17">
        <v>6.7424999999999999E-2</v>
      </c>
    </row>
    <row r="422" spans="1:7" x14ac:dyDescent="0.25">
      <c r="A422" s="13" t="s">
        <v>2302</v>
      </c>
      <c r="B422" s="36" t="s">
        <v>2303</v>
      </c>
      <c r="C422" s="36" t="s">
        <v>1343</v>
      </c>
      <c r="D422" s="15">
        <v>5000000</v>
      </c>
      <c r="E422" s="16">
        <v>4859.21</v>
      </c>
      <c r="F422" s="17">
        <v>3.3999999999999998E-3</v>
      </c>
      <c r="G422" s="17">
        <v>6.8673999999999999E-2</v>
      </c>
    </row>
    <row r="423" spans="1:7" x14ac:dyDescent="0.25">
      <c r="A423" s="13" t="s">
        <v>1711</v>
      </c>
      <c r="B423" s="36" t="s">
        <v>1712</v>
      </c>
      <c r="C423" s="36" t="s">
        <v>1362</v>
      </c>
      <c r="D423" s="15">
        <v>5000000</v>
      </c>
      <c r="E423" s="16">
        <v>4856.97</v>
      </c>
      <c r="F423" s="17">
        <v>3.3999999999999998E-3</v>
      </c>
      <c r="G423" s="17">
        <v>6.8032999999999996E-2</v>
      </c>
    </row>
    <row r="424" spans="1:7" x14ac:dyDescent="0.25">
      <c r="A424" s="13" t="s">
        <v>2304</v>
      </c>
      <c r="B424" s="36" t="s">
        <v>2305</v>
      </c>
      <c r="C424" s="36" t="s">
        <v>1353</v>
      </c>
      <c r="D424" s="15">
        <v>5000000</v>
      </c>
      <c r="E424" s="16">
        <v>4778.05</v>
      </c>
      <c r="F424" s="17">
        <v>3.3999999999999998E-3</v>
      </c>
      <c r="G424" s="17">
        <v>7.2150000000000006E-2</v>
      </c>
    </row>
    <row r="425" spans="1:7" x14ac:dyDescent="0.25">
      <c r="A425" s="13" t="s">
        <v>2306</v>
      </c>
      <c r="B425" s="36" t="s">
        <v>2307</v>
      </c>
      <c r="C425" s="36" t="s">
        <v>1348</v>
      </c>
      <c r="D425" s="15">
        <v>2500000</v>
      </c>
      <c r="E425" s="16">
        <v>2448.83</v>
      </c>
      <c r="F425" s="17">
        <v>1.6999999999999999E-3</v>
      </c>
      <c r="G425" s="17">
        <v>6.7502000000000006E-2</v>
      </c>
    </row>
    <row r="426" spans="1:7" x14ac:dyDescent="0.25">
      <c r="A426" s="13" t="s">
        <v>1853</v>
      </c>
      <c r="B426" s="36" t="s">
        <v>1854</v>
      </c>
      <c r="C426" s="36" t="s">
        <v>1353</v>
      </c>
      <c r="D426" s="15">
        <v>1500000</v>
      </c>
      <c r="E426" s="16">
        <v>1468.74</v>
      </c>
      <c r="F426" s="17">
        <v>1E-3</v>
      </c>
      <c r="G426" s="17">
        <v>6.6962999999999995E-2</v>
      </c>
    </row>
    <row r="427" spans="1:7" x14ac:dyDescent="0.25">
      <c r="A427" s="14" t="s">
        <v>325</v>
      </c>
      <c r="B427" s="37"/>
      <c r="C427" s="37"/>
      <c r="D427" s="18"/>
      <c r="E427" s="19">
        <v>231231.98</v>
      </c>
      <c r="F427" s="20">
        <v>0.16220000000000001</v>
      </c>
      <c r="G427" s="21"/>
    </row>
    <row r="428" spans="1:7" x14ac:dyDescent="0.25">
      <c r="A428" s="13"/>
      <c r="B428" s="36"/>
      <c r="C428" s="36"/>
      <c r="D428" s="15"/>
      <c r="E428" s="16"/>
      <c r="F428" s="17"/>
      <c r="G428" s="17"/>
    </row>
    <row r="429" spans="1:7" x14ac:dyDescent="0.25">
      <c r="A429" s="25" t="s">
        <v>336</v>
      </c>
      <c r="B429" s="38"/>
      <c r="C429" s="38"/>
      <c r="D429" s="26"/>
      <c r="E429" s="29">
        <v>231231.98</v>
      </c>
      <c r="F429" s="30">
        <v>0.16220000000000001</v>
      </c>
      <c r="G429" s="21"/>
    </row>
    <row r="430" spans="1:7" x14ac:dyDescent="0.25">
      <c r="A430" s="13"/>
      <c r="B430" s="36"/>
      <c r="C430" s="36"/>
      <c r="D430" s="15"/>
      <c r="E430" s="16"/>
      <c r="F430" s="17"/>
      <c r="G430" s="17"/>
    </row>
    <row r="431" spans="1:7" x14ac:dyDescent="0.25">
      <c r="A431" s="13"/>
      <c r="B431" s="36"/>
      <c r="C431" s="36"/>
      <c r="D431" s="15"/>
      <c r="E431" s="16"/>
      <c r="F431" s="17"/>
      <c r="G431" s="17"/>
    </row>
    <row r="432" spans="1:7" x14ac:dyDescent="0.25">
      <c r="A432" s="14" t="s">
        <v>587</v>
      </c>
      <c r="B432" s="36"/>
      <c r="C432" s="36"/>
      <c r="D432" s="15"/>
      <c r="E432" s="16"/>
      <c r="F432" s="17"/>
      <c r="G432" s="17"/>
    </row>
    <row r="433" spans="1:7" x14ac:dyDescent="0.25">
      <c r="A433" s="13" t="s">
        <v>1873</v>
      </c>
      <c r="B433" s="36" t="s">
        <v>1874</v>
      </c>
      <c r="C433" s="36"/>
      <c r="D433" s="15">
        <v>3061665.1864</v>
      </c>
      <c r="E433" s="16">
        <v>112763.28</v>
      </c>
      <c r="F433" s="17">
        <v>7.9100000000000004E-2</v>
      </c>
      <c r="G433" s="17"/>
    </row>
    <row r="434" spans="1:7" x14ac:dyDescent="0.25">
      <c r="A434" s="13" t="s">
        <v>588</v>
      </c>
      <c r="B434" s="36" t="s">
        <v>589</v>
      </c>
      <c r="C434" s="36"/>
      <c r="D434" s="15">
        <v>171039988.91659999</v>
      </c>
      <c r="E434" s="16">
        <v>58131.19</v>
      </c>
      <c r="F434" s="17">
        <v>4.0800000000000003E-2</v>
      </c>
      <c r="G434" s="17"/>
    </row>
    <row r="435" spans="1:7" x14ac:dyDescent="0.25">
      <c r="A435" s="13" t="s">
        <v>1055</v>
      </c>
      <c r="B435" s="36" t="s">
        <v>1056</v>
      </c>
      <c r="C435" s="36"/>
      <c r="D435" s="15">
        <v>999950.00249999994</v>
      </c>
      <c r="E435" s="16">
        <v>11078.3</v>
      </c>
      <c r="F435" s="17">
        <v>7.7999999999999996E-3</v>
      </c>
      <c r="G435" s="17"/>
    </row>
    <row r="436" spans="1:7" x14ac:dyDescent="0.25">
      <c r="A436" s="13" t="s">
        <v>1059</v>
      </c>
      <c r="B436" s="36" t="s">
        <v>1060</v>
      </c>
      <c r="C436" s="36"/>
      <c r="D436" s="15">
        <v>16333021.290200001</v>
      </c>
      <c r="E436" s="16">
        <v>1839.69</v>
      </c>
      <c r="F436" s="17">
        <v>1.2999999999999999E-3</v>
      </c>
      <c r="G436" s="17"/>
    </row>
    <row r="437" spans="1:7" x14ac:dyDescent="0.25">
      <c r="A437" s="13"/>
      <c r="B437" s="36"/>
      <c r="C437" s="36"/>
      <c r="D437" s="15"/>
      <c r="E437" s="16"/>
      <c r="F437" s="17"/>
      <c r="G437" s="17"/>
    </row>
    <row r="438" spans="1:7" x14ac:dyDescent="0.25">
      <c r="A438" s="25" t="s">
        <v>336</v>
      </c>
      <c r="B438" s="38"/>
      <c r="C438" s="38"/>
      <c r="D438" s="26"/>
      <c r="E438" s="29">
        <v>183812.46</v>
      </c>
      <c r="F438" s="30">
        <v>0.129</v>
      </c>
      <c r="G438" s="21"/>
    </row>
    <row r="439" spans="1:7" x14ac:dyDescent="0.25">
      <c r="A439" s="13"/>
      <c r="B439" s="36"/>
      <c r="C439" s="36"/>
      <c r="D439" s="15"/>
      <c r="E439" s="16"/>
      <c r="F439" s="17"/>
      <c r="G439" s="17"/>
    </row>
    <row r="440" spans="1:7" x14ac:dyDescent="0.25">
      <c r="A440" s="14" t="s">
        <v>337</v>
      </c>
      <c r="B440" s="36"/>
      <c r="C440" s="36"/>
      <c r="D440" s="15"/>
      <c r="E440" s="16"/>
      <c r="F440" s="17"/>
      <c r="G440" s="17"/>
    </row>
    <row r="441" spans="1:7" x14ac:dyDescent="0.25">
      <c r="A441" s="13" t="s">
        <v>339</v>
      </c>
      <c r="B441" s="36"/>
      <c r="C441" s="36"/>
      <c r="D441" s="15"/>
      <c r="E441" s="16">
        <v>20915.07</v>
      </c>
      <c r="F441" s="17">
        <v>1.47E-2</v>
      </c>
      <c r="G441" s="17">
        <v>5.1214000000000003E-2</v>
      </c>
    </row>
    <row r="442" spans="1:7" x14ac:dyDescent="0.25">
      <c r="A442" s="14" t="s">
        <v>325</v>
      </c>
      <c r="B442" s="37"/>
      <c r="C442" s="37"/>
      <c r="D442" s="18"/>
      <c r="E442" s="19">
        <v>20915.07</v>
      </c>
      <c r="F442" s="20">
        <v>1.47E-2</v>
      </c>
      <c r="G442" s="21"/>
    </row>
    <row r="443" spans="1:7" x14ac:dyDescent="0.25">
      <c r="A443" s="13"/>
      <c r="B443" s="36"/>
      <c r="C443" s="36"/>
      <c r="D443" s="15"/>
      <c r="E443" s="16"/>
      <c r="F443" s="17"/>
      <c r="G443" s="17"/>
    </row>
    <row r="444" spans="1:7" x14ac:dyDescent="0.25">
      <c r="A444" s="25" t="s">
        <v>336</v>
      </c>
      <c r="B444" s="38"/>
      <c r="C444" s="38"/>
      <c r="D444" s="26"/>
      <c r="E444" s="29">
        <v>20915.07</v>
      </c>
      <c r="F444" s="30">
        <v>1.47E-2</v>
      </c>
      <c r="G444" s="21"/>
    </row>
    <row r="445" spans="1:7" x14ac:dyDescent="0.25">
      <c r="A445" s="13" t="s">
        <v>340</v>
      </c>
      <c r="B445" s="36"/>
      <c r="C445" s="36"/>
      <c r="D445" s="15"/>
      <c r="E445" s="16">
        <v>34.020752600000002</v>
      </c>
      <c r="F445" s="67">
        <v>2.3E-5</v>
      </c>
      <c r="G445" s="17"/>
    </row>
    <row r="446" spans="1:7" x14ac:dyDescent="0.25">
      <c r="A446" s="13" t="s">
        <v>341</v>
      </c>
      <c r="B446" s="36"/>
      <c r="C446" s="36"/>
      <c r="D446" s="15"/>
      <c r="E446" s="16">
        <v>2267.8392474000002</v>
      </c>
      <c r="F446" s="17">
        <v>2.477E-3</v>
      </c>
      <c r="G446" s="17">
        <v>5.1214000000000003E-2</v>
      </c>
    </row>
    <row r="447" spans="1:7" x14ac:dyDescent="0.25">
      <c r="A447" s="33" t="s">
        <v>342</v>
      </c>
      <c r="B447" s="39"/>
      <c r="C447" s="39"/>
      <c r="D447" s="34"/>
      <c r="E447" s="27">
        <v>1425015.6</v>
      </c>
      <c r="F447" s="28">
        <v>1</v>
      </c>
      <c r="G447" s="28"/>
    </row>
    <row r="448" spans="1:7" x14ac:dyDescent="0.25">
      <c r="A448" s="70" t="s">
        <v>343</v>
      </c>
      <c r="B448" s="71"/>
      <c r="C448" s="71"/>
      <c r="D448" s="71"/>
      <c r="E448" s="71"/>
      <c r="F448" s="71"/>
      <c r="G448" s="72"/>
    </row>
    <row r="449" spans="1:3" x14ac:dyDescent="0.25">
      <c r="A449" s="1" t="s">
        <v>1063</v>
      </c>
    </row>
    <row r="450" spans="1:3" x14ac:dyDescent="0.25">
      <c r="A450" s="1" t="s">
        <v>1366</v>
      </c>
    </row>
    <row r="451" spans="1:3" x14ac:dyDescent="0.25">
      <c r="A451" s="1" t="s">
        <v>344</v>
      </c>
    </row>
    <row r="452" spans="1:3" x14ac:dyDescent="0.25">
      <c r="A452" s="1" t="s">
        <v>346</v>
      </c>
    </row>
    <row r="453" spans="1:3" x14ac:dyDescent="0.25">
      <c r="A453" s="56" t="s">
        <v>347</v>
      </c>
      <c r="B453" s="3" t="s">
        <v>163</v>
      </c>
    </row>
    <row r="454" spans="1:3" x14ac:dyDescent="0.25">
      <c r="A454" t="s">
        <v>348</v>
      </c>
    </row>
    <row r="455" spans="1:3" x14ac:dyDescent="0.25">
      <c r="A455" t="s">
        <v>590</v>
      </c>
      <c r="B455" t="s">
        <v>350</v>
      </c>
      <c r="C455" t="s">
        <v>350</v>
      </c>
    </row>
    <row r="456" spans="1:3" x14ac:dyDescent="0.25">
      <c r="B456" s="58">
        <v>46265</v>
      </c>
      <c r="C456" s="58">
        <v>46295</v>
      </c>
    </row>
    <row r="457" spans="1:3" x14ac:dyDescent="0.25">
      <c r="A457" t="s">
        <v>591</v>
      </c>
      <c r="B457">
        <v>22.3889</v>
      </c>
      <c r="C457">
        <v>22.509</v>
      </c>
    </row>
    <row r="458" spans="1:3" x14ac:dyDescent="0.25">
      <c r="A458" t="s">
        <v>592</v>
      </c>
      <c r="B458">
        <v>16.006</v>
      </c>
      <c r="C458">
        <v>16.091899999999999</v>
      </c>
    </row>
    <row r="459" spans="1:3" x14ac:dyDescent="0.25">
      <c r="A459" t="s">
        <v>1371</v>
      </c>
      <c r="B459">
        <v>18.1721</v>
      </c>
      <c r="C459">
        <v>18.159500000000001</v>
      </c>
    </row>
    <row r="460" spans="1:3" x14ac:dyDescent="0.25">
      <c r="A460" t="s">
        <v>1373</v>
      </c>
      <c r="B460">
        <v>20.7713</v>
      </c>
      <c r="C460">
        <v>20.899799999999999</v>
      </c>
    </row>
    <row r="461" spans="1:3" x14ac:dyDescent="0.25">
      <c r="A461" t="s">
        <v>593</v>
      </c>
      <c r="B461">
        <v>20.700199999999999</v>
      </c>
      <c r="C461">
        <v>20.799800000000001</v>
      </c>
    </row>
    <row r="462" spans="1:3" x14ac:dyDescent="0.25">
      <c r="A462" t="s">
        <v>594</v>
      </c>
      <c r="B462">
        <v>15.1907</v>
      </c>
      <c r="C462">
        <v>15.2638</v>
      </c>
    </row>
    <row r="463" spans="1:3" x14ac:dyDescent="0.25">
      <c r="A463" t="s">
        <v>1375</v>
      </c>
      <c r="B463">
        <v>16.691500000000001</v>
      </c>
      <c r="C463">
        <v>16.661799999999999</v>
      </c>
    </row>
    <row r="465" spans="1:4" x14ac:dyDescent="0.25">
      <c r="A465" t="s">
        <v>1066</v>
      </c>
    </row>
    <row r="467" spans="1:4" x14ac:dyDescent="0.25">
      <c r="A467" s="59" t="s">
        <v>1067</v>
      </c>
      <c r="B467" s="59" t="s">
        <v>1068</v>
      </c>
      <c r="C467" s="59" t="s">
        <v>1069</v>
      </c>
      <c r="D467" s="59" t="s">
        <v>1070</v>
      </c>
    </row>
    <row r="468" spans="1:4" x14ac:dyDescent="0.25">
      <c r="A468" s="59" t="s">
        <v>2308</v>
      </c>
      <c r="B468" s="59"/>
      <c r="C468" s="59">
        <v>0.11</v>
      </c>
      <c r="D468" s="59">
        <v>0.11</v>
      </c>
    </row>
    <row r="469" spans="1:4" x14ac:dyDescent="0.25">
      <c r="A469" s="59" t="s">
        <v>2309</v>
      </c>
      <c r="B469" s="59"/>
      <c r="C469" s="59">
        <v>0.11</v>
      </c>
      <c r="D469" s="59">
        <v>0.11</v>
      </c>
    </row>
    <row r="471" spans="1:4" x14ac:dyDescent="0.25">
      <c r="A471" t="s">
        <v>353</v>
      </c>
      <c r="B471" s="3" t="s">
        <v>163</v>
      </c>
    </row>
    <row r="472" spans="1:4" ht="29.1" customHeight="1" x14ac:dyDescent="0.25">
      <c r="A472" s="56" t="s">
        <v>354</v>
      </c>
      <c r="B472" s="3" t="s">
        <v>163</v>
      </c>
    </row>
    <row r="473" spans="1:4" ht="29.1" customHeight="1" x14ac:dyDescent="0.25">
      <c r="A473" s="56" t="s">
        <v>355</v>
      </c>
      <c r="B473" s="3" t="s">
        <v>163</v>
      </c>
    </row>
    <row r="474" spans="1:4" x14ac:dyDescent="0.25">
      <c r="A474" t="s">
        <v>595</v>
      </c>
      <c r="B474" s="57">
        <v>12.265599999999999</v>
      </c>
    </row>
    <row r="475" spans="1:4" ht="43.5" customHeight="1" x14ac:dyDescent="0.25">
      <c r="A475" s="56" t="s">
        <v>357</v>
      </c>
      <c r="B475" s="3">
        <v>0</v>
      </c>
    </row>
    <row r="476" spans="1:4" x14ac:dyDescent="0.25">
      <c r="B476" s="3"/>
    </row>
    <row r="477" spans="1:4" ht="29.1" customHeight="1" x14ac:dyDescent="0.25">
      <c r="A477" s="56" t="s">
        <v>358</v>
      </c>
      <c r="B477" s="3" t="s">
        <v>163</v>
      </c>
    </row>
    <row r="478" spans="1:4" ht="29.1" customHeight="1" x14ac:dyDescent="0.25">
      <c r="A478" s="56" t="s">
        <v>359</v>
      </c>
      <c r="B478">
        <v>4228.33</v>
      </c>
    </row>
    <row r="479" spans="1:4" ht="29.1" customHeight="1" x14ac:dyDescent="0.25">
      <c r="A479" s="56" t="s">
        <v>360</v>
      </c>
      <c r="B479" s="3" t="s">
        <v>163</v>
      </c>
    </row>
    <row r="480" spans="1:4" ht="29.1" customHeight="1" x14ac:dyDescent="0.25">
      <c r="A480" s="56" t="s">
        <v>361</v>
      </c>
      <c r="B480" s="3" t="s">
        <v>163</v>
      </c>
    </row>
    <row r="482" spans="1:10" x14ac:dyDescent="0.25">
      <c r="A482" s="75" t="s">
        <v>1074</v>
      </c>
      <c r="B482" s="76" t="s">
        <v>1075</v>
      </c>
      <c r="C482" s="74"/>
      <c r="D482" s="74"/>
      <c r="E482" s="74"/>
      <c r="F482" s="74"/>
      <c r="G482" s="74"/>
      <c r="H482" s="74"/>
      <c r="I482" s="74"/>
      <c r="J482" s="74"/>
    </row>
    <row r="484" spans="1:10" x14ac:dyDescent="0.25">
      <c r="A484" s="75" t="s">
        <v>1076</v>
      </c>
      <c r="B484" s="76" t="s">
        <v>2310</v>
      </c>
      <c r="C484" s="74"/>
      <c r="D484" s="74"/>
      <c r="E484" s="74"/>
      <c r="F484" s="74"/>
      <c r="G484" s="74"/>
      <c r="H484" s="74"/>
      <c r="I484" s="74"/>
      <c r="J484" s="74"/>
    </row>
    <row r="485" spans="1:10" x14ac:dyDescent="0.25">
      <c r="A485" s="74"/>
      <c r="B485" s="77" t="s">
        <v>1080</v>
      </c>
      <c r="C485" s="78" t="s">
        <v>1089</v>
      </c>
      <c r="D485" s="79" t="s">
        <v>1090</v>
      </c>
      <c r="E485" s="77" t="s">
        <v>158</v>
      </c>
      <c r="F485" s="78" t="s">
        <v>1091</v>
      </c>
      <c r="G485" s="77" t="s">
        <v>1092</v>
      </c>
      <c r="H485" s="77" t="s">
        <v>1093</v>
      </c>
      <c r="I485" s="74"/>
      <c r="J485" s="74"/>
    </row>
    <row r="486" spans="1:10" x14ac:dyDescent="0.25">
      <c r="A486" s="74"/>
      <c r="B486" s="80" t="s">
        <v>2311</v>
      </c>
      <c r="C486" s="80" t="s">
        <v>2312</v>
      </c>
      <c r="D486" s="80" t="s">
        <v>2313</v>
      </c>
      <c r="E486" s="81">
        <v>212500</v>
      </c>
      <c r="F486" s="82">
        <v>1043.0896</v>
      </c>
      <c r="G486" s="82">
        <v>1036.8</v>
      </c>
      <c r="H486" s="83">
        <v>449.41199999999998</v>
      </c>
      <c r="I486" s="84"/>
      <c r="J486" s="74"/>
    </row>
    <row r="487" spans="1:10" x14ac:dyDescent="0.25">
      <c r="A487" s="74"/>
      <c r="B487" s="80" t="s">
        <v>2311</v>
      </c>
      <c r="C487" s="80" t="s">
        <v>2314</v>
      </c>
      <c r="D487" s="80" t="s">
        <v>2313</v>
      </c>
      <c r="E487" s="81">
        <v>1125</v>
      </c>
      <c r="F487" s="82">
        <v>6907.5555999999997</v>
      </c>
      <c r="G487" s="82">
        <v>6832</v>
      </c>
      <c r="H487" s="83">
        <v>15.282225</v>
      </c>
      <c r="I487" s="84"/>
      <c r="J487" s="74"/>
    </row>
    <row r="488" spans="1:10" x14ac:dyDescent="0.25">
      <c r="A488" s="74"/>
      <c r="B488" s="80" t="s">
        <v>2311</v>
      </c>
      <c r="C488" s="80" t="s">
        <v>2315</v>
      </c>
      <c r="D488" s="80" t="s">
        <v>2313</v>
      </c>
      <c r="E488" s="81">
        <v>269700</v>
      </c>
      <c r="F488" s="82">
        <v>393.487348</v>
      </c>
      <c r="G488" s="82">
        <v>383</v>
      </c>
      <c r="H488" s="83">
        <v>218.362605</v>
      </c>
      <c r="I488" s="84"/>
      <c r="J488" s="74"/>
    </row>
    <row r="489" spans="1:10" x14ac:dyDescent="0.25">
      <c r="A489" s="74"/>
      <c r="B489" s="80" t="s">
        <v>2311</v>
      </c>
      <c r="C489" s="80" t="s">
        <v>2316</v>
      </c>
      <c r="D489" s="80" t="s">
        <v>2313</v>
      </c>
      <c r="E489" s="81">
        <v>135000</v>
      </c>
      <c r="F489" s="82">
        <v>1417.7</v>
      </c>
      <c r="G489" s="82">
        <v>1330.1</v>
      </c>
      <c r="H489" s="129">
        <v>11850.1024241</v>
      </c>
      <c r="I489" s="84"/>
      <c r="J489" s="74"/>
    </row>
    <row r="490" spans="1:10" x14ac:dyDescent="0.25">
      <c r="A490" s="74"/>
      <c r="B490" s="80" t="s">
        <v>2311</v>
      </c>
      <c r="C490" s="80" t="s">
        <v>2317</v>
      </c>
      <c r="D490" s="80" t="s">
        <v>2313</v>
      </c>
      <c r="E490" s="81">
        <v>2044575</v>
      </c>
      <c r="F490" s="82">
        <v>1329.3741170000001</v>
      </c>
      <c r="G490" s="82">
        <v>1324.3</v>
      </c>
      <c r="H490" s="130"/>
      <c r="I490" s="84"/>
      <c r="J490" s="74"/>
    </row>
    <row r="491" spans="1:10" x14ac:dyDescent="0.25">
      <c r="A491" s="74"/>
      <c r="B491" s="80" t="s">
        <v>2311</v>
      </c>
      <c r="C491" s="80" t="s">
        <v>2318</v>
      </c>
      <c r="D491" s="80" t="s">
        <v>2313</v>
      </c>
      <c r="E491" s="81">
        <v>92700</v>
      </c>
      <c r="F491" s="82">
        <v>3023.3</v>
      </c>
      <c r="G491" s="82">
        <v>2917.5</v>
      </c>
      <c r="H491" s="129">
        <v>5511.4235829999998</v>
      </c>
      <c r="I491" s="84"/>
      <c r="J491" s="74"/>
    </row>
    <row r="492" spans="1:10" x14ac:dyDescent="0.25">
      <c r="A492" s="74"/>
      <c r="B492" s="80" t="s">
        <v>2311</v>
      </c>
      <c r="C492" s="80" t="s">
        <v>2319</v>
      </c>
      <c r="D492" s="80" t="s">
        <v>2313</v>
      </c>
      <c r="E492" s="81">
        <v>697413</v>
      </c>
      <c r="F492" s="82">
        <v>2894.1453510000001</v>
      </c>
      <c r="G492" s="82">
        <v>2902.5</v>
      </c>
      <c r="H492" s="130"/>
      <c r="I492" s="84"/>
      <c r="J492" s="74"/>
    </row>
    <row r="493" spans="1:10" x14ac:dyDescent="0.25">
      <c r="A493" s="74"/>
      <c r="B493" s="80" t="s">
        <v>2311</v>
      </c>
      <c r="C493" s="80" t="s">
        <v>2320</v>
      </c>
      <c r="D493" s="80" t="s">
        <v>2313</v>
      </c>
      <c r="E493" s="81">
        <v>517800</v>
      </c>
      <c r="F493" s="82">
        <v>1270.8936000000001</v>
      </c>
      <c r="G493" s="82">
        <v>1277.7</v>
      </c>
      <c r="H493" s="83">
        <v>1791.481851</v>
      </c>
      <c r="I493" s="84"/>
      <c r="J493" s="74"/>
    </row>
    <row r="494" spans="1:10" x14ac:dyDescent="0.25">
      <c r="A494" s="74"/>
      <c r="B494" s="80" t="s">
        <v>2311</v>
      </c>
      <c r="C494" s="80" t="s">
        <v>2321</v>
      </c>
      <c r="D494" s="80" t="s">
        <v>2313</v>
      </c>
      <c r="E494" s="81">
        <v>40850</v>
      </c>
      <c r="F494" s="82">
        <v>1803.8754409999999</v>
      </c>
      <c r="G494" s="82">
        <v>1788.7</v>
      </c>
      <c r="H494" s="83">
        <v>148.32001829999999</v>
      </c>
      <c r="I494" s="84"/>
      <c r="J494" s="74"/>
    </row>
    <row r="495" spans="1:10" x14ac:dyDescent="0.25">
      <c r="A495" s="74"/>
      <c r="B495" s="80" t="s">
        <v>2311</v>
      </c>
      <c r="C495" s="80" t="s">
        <v>2322</v>
      </c>
      <c r="D495" s="80" t="s">
        <v>2313</v>
      </c>
      <c r="E495" s="81">
        <v>131350</v>
      </c>
      <c r="F495" s="82">
        <v>199.7149</v>
      </c>
      <c r="G495" s="82">
        <v>204.99</v>
      </c>
      <c r="H495" s="129">
        <v>3443.1217670000001</v>
      </c>
      <c r="I495" s="84"/>
      <c r="J495" s="74"/>
    </row>
    <row r="496" spans="1:10" x14ac:dyDescent="0.25">
      <c r="A496" s="74"/>
      <c r="B496" s="80" t="s">
        <v>2311</v>
      </c>
      <c r="C496" s="80" t="s">
        <v>2323</v>
      </c>
      <c r="D496" s="80" t="s">
        <v>2313</v>
      </c>
      <c r="E496" s="81">
        <v>6677550</v>
      </c>
      <c r="F496" s="82">
        <v>202.549038</v>
      </c>
      <c r="G496" s="82">
        <v>204.1</v>
      </c>
      <c r="H496" s="130"/>
      <c r="I496" s="84"/>
      <c r="J496" s="74"/>
    </row>
    <row r="497" spans="1:10" x14ac:dyDescent="0.25">
      <c r="A497" s="74"/>
      <c r="B497" s="80" t="s">
        <v>2311</v>
      </c>
      <c r="C497" s="80" t="s">
        <v>2324</v>
      </c>
      <c r="D497" s="80" t="s">
        <v>2313</v>
      </c>
      <c r="E497" s="81">
        <v>17875</v>
      </c>
      <c r="F497" s="82">
        <v>5366.076892</v>
      </c>
      <c r="G497" s="82">
        <v>5171.5</v>
      </c>
      <c r="H497" s="83">
        <v>163.65322190000001</v>
      </c>
      <c r="I497" s="84"/>
      <c r="J497" s="74"/>
    </row>
    <row r="498" spans="1:10" x14ac:dyDescent="0.25">
      <c r="A498" s="74"/>
      <c r="B498" s="80" t="s">
        <v>2311</v>
      </c>
      <c r="C498" s="80" t="s">
        <v>2325</v>
      </c>
      <c r="D498" s="80" t="s">
        <v>2313</v>
      </c>
      <c r="E498" s="81">
        <v>1106400</v>
      </c>
      <c r="F498" s="82">
        <v>377.19162299999999</v>
      </c>
      <c r="G498" s="82">
        <v>374.75</v>
      </c>
      <c r="H498" s="83">
        <v>1399.0289700000001</v>
      </c>
      <c r="I498" s="84"/>
      <c r="J498" s="74"/>
    </row>
    <row r="499" spans="1:10" x14ac:dyDescent="0.25">
      <c r="A499" s="74"/>
      <c r="B499" s="80" t="s">
        <v>2311</v>
      </c>
      <c r="C499" s="80" t="s">
        <v>2326</v>
      </c>
      <c r="D499" s="80" t="s">
        <v>2313</v>
      </c>
      <c r="E499" s="81">
        <v>432500</v>
      </c>
      <c r="F499" s="82">
        <v>277.79730000000001</v>
      </c>
      <c r="G499" s="82">
        <v>276.10000000000002</v>
      </c>
      <c r="H499" s="83">
        <v>308.08488749999998</v>
      </c>
      <c r="I499" s="84"/>
      <c r="J499" s="74"/>
    </row>
    <row r="500" spans="1:10" x14ac:dyDescent="0.25">
      <c r="A500" s="74"/>
      <c r="B500" s="80" t="s">
        <v>2311</v>
      </c>
      <c r="C500" s="80" t="s">
        <v>2327</v>
      </c>
      <c r="D500" s="80" t="s">
        <v>2313</v>
      </c>
      <c r="E500" s="81">
        <v>153650</v>
      </c>
      <c r="F500" s="82">
        <v>2204.746204</v>
      </c>
      <c r="G500" s="82">
        <v>2204.4</v>
      </c>
      <c r="H500" s="83">
        <v>638.82138599999996</v>
      </c>
      <c r="I500" s="84"/>
      <c r="J500" s="74"/>
    </row>
    <row r="501" spans="1:10" x14ac:dyDescent="0.25">
      <c r="A501" s="74"/>
      <c r="B501" s="80" t="s">
        <v>2311</v>
      </c>
      <c r="C501" s="80" t="s">
        <v>2328</v>
      </c>
      <c r="D501" s="80" t="s">
        <v>2313</v>
      </c>
      <c r="E501" s="81">
        <v>28875</v>
      </c>
      <c r="F501" s="82">
        <v>9007</v>
      </c>
      <c r="G501" s="82">
        <v>8159</v>
      </c>
      <c r="H501" s="129">
        <v>430.31173130000002</v>
      </c>
      <c r="I501" s="84"/>
      <c r="J501" s="74"/>
    </row>
    <row r="502" spans="1:10" x14ac:dyDescent="0.25">
      <c r="A502" s="74"/>
      <c r="B502" s="80" t="s">
        <v>2311</v>
      </c>
      <c r="C502" s="80" t="s">
        <v>2329</v>
      </c>
      <c r="D502" s="80" t="s">
        <v>2313</v>
      </c>
      <c r="E502" s="81">
        <v>750</v>
      </c>
      <c r="F502" s="82">
        <v>8947.1867729999994</v>
      </c>
      <c r="G502" s="82">
        <v>8128</v>
      </c>
      <c r="H502" s="130"/>
      <c r="I502" s="84"/>
      <c r="J502" s="74"/>
    </row>
    <row r="503" spans="1:10" x14ac:dyDescent="0.25">
      <c r="A503" s="74"/>
      <c r="B503" s="80" t="s">
        <v>2311</v>
      </c>
      <c r="C503" s="80" t="s">
        <v>2330</v>
      </c>
      <c r="D503" s="80" t="s">
        <v>2313</v>
      </c>
      <c r="E503" s="81">
        <v>5840000</v>
      </c>
      <c r="F503" s="82">
        <v>157.781813</v>
      </c>
      <c r="G503" s="82">
        <v>155.46</v>
      </c>
      <c r="H503" s="83">
        <v>2003.7682400000001</v>
      </c>
      <c r="I503" s="84"/>
      <c r="J503" s="74"/>
    </row>
    <row r="504" spans="1:10" x14ac:dyDescent="0.25">
      <c r="A504" s="74"/>
      <c r="B504" s="80" t="s">
        <v>2311</v>
      </c>
      <c r="C504" s="80" t="s">
        <v>2331</v>
      </c>
      <c r="D504" s="80" t="s">
        <v>2313</v>
      </c>
      <c r="E504" s="81">
        <v>26500</v>
      </c>
      <c r="F504" s="82">
        <v>2423.1263720000002</v>
      </c>
      <c r="G504" s="82">
        <v>2404.6</v>
      </c>
      <c r="H504" s="83">
        <v>112.88496499999999</v>
      </c>
      <c r="I504" s="84"/>
      <c r="J504" s="74"/>
    </row>
    <row r="505" spans="1:10" x14ac:dyDescent="0.25">
      <c r="A505" s="74"/>
      <c r="B505" s="80" t="s">
        <v>2311</v>
      </c>
      <c r="C505" s="80" t="s">
        <v>2332</v>
      </c>
      <c r="D505" s="80" t="s">
        <v>2313</v>
      </c>
      <c r="E505" s="81">
        <v>237150</v>
      </c>
      <c r="F505" s="82">
        <v>1378.3363119999999</v>
      </c>
      <c r="G505" s="82">
        <v>1371.9</v>
      </c>
      <c r="H505" s="83">
        <v>636.26514980000002</v>
      </c>
      <c r="I505" s="84"/>
      <c r="J505" s="74"/>
    </row>
    <row r="506" spans="1:10" x14ac:dyDescent="0.25">
      <c r="A506" s="74"/>
      <c r="B506" s="80" t="s">
        <v>2311</v>
      </c>
      <c r="C506" s="80" t="s">
        <v>2333</v>
      </c>
      <c r="D506" s="80" t="s">
        <v>2313</v>
      </c>
      <c r="E506" s="81">
        <v>515000</v>
      </c>
      <c r="F506" s="82">
        <v>1045.650864</v>
      </c>
      <c r="G506" s="82">
        <v>1011.6</v>
      </c>
      <c r="H506" s="83">
        <v>1014.3234</v>
      </c>
      <c r="I506" s="84"/>
      <c r="J506" s="74"/>
    </row>
    <row r="507" spans="1:10" x14ac:dyDescent="0.25">
      <c r="A507" s="74"/>
      <c r="B507" s="80" t="s">
        <v>2311</v>
      </c>
      <c r="C507" s="80" t="s">
        <v>2334</v>
      </c>
      <c r="D507" s="80" t="s">
        <v>2313</v>
      </c>
      <c r="E507" s="81">
        <v>480150</v>
      </c>
      <c r="F507" s="82">
        <v>1722.4966629999999</v>
      </c>
      <c r="G507" s="82">
        <v>1676.9</v>
      </c>
      <c r="H507" s="83">
        <v>1435.4156273000001</v>
      </c>
      <c r="I507" s="84"/>
      <c r="J507" s="74"/>
    </row>
    <row r="508" spans="1:10" x14ac:dyDescent="0.25">
      <c r="A508" s="74"/>
      <c r="B508" s="80" t="s">
        <v>2311</v>
      </c>
      <c r="C508" s="80" t="s">
        <v>2335</v>
      </c>
      <c r="D508" s="80" t="s">
        <v>2313</v>
      </c>
      <c r="E508" s="81">
        <v>312500</v>
      </c>
      <c r="F508" s="82">
        <v>1256.5999999999999</v>
      </c>
      <c r="G508" s="82">
        <v>1234.2</v>
      </c>
      <c r="H508" s="129">
        <v>3878.2927249999998</v>
      </c>
      <c r="I508" s="84"/>
      <c r="J508" s="74"/>
    </row>
    <row r="509" spans="1:10" x14ac:dyDescent="0.25">
      <c r="A509" s="74"/>
      <c r="B509" s="80" t="s">
        <v>2311</v>
      </c>
      <c r="C509" s="80" t="s">
        <v>2336</v>
      </c>
      <c r="D509" s="80" t="s">
        <v>2313</v>
      </c>
      <c r="E509" s="81">
        <v>1470000</v>
      </c>
      <c r="F509" s="82">
        <v>1208.1055819999999</v>
      </c>
      <c r="G509" s="82">
        <v>1227.8</v>
      </c>
      <c r="H509" s="130"/>
      <c r="I509" s="84"/>
      <c r="J509" s="74"/>
    </row>
    <row r="510" spans="1:10" x14ac:dyDescent="0.25">
      <c r="A510" s="74"/>
      <c r="B510" s="80" t="s">
        <v>2311</v>
      </c>
      <c r="C510" s="80" t="s">
        <v>2337</v>
      </c>
      <c r="D510" s="80" t="s">
        <v>2313</v>
      </c>
      <c r="E510" s="81">
        <v>24375</v>
      </c>
      <c r="F510" s="82">
        <v>11137.489014999999</v>
      </c>
      <c r="G510" s="82">
        <v>10919</v>
      </c>
      <c r="H510" s="83">
        <v>470.24128130000003</v>
      </c>
      <c r="I510" s="84"/>
      <c r="J510" s="74"/>
    </row>
    <row r="511" spans="1:10" x14ac:dyDescent="0.25">
      <c r="A511" s="74"/>
      <c r="B511" s="80" t="s">
        <v>2311</v>
      </c>
      <c r="C511" s="80" t="s">
        <v>2338</v>
      </c>
      <c r="D511" s="80" t="s">
        <v>2313</v>
      </c>
      <c r="E511" s="81">
        <v>3300</v>
      </c>
      <c r="F511" s="82">
        <v>1858.5818180000001</v>
      </c>
      <c r="G511" s="82">
        <v>1741.6</v>
      </c>
      <c r="H511" s="129">
        <v>159.355896</v>
      </c>
      <c r="I511" s="84"/>
      <c r="J511" s="74"/>
    </row>
    <row r="512" spans="1:10" x14ac:dyDescent="0.25">
      <c r="A512" s="74"/>
      <c r="B512" s="80" t="s">
        <v>2311</v>
      </c>
      <c r="C512" s="80" t="s">
        <v>2339</v>
      </c>
      <c r="D512" s="80" t="s">
        <v>2313</v>
      </c>
      <c r="E512" s="81">
        <v>48600</v>
      </c>
      <c r="F512" s="82">
        <v>1768.548078</v>
      </c>
      <c r="G512" s="82">
        <v>1733.8</v>
      </c>
      <c r="H512" s="130"/>
      <c r="I512" s="84"/>
      <c r="J512" s="74"/>
    </row>
    <row r="513" spans="1:10" x14ac:dyDescent="0.25">
      <c r="A513" s="74"/>
      <c r="B513" s="80" t="s">
        <v>2311</v>
      </c>
      <c r="C513" s="80" t="s">
        <v>2340</v>
      </c>
      <c r="D513" s="80" t="s">
        <v>2313</v>
      </c>
      <c r="E513" s="81">
        <v>1143750</v>
      </c>
      <c r="F513" s="82">
        <v>989.14825199999996</v>
      </c>
      <c r="G513" s="82">
        <v>965.8</v>
      </c>
      <c r="H513" s="83">
        <v>2142.6211874999999</v>
      </c>
      <c r="I513" s="84"/>
      <c r="J513" s="74"/>
    </row>
    <row r="514" spans="1:10" x14ac:dyDescent="0.25">
      <c r="A514" s="74"/>
      <c r="B514" s="80" t="s">
        <v>2311</v>
      </c>
      <c r="C514" s="80" t="s">
        <v>2341</v>
      </c>
      <c r="D514" s="80" t="s">
        <v>2313</v>
      </c>
      <c r="E514" s="81">
        <v>6015600</v>
      </c>
      <c r="F514" s="82">
        <v>189.815631</v>
      </c>
      <c r="G514" s="82">
        <v>179.13</v>
      </c>
      <c r="H514" s="83">
        <v>4382.3074518000003</v>
      </c>
      <c r="I514" s="84"/>
      <c r="J514" s="74"/>
    </row>
    <row r="515" spans="1:10" x14ac:dyDescent="0.25">
      <c r="A515" s="74"/>
      <c r="B515" s="80" t="s">
        <v>2311</v>
      </c>
      <c r="C515" s="80" t="s">
        <v>2342</v>
      </c>
      <c r="D515" s="80" t="s">
        <v>2313</v>
      </c>
      <c r="E515" s="81">
        <v>4519125</v>
      </c>
      <c r="F515" s="82">
        <v>235.49023299999999</v>
      </c>
      <c r="G515" s="82">
        <v>232.64</v>
      </c>
      <c r="H515" s="83">
        <v>1930.2267465</v>
      </c>
      <c r="I515" s="84"/>
      <c r="J515" s="74"/>
    </row>
    <row r="516" spans="1:10" x14ac:dyDescent="0.25">
      <c r="A516" s="74"/>
      <c r="B516" s="80" t="s">
        <v>2311</v>
      </c>
      <c r="C516" s="80" t="s">
        <v>2343</v>
      </c>
      <c r="D516" s="80" t="s">
        <v>2313</v>
      </c>
      <c r="E516" s="81">
        <v>2459600</v>
      </c>
      <c r="F516" s="82">
        <v>137.231482</v>
      </c>
      <c r="G516" s="82">
        <v>131.18</v>
      </c>
      <c r="H516" s="83">
        <v>1158.9217068</v>
      </c>
      <c r="I516" s="84"/>
      <c r="J516" s="74"/>
    </row>
    <row r="517" spans="1:10" x14ac:dyDescent="0.25">
      <c r="A517" s="74"/>
      <c r="B517" s="80" t="s">
        <v>2311</v>
      </c>
      <c r="C517" s="80" t="s">
        <v>2344</v>
      </c>
      <c r="D517" s="80" t="s">
        <v>2313</v>
      </c>
      <c r="E517" s="81">
        <v>28500</v>
      </c>
      <c r="F517" s="82">
        <v>389.51749999999998</v>
      </c>
      <c r="G517" s="82">
        <v>390.75</v>
      </c>
      <c r="H517" s="129">
        <v>1259.0341688000001</v>
      </c>
      <c r="I517" s="84"/>
      <c r="J517" s="74"/>
    </row>
    <row r="518" spans="1:10" x14ac:dyDescent="0.25">
      <c r="A518" s="74"/>
      <c r="B518" s="80" t="s">
        <v>2311</v>
      </c>
      <c r="C518" s="80" t="s">
        <v>2345</v>
      </c>
      <c r="D518" s="80" t="s">
        <v>2313</v>
      </c>
      <c r="E518" s="81">
        <v>1767000</v>
      </c>
      <c r="F518" s="82">
        <v>388.662038</v>
      </c>
      <c r="G518" s="82">
        <v>388.75</v>
      </c>
      <c r="H518" s="130"/>
      <c r="I518" s="84"/>
      <c r="J518" s="74"/>
    </row>
    <row r="519" spans="1:10" x14ac:dyDescent="0.25">
      <c r="A519" s="74"/>
      <c r="B519" s="80" t="s">
        <v>2311</v>
      </c>
      <c r="C519" s="80" t="s">
        <v>2346</v>
      </c>
      <c r="D519" s="80" t="s">
        <v>2313</v>
      </c>
      <c r="E519" s="81">
        <v>12000</v>
      </c>
      <c r="F519" s="82">
        <v>2030.5042000000001</v>
      </c>
      <c r="G519" s="82">
        <v>1930.8</v>
      </c>
      <c r="H519" s="83">
        <v>46.041359999999997</v>
      </c>
      <c r="I519" s="84"/>
      <c r="J519" s="74"/>
    </row>
    <row r="520" spans="1:10" x14ac:dyDescent="0.25">
      <c r="A520" s="74"/>
      <c r="B520" s="80" t="s">
        <v>2311</v>
      </c>
      <c r="C520" s="80" t="s">
        <v>2347</v>
      </c>
      <c r="D520" s="80" t="s">
        <v>2313</v>
      </c>
      <c r="E520" s="81">
        <v>261250</v>
      </c>
      <c r="F520" s="82">
        <v>1815.3620000000001</v>
      </c>
      <c r="G520" s="82">
        <v>1775.7</v>
      </c>
      <c r="H520" s="129">
        <v>3802.79414</v>
      </c>
      <c r="I520" s="84"/>
      <c r="J520" s="74"/>
    </row>
    <row r="521" spans="1:10" x14ac:dyDescent="0.25">
      <c r="A521" s="74"/>
      <c r="B521" s="80" t="s">
        <v>2311</v>
      </c>
      <c r="C521" s="80" t="s">
        <v>2348</v>
      </c>
      <c r="D521" s="80" t="s">
        <v>2313</v>
      </c>
      <c r="E521" s="81">
        <v>957125</v>
      </c>
      <c r="F521" s="82">
        <v>1805.1726510000001</v>
      </c>
      <c r="G521" s="82">
        <v>1766.6</v>
      </c>
      <c r="H521" s="130"/>
      <c r="I521" s="84"/>
      <c r="J521" s="74"/>
    </row>
    <row r="522" spans="1:10" x14ac:dyDescent="0.25">
      <c r="A522" s="74"/>
      <c r="B522" s="80" t="s">
        <v>2311</v>
      </c>
      <c r="C522" s="80" t="s">
        <v>2349</v>
      </c>
      <c r="D522" s="80" t="s">
        <v>2313</v>
      </c>
      <c r="E522" s="81">
        <v>3349500</v>
      </c>
      <c r="F522" s="82">
        <v>415.41691300000002</v>
      </c>
      <c r="G522" s="82">
        <v>415.5</v>
      </c>
      <c r="H522" s="83">
        <v>3267.8559375</v>
      </c>
      <c r="I522" s="84"/>
      <c r="J522" s="74"/>
    </row>
    <row r="523" spans="1:10" x14ac:dyDescent="0.25">
      <c r="A523" s="74"/>
      <c r="B523" s="80" t="s">
        <v>2311</v>
      </c>
      <c r="C523" s="80" t="s">
        <v>2350</v>
      </c>
      <c r="D523" s="80" t="s">
        <v>2313</v>
      </c>
      <c r="E523" s="81">
        <v>1250000</v>
      </c>
      <c r="F523" s="82">
        <v>386.22928899999999</v>
      </c>
      <c r="G523" s="82">
        <v>374.15</v>
      </c>
      <c r="H523" s="83">
        <v>852.56562499999995</v>
      </c>
      <c r="I523" s="84"/>
      <c r="J523" s="74"/>
    </row>
    <row r="524" spans="1:10" x14ac:dyDescent="0.25">
      <c r="A524" s="74"/>
      <c r="B524" s="80" t="s">
        <v>2311</v>
      </c>
      <c r="C524" s="80" t="s">
        <v>2351</v>
      </c>
      <c r="D524" s="80" t="s">
        <v>2313</v>
      </c>
      <c r="E524" s="81">
        <v>6375</v>
      </c>
      <c r="F524" s="82">
        <v>47915.9804</v>
      </c>
      <c r="G524" s="82">
        <v>47370</v>
      </c>
      <c r="H524" s="83">
        <v>551.06647499999997</v>
      </c>
      <c r="I524" s="84"/>
      <c r="J524" s="74"/>
    </row>
    <row r="525" spans="1:10" x14ac:dyDescent="0.25">
      <c r="A525" s="74"/>
      <c r="B525" s="80" t="s">
        <v>2311</v>
      </c>
      <c r="C525" s="80" t="s">
        <v>2352</v>
      </c>
      <c r="D525" s="80" t="s">
        <v>2313</v>
      </c>
      <c r="E525" s="81">
        <v>649775</v>
      </c>
      <c r="F525" s="82">
        <v>306.40515299999998</v>
      </c>
      <c r="G525" s="82">
        <v>304.39999999999998</v>
      </c>
      <c r="H525" s="83">
        <v>374.62127850000002</v>
      </c>
      <c r="I525" s="84"/>
      <c r="J525" s="74"/>
    </row>
    <row r="526" spans="1:10" x14ac:dyDescent="0.25">
      <c r="A526" s="74"/>
      <c r="B526" s="80" t="s">
        <v>2311</v>
      </c>
      <c r="C526" s="80" t="s">
        <v>2353</v>
      </c>
      <c r="D526" s="80" t="s">
        <v>2313</v>
      </c>
      <c r="E526" s="81">
        <v>263400</v>
      </c>
      <c r="F526" s="82">
        <v>3140.9454700000001</v>
      </c>
      <c r="G526" s="82">
        <v>3108.6</v>
      </c>
      <c r="H526" s="83">
        <v>2152.7708339999999</v>
      </c>
      <c r="I526" s="84"/>
      <c r="J526" s="74"/>
    </row>
    <row r="527" spans="1:10" x14ac:dyDescent="0.25">
      <c r="A527" s="74"/>
      <c r="B527" s="80" t="s">
        <v>2311</v>
      </c>
      <c r="C527" s="80" t="s">
        <v>2354</v>
      </c>
      <c r="D527" s="80" t="s">
        <v>2313</v>
      </c>
      <c r="E527" s="81">
        <v>61050</v>
      </c>
      <c r="F527" s="82">
        <v>711.152692</v>
      </c>
      <c r="G527" s="82">
        <v>676.85</v>
      </c>
      <c r="H527" s="83">
        <v>85.750677400000001</v>
      </c>
      <c r="I527" s="84"/>
      <c r="J527" s="74"/>
    </row>
    <row r="528" spans="1:10" x14ac:dyDescent="0.25">
      <c r="A528" s="74"/>
      <c r="B528" s="80" t="s">
        <v>2311</v>
      </c>
      <c r="C528" s="80" t="s">
        <v>2355</v>
      </c>
      <c r="D528" s="80" t="s">
        <v>2313</v>
      </c>
      <c r="E528" s="81">
        <v>6750</v>
      </c>
      <c r="F528" s="82">
        <v>126</v>
      </c>
      <c r="G528" s="82">
        <v>121.09</v>
      </c>
      <c r="H528" s="129">
        <v>5672.1623050999997</v>
      </c>
      <c r="I528" s="84"/>
      <c r="J528" s="74"/>
    </row>
    <row r="529" spans="1:10" x14ac:dyDescent="0.25">
      <c r="A529" s="74"/>
      <c r="B529" s="80" t="s">
        <v>2311</v>
      </c>
      <c r="C529" s="80" t="s">
        <v>2356</v>
      </c>
      <c r="D529" s="80" t="s">
        <v>2313</v>
      </c>
      <c r="E529" s="81">
        <v>13749750</v>
      </c>
      <c r="F529" s="82">
        <v>124.13262400000001</v>
      </c>
      <c r="G529" s="82">
        <v>120.5</v>
      </c>
      <c r="H529" s="130"/>
      <c r="I529" s="84"/>
      <c r="J529" s="74"/>
    </row>
    <row r="530" spans="1:10" x14ac:dyDescent="0.25">
      <c r="A530" s="74"/>
      <c r="B530" s="80" t="s">
        <v>2311</v>
      </c>
      <c r="C530" s="80" t="s">
        <v>2357</v>
      </c>
      <c r="D530" s="80" t="s">
        <v>2313</v>
      </c>
      <c r="E530" s="81">
        <v>104975</v>
      </c>
      <c r="F530" s="82">
        <v>1290.6194</v>
      </c>
      <c r="G530" s="82">
        <v>1274.2</v>
      </c>
      <c r="H530" s="83">
        <v>294.96610329999999</v>
      </c>
      <c r="I530" s="84"/>
      <c r="J530" s="74"/>
    </row>
    <row r="531" spans="1:10" x14ac:dyDescent="0.25">
      <c r="A531" s="74"/>
      <c r="B531" s="80" t="s">
        <v>2311</v>
      </c>
      <c r="C531" s="80" t="s">
        <v>2358</v>
      </c>
      <c r="D531" s="80" t="s">
        <v>2313</v>
      </c>
      <c r="E531" s="81">
        <v>83300</v>
      </c>
      <c r="F531" s="82">
        <v>869.648912</v>
      </c>
      <c r="G531" s="82">
        <v>861.1</v>
      </c>
      <c r="H531" s="83">
        <v>158.1354705</v>
      </c>
      <c r="I531" s="84"/>
      <c r="J531" s="74"/>
    </row>
    <row r="532" spans="1:10" x14ac:dyDescent="0.25">
      <c r="A532" s="74"/>
      <c r="B532" s="80" t="s">
        <v>2311</v>
      </c>
      <c r="C532" s="80" t="s">
        <v>2359</v>
      </c>
      <c r="D532" s="80" t="s">
        <v>2313</v>
      </c>
      <c r="E532" s="81">
        <v>156250</v>
      </c>
      <c r="F532" s="82">
        <v>1686.9</v>
      </c>
      <c r="G532" s="82">
        <v>1628</v>
      </c>
      <c r="H532" s="129">
        <v>1201.9858438000001</v>
      </c>
      <c r="I532" s="84"/>
      <c r="J532" s="74"/>
    </row>
    <row r="533" spans="1:10" x14ac:dyDescent="0.25">
      <c r="A533" s="74"/>
      <c r="B533" s="80" t="s">
        <v>2311</v>
      </c>
      <c r="C533" s="80" t="s">
        <v>2360</v>
      </c>
      <c r="D533" s="80" t="s">
        <v>2313</v>
      </c>
      <c r="E533" s="81">
        <v>193750</v>
      </c>
      <c r="F533" s="82">
        <v>1660.787032</v>
      </c>
      <c r="G533" s="82">
        <v>1621.1</v>
      </c>
      <c r="H533" s="130"/>
      <c r="I533" s="84"/>
      <c r="J533" s="74"/>
    </row>
    <row r="534" spans="1:10" x14ac:dyDescent="0.25">
      <c r="A534" s="74"/>
      <c r="B534" s="80" t="s">
        <v>2311</v>
      </c>
      <c r="C534" s="80" t="s">
        <v>2361</v>
      </c>
      <c r="D534" s="80" t="s">
        <v>2313</v>
      </c>
      <c r="E534" s="81">
        <v>56950</v>
      </c>
      <c r="F534" s="82">
        <v>1403.329052</v>
      </c>
      <c r="G534" s="82">
        <v>1357.2</v>
      </c>
      <c r="H534" s="83">
        <v>136.111639</v>
      </c>
      <c r="I534" s="84"/>
      <c r="J534" s="74"/>
    </row>
    <row r="535" spans="1:10" x14ac:dyDescent="0.25">
      <c r="A535" s="74"/>
      <c r="B535" s="80" t="s">
        <v>2311</v>
      </c>
      <c r="C535" s="80" t="s">
        <v>2362</v>
      </c>
      <c r="D535" s="80" t="s">
        <v>2313</v>
      </c>
      <c r="E535" s="81">
        <v>2461050</v>
      </c>
      <c r="F535" s="82">
        <v>426.44880899999998</v>
      </c>
      <c r="G535" s="82">
        <v>426.1</v>
      </c>
      <c r="H535" s="83">
        <v>1854.9795217999999</v>
      </c>
      <c r="I535" s="84"/>
      <c r="J535" s="74"/>
    </row>
    <row r="536" spans="1:10" x14ac:dyDescent="0.25">
      <c r="A536" s="74"/>
      <c r="B536" s="80" t="s">
        <v>2311</v>
      </c>
      <c r="C536" s="80" t="s">
        <v>2363</v>
      </c>
      <c r="D536" s="80" t="s">
        <v>2313</v>
      </c>
      <c r="E536" s="81">
        <v>445075</v>
      </c>
      <c r="F536" s="82">
        <v>1792.1448009999999</v>
      </c>
      <c r="G536" s="82">
        <v>1766.8</v>
      </c>
      <c r="H536" s="83">
        <v>1880.4329734999999</v>
      </c>
      <c r="I536" s="84"/>
      <c r="J536" s="74"/>
    </row>
    <row r="537" spans="1:10" x14ac:dyDescent="0.25">
      <c r="A537" s="74"/>
      <c r="B537" s="80" t="s">
        <v>2311</v>
      </c>
      <c r="C537" s="80" t="s">
        <v>2364</v>
      </c>
      <c r="D537" s="80" t="s">
        <v>2313</v>
      </c>
      <c r="E537" s="81">
        <v>3850</v>
      </c>
      <c r="F537" s="82">
        <v>1834.25</v>
      </c>
      <c r="G537" s="82">
        <v>1780</v>
      </c>
      <c r="H537" s="83">
        <v>12.05743</v>
      </c>
      <c r="I537" s="84"/>
      <c r="J537" s="74"/>
    </row>
    <row r="538" spans="1:10" x14ac:dyDescent="0.25">
      <c r="A538" s="74"/>
      <c r="B538" s="80" t="s">
        <v>2311</v>
      </c>
      <c r="C538" s="80" t="s">
        <v>2365</v>
      </c>
      <c r="D538" s="80" t="s">
        <v>2313</v>
      </c>
      <c r="E538" s="81">
        <v>813750</v>
      </c>
      <c r="F538" s="82">
        <v>456.78995600000002</v>
      </c>
      <c r="G538" s="82">
        <v>451.45</v>
      </c>
      <c r="H538" s="83">
        <v>704.30672809999999</v>
      </c>
      <c r="I538" s="84"/>
      <c r="J538" s="74"/>
    </row>
    <row r="539" spans="1:10" x14ac:dyDescent="0.25">
      <c r="A539" s="74"/>
      <c r="B539" s="80" t="s">
        <v>2311</v>
      </c>
      <c r="C539" s="80" t="s">
        <v>2366</v>
      </c>
      <c r="D539" s="80" t="s">
        <v>2313</v>
      </c>
      <c r="E539" s="81">
        <v>3306700</v>
      </c>
      <c r="F539" s="82">
        <v>221.42301499999999</v>
      </c>
      <c r="G539" s="82">
        <v>210.53</v>
      </c>
      <c r="H539" s="83">
        <v>2378.1141594000001</v>
      </c>
      <c r="I539" s="84"/>
      <c r="J539" s="74"/>
    </row>
    <row r="540" spans="1:10" x14ac:dyDescent="0.25">
      <c r="A540" s="74"/>
      <c r="B540" s="80" t="s">
        <v>2311</v>
      </c>
      <c r="C540" s="80" t="s">
        <v>2367</v>
      </c>
      <c r="D540" s="80" t="s">
        <v>2313</v>
      </c>
      <c r="E540" s="81">
        <v>109600</v>
      </c>
      <c r="F540" s="82">
        <v>4930.1131100000002</v>
      </c>
      <c r="G540" s="82">
        <v>4798</v>
      </c>
      <c r="H540" s="83">
        <v>987.00279999999998</v>
      </c>
      <c r="I540" s="84"/>
      <c r="J540" s="74"/>
    </row>
    <row r="541" spans="1:10" x14ac:dyDescent="0.25">
      <c r="A541" s="74"/>
      <c r="B541" s="80" t="s">
        <v>2311</v>
      </c>
      <c r="C541" s="80" t="s">
        <v>2368</v>
      </c>
      <c r="D541" s="80" t="s">
        <v>2313</v>
      </c>
      <c r="E541" s="81">
        <v>400000</v>
      </c>
      <c r="F541" s="82">
        <v>385.06277499999999</v>
      </c>
      <c r="G541" s="82">
        <v>381.85</v>
      </c>
      <c r="H541" s="83">
        <v>269.779</v>
      </c>
      <c r="I541" s="84"/>
      <c r="J541" s="74"/>
    </row>
    <row r="542" spans="1:10" x14ac:dyDescent="0.25">
      <c r="A542" s="74"/>
      <c r="B542" s="80" t="s">
        <v>2311</v>
      </c>
      <c r="C542" s="80" t="s">
        <v>2369</v>
      </c>
      <c r="D542" s="80" t="s">
        <v>2313</v>
      </c>
      <c r="E542" s="81">
        <v>1518900</v>
      </c>
      <c r="F542" s="82">
        <v>420.69448699999998</v>
      </c>
      <c r="G542" s="82">
        <v>409.15</v>
      </c>
      <c r="H542" s="83">
        <v>1261.9059173000001</v>
      </c>
      <c r="I542" s="84"/>
      <c r="J542" s="74"/>
    </row>
    <row r="543" spans="1:10" x14ac:dyDescent="0.25">
      <c r="A543" s="74"/>
      <c r="B543" s="80" t="s">
        <v>2311</v>
      </c>
      <c r="C543" s="80" t="s">
        <v>2370</v>
      </c>
      <c r="D543" s="80" t="s">
        <v>2313</v>
      </c>
      <c r="E543" s="81">
        <v>89200</v>
      </c>
      <c r="F543" s="82">
        <v>9653.9713470000006</v>
      </c>
      <c r="G543" s="82">
        <v>9336</v>
      </c>
      <c r="H543" s="83">
        <v>1470.5958000000001</v>
      </c>
      <c r="I543" s="84"/>
      <c r="J543" s="74"/>
    </row>
    <row r="544" spans="1:10" x14ac:dyDescent="0.25">
      <c r="A544" s="74"/>
      <c r="B544" s="80" t="s">
        <v>2311</v>
      </c>
      <c r="C544" s="80" t="s">
        <v>2371</v>
      </c>
      <c r="D544" s="80" t="s">
        <v>2313</v>
      </c>
      <c r="E544" s="81">
        <v>2850</v>
      </c>
      <c r="F544" s="82">
        <v>663.93886699999996</v>
      </c>
      <c r="G544" s="82">
        <v>668.8</v>
      </c>
      <c r="H544" s="83">
        <v>3.869103</v>
      </c>
      <c r="I544" s="84"/>
      <c r="J544" s="74"/>
    </row>
    <row r="545" spans="1:10" x14ac:dyDescent="0.25">
      <c r="A545" s="74"/>
      <c r="B545" s="80" t="s">
        <v>2311</v>
      </c>
      <c r="C545" s="80" t="s">
        <v>2372</v>
      </c>
      <c r="D545" s="80" t="s">
        <v>2313</v>
      </c>
      <c r="E545" s="81">
        <v>4200</v>
      </c>
      <c r="F545" s="82">
        <v>3780.6214</v>
      </c>
      <c r="G545" s="82">
        <v>3836.4</v>
      </c>
      <c r="H545" s="83">
        <v>28.353947999999999</v>
      </c>
      <c r="I545" s="84"/>
      <c r="J545" s="74"/>
    </row>
    <row r="546" spans="1:10" x14ac:dyDescent="0.25">
      <c r="A546" s="74"/>
      <c r="B546" s="80" t="s">
        <v>2311</v>
      </c>
      <c r="C546" s="80" t="s">
        <v>2373</v>
      </c>
      <c r="D546" s="80" t="s">
        <v>2313</v>
      </c>
      <c r="E546" s="81">
        <v>76600</v>
      </c>
      <c r="F546" s="82">
        <v>7357.0886979999996</v>
      </c>
      <c r="G546" s="82">
        <v>7197.5</v>
      </c>
      <c r="H546" s="83">
        <v>972.15549499999997</v>
      </c>
      <c r="I546" s="84"/>
      <c r="J546" s="74"/>
    </row>
    <row r="547" spans="1:10" x14ac:dyDescent="0.25">
      <c r="A547" s="74"/>
      <c r="B547" s="80" t="s">
        <v>2311</v>
      </c>
      <c r="C547" s="80" t="s">
        <v>2374</v>
      </c>
      <c r="D547" s="80" t="s">
        <v>2313</v>
      </c>
      <c r="E547" s="81">
        <v>23800</v>
      </c>
      <c r="F547" s="82">
        <v>3294</v>
      </c>
      <c r="G547" s="82">
        <v>3237.7</v>
      </c>
      <c r="H547" s="83">
        <v>167.80654100000001</v>
      </c>
      <c r="I547" s="84"/>
      <c r="J547" s="74"/>
    </row>
    <row r="548" spans="1:10" x14ac:dyDescent="0.25">
      <c r="A548" s="74"/>
      <c r="B548" s="80" t="s">
        <v>2311</v>
      </c>
      <c r="C548" s="80" t="s">
        <v>2375</v>
      </c>
      <c r="D548" s="80" t="s">
        <v>2313</v>
      </c>
      <c r="E548" s="81">
        <v>397700</v>
      </c>
      <c r="F548" s="82">
        <v>338.35</v>
      </c>
      <c r="G548" s="82">
        <v>321.10000000000002</v>
      </c>
      <c r="H548" s="129">
        <v>1625.3864231</v>
      </c>
      <c r="I548" s="84"/>
      <c r="J548" s="74"/>
    </row>
    <row r="549" spans="1:10" x14ac:dyDescent="0.25">
      <c r="A549" s="74"/>
      <c r="B549" s="80" t="s">
        <v>2311</v>
      </c>
      <c r="C549" s="80" t="s">
        <v>2376</v>
      </c>
      <c r="D549" s="80" t="s">
        <v>2313</v>
      </c>
      <c r="E549" s="81">
        <v>1918175</v>
      </c>
      <c r="F549" s="82">
        <v>333.52609100000001</v>
      </c>
      <c r="G549" s="82">
        <v>319.64999999999998</v>
      </c>
      <c r="H549" s="130"/>
      <c r="I549" s="84"/>
      <c r="J549" s="74"/>
    </row>
    <row r="550" spans="1:10" x14ac:dyDescent="0.25">
      <c r="A550" s="74"/>
      <c r="B550" s="80" t="s">
        <v>2311</v>
      </c>
      <c r="C550" s="80" t="s">
        <v>2377</v>
      </c>
      <c r="D550" s="80" t="s">
        <v>2313</v>
      </c>
      <c r="E550" s="81">
        <v>500000</v>
      </c>
      <c r="F550" s="82">
        <v>333.55</v>
      </c>
      <c r="G550" s="82">
        <v>322.10000000000002</v>
      </c>
      <c r="H550" s="129">
        <v>793.37052500000004</v>
      </c>
      <c r="I550" s="84"/>
      <c r="J550" s="74"/>
    </row>
    <row r="551" spans="1:10" x14ac:dyDescent="0.25">
      <c r="A551" s="74"/>
      <c r="B551" s="80" t="s">
        <v>2311</v>
      </c>
      <c r="C551" s="80" t="s">
        <v>2378</v>
      </c>
      <c r="D551" s="80" t="s">
        <v>2313</v>
      </c>
      <c r="E551" s="81">
        <v>905000</v>
      </c>
      <c r="F551" s="82">
        <v>329.23479099999997</v>
      </c>
      <c r="G551" s="82">
        <v>320.3</v>
      </c>
      <c r="H551" s="130"/>
      <c r="I551" s="84"/>
      <c r="J551" s="74"/>
    </row>
    <row r="552" spans="1:10" x14ac:dyDescent="0.25">
      <c r="A552" s="74"/>
      <c r="B552" s="80" t="s">
        <v>2311</v>
      </c>
      <c r="C552" s="80" t="s">
        <v>2379</v>
      </c>
      <c r="D552" s="80" t="s">
        <v>2313</v>
      </c>
      <c r="E552" s="81">
        <v>254975</v>
      </c>
      <c r="F552" s="82">
        <v>853.88216</v>
      </c>
      <c r="G552" s="82">
        <v>764.7</v>
      </c>
      <c r="H552" s="83">
        <v>362.81540139999998</v>
      </c>
      <c r="I552" s="84"/>
      <c r="J552" s="74"/>
    </row>
    <row r="553" spans="1:10" x14ac:dyDescent="0.25">
      <c r="A553" s="74"/>
      <c r="B553" s="80" t="s">
        <v>2311</v>
      </c>
      <c r="C553" s="80" t="s">
        <v>2380</v>
      </c>
      <c r="D553" s="80" t="s">
        <v>2313</v>
      </c>
      <c r="E553" s="81">
        <v>447300</v>
      </c>
      <c r="F553" s="82">
        <v>172.78420499999999</v>
      </c>
      <c r="G553" s="82">
        <v>172.26</v>
      </c>
      <c r="H553" s="83">
        <v>135.88571429999999</v>
      </c>
      <c r="I553" s="84"/>
      <c r="J553" s="74"/>
    </row>
    <row r="554" spans="1:10" x14ac:dyDescent="0.25">
      <c r="A554" s="74"/>
      <c r="B554" s="80" t="s">
        <v>2311</v>
      </c>
      <c r="C554" s="80" t="s">
        <v>2381</v>
      </c>
      <c r="D554" s="80" t="s">
        <v>2313</v>
      </c>
      <c r="E554" s="81">
        <v>790125</v>
      </c>
      <c r="F554" s="82">
        <v>2388.0980989999998</v>
      </c>
      <c r="G554" s="82">
        <v>2359.4</v>
      </c>
      <c r="H554" s="83">
        <v>6326.9970487999999</v>
      </c>
      <c r="I554" s="84"/>
      <c r="J554" s="74"/>
    </row>
    <row r="555" spans="1:10" x14ac:dyDescent="0.25">
      <c r="A555" s="74"/>
      <c r="B555" s="80" t="s">
        <v>2311</v>
      </c>
      <c r="C555" s="80" t="s">
        <v>2382</v>
      </c>
      <c r="D555" s="80" t="s">
        <v>2313</v>
      </c>
      <c r="E555" s="81">
        <v>1220625</v>
      </c>
      <c r="F555" s="82">
        <v>98.898531000000006</v>
      </c>
      <c r="G555" s="82">
        <v>95.33</v>
      </c>
      <c r="H555" s="83">
        <v>236.51501339999999</v>
      </c>
      <c r="I555" s="84"/>
      <c r="J555" s="74"/>
    </row>
    <row r="556" spans="1:10" x14ac:dyDescent="0.25">
      <c r="A556" s="74"/>
      <c r="B556" s="80" t="s">
        <v>2311</v>
      </c>
      <c r="C556" s="80" t="s">
        <v>2383</v>
      </c>
      <c r="D556" s="80" t="s">
        <v>2313</v>
      </c>
      <c r="E556" s="81">
        <v>115500</v>
      </c>
      <c r="F556" s="82">
        <v>859.98234600000001</v>
      </c>
      <c r="G556" s="82">
        <v>851.65</v>
      </c>
      <c r="H556" s="83">
        <v>176.42365129999999</v>
      </c>
      <c r="I556" s="84"/>
      <c r="J556" s="74"/>
    </row>
    <row r="557" spans="1:10" x14ac:dyDescent="0.25">
      <c r="A557" s="74"/>
      <c r="B557" s="80" t="s">
        <v>2311</v>
      </c>
      <c r="C557" s="80" t="s">
        <v>2384</v>
      </c>
      <c r="D557" s="80" t="s">
        <v>2313</v>
      </c>
      <c r="E557" s="81">
        <v>275925</v>
      </c>
      <c r="F557" s="82">
        <v>1691.802477</v>
      </c>
      <c r="G557" s="82">
        <v>1642.8</v>
      </c>
      <c r="H557" s="83">
        <v>1034.4648990000001</v>
      </c>
      <c r="I557" s="84"/>
      <c r="J557" s="74"/>
    </row>
    <row r="558" spans="1:10" x14ac:dyDescent="0.25">
      <c r="A558" s="74"/>
      <c r="B558" s="80" t="s">
        <v>2311</v>
      </c>
      <c r="C558" s="80" t="s">
        <v>2385</v>
      </c>
      <c r="D558" s="80" t="s">
        <v>2313</v>
      </c>
      <c r="E558" s="81">
        <v>36500</v>
      </c>
      <c r="F558" s="82">
        <v>4298.785973</v>
      </c>
      <c r="G558" s="82">
        <v>4242.5</v>
      </c>
      <c r="H558" s="83">
        <v>420.54478749999998</v>
      </c>
      <c r="I558" s="84"/>
      <c r="J558" s="74"/>
    </row>
    <row r="559" spans="1:10" x14ac:dyDescent="0.25">
      <c r="A559" s="74"/>
      <c r="B559" s="80" t="s">
        <v>2311</v>
      </c>
      <c r="C559" s="80" t="s">
        <v>2386</v>
      </c>
      <c r="D559" s="80" t="s">
        <v>2313</v>
      </c>
      <c r="E559" s="81">
        <v>19350</v>
      </c>
      <c r="F559" s="82">
        <v>4782.2309590000004</v>
      </c>
      <c r="G559" s="82">
        <v>4704</v>
      </c>
      <c r="H559" s="83">
        <v>176.03662499999999</v>
      </c>
      <c r="I559" s="84"/>
      <c r="J559" s="74"/>
    </row>
    <row r="560" spans="1:10" x14ac:dyDescent="0.25">
      <c r="A560" s="74"/>
      <c r="B560" s="80" t="s">
        <v>2311</v>
      </c>
      <c r="C560" s="80" t="s">
        <v>2387</v>
      </c>
      <c r="D560" s="80" t="s">
        <v>2313</v>
      </c>
      <c r="E560" s="81">
        <v>74800</v>
      </c>
      <c r="F560" s="82">
        <v>1250.982336</v>
      </c>
      <c r="G560" s="82">
        <v>1224.5999999999999</v>
      </c>
      <c r="H560" s="83">
        <v>173.125348</v>
      </c>
      <c r="I560" s="84"/>
      <c r="J560" s="74"/>
    </row>
    <row r="561" spans="1:10" x14ac:dyDescent="0.25">
      <c r="A561" s="74"/>
      <c r="B561" s="80" t="s">
        <v>2311</v>
      </c>
      <c r="C561" s="80" t="s">
        <v>2388</v>
      </c>
      <c r="D561" s="80" t="s">
        <v>2313</v>
      </c>
      <c r="E561" s="81">
        <v>141600</v>
      </c>
      <c r="F561" s="82">
        <v>2367.8342980000002</v>
      </c>
      <c r="G561" s="82">
        <v>2301.6</v>
      </c>
      <c r="H561" s="83">
        <v>657.76881600000002</v>
      </c>
      <c r="I561" s="84"/>
      <c r="J561" s="74"/>
    </row>
    <row r="562" spans="1:10" x14ac:dyDescent="0.25">
      <c r="A562" s="74"/>
      <c r="B562" s="80" t="s">
        <v>2311</v>
      </c>
      <c r="C562" s="80" t="s">
        <v>2389</v>
      </c>
      <c r="D562" s="80" t="s">
        <v>2313</v>
      </c>
      <c r="E562" s="81">
        <v>73450</v>
      </c>
      <c r="F562" s="82">
        <v>725.91679799999997</v>
      </c>
      <c r="G562" s="82">
        <v>718.8</v>
      </c>
      <c r="H562" s="129">
        <v>12671.623077800001</v>
      </c>
      <c r="I562" s="84"/>
      <c r="J562" s="74"/>
    </row>
    <row r="563" spans="1:10" x14ac:dyDescent="0.25">
      <c r="A563" s="74"/>
      <c r="B563" s="80" t="s">
        <v>2311</v>
      </c>
      <c r="C563" s="80" t="s">
        <v>2390</v>
      </c>
      <c r="D563" s="80" t="s">
        <v>2313</v>
      </c>
      <c r="E563" s="81">
        <v>9993100</v>
      </c>
      <c r="F563" s="82">
        <v>728.03725799999995</v>
      </c>
      <c r="G563" s="82">
        <v>715.55</v>
      </c>
      <c r="H563" s="130"/>
      <c r="I563" s="84"/>
      <c r="J563" s="74"/>
    </row>
    <row r="564" spans="1:10" x14ac:dyDescent="0.25">
      <c r="A564" s="74"/>
      <c r="B564" s="80" t="s">
        <v>2311</v>
      </c>
      <c r="C564" s="80" t="s">
        <v>2391</v>
      </c>
      <c r="D564" s="80" t="s">
        <v>2313</v>
      </c>
      <c r="E564" s="81">
        <v>1593900</v>
      </c>
      <c r="F564" s="82">
        <v>533.62595099999999</v>
      </c>
      <c r="G564" s="82">
        <v>519.45000000000005</v>
      </c>
      <c r="H564" s="83">
        <v>1471.6598243000001</v>
      </c>
      <c r="I564" s="84"/>
      <c r="J564" s="74"/>
    </row>
    <row r="565" spans="1:10" x14ac:dyDescent="0.25">
      <c r="A565" s="74"/>
      <c r="B565" s="80" t="s">
        <v>2311</v>
      </c>
      <c r="C565" s="80" t="s">
        <v>2392</v>
      </c>
      <c r="D565" s="80" t="s">
        <v>2313</v>
      </c>
      <c r="E565" s="81">
        <v>1636600</v>
      </c>
      <c r="F565" s="82">
        <v>982.62241300000005</v>
      </c>
      <c r="G565" s="82">
        <v>949.8</v>
      </c>
      <c r="H565" s="83">
        <v>2917.1249379999999</v>
      </c>
      <c r="I565" s="84"/>
      <c r="J565" s="74"/>
    </row>
    <row r="566" spans="1:10" x14ac:dyDescent="0.25">
      <c r="A566" s="74"/>
      <c r="B566" s="80" t="s">
        <v>2311</v>
      </c>
      <c r="C566" s="80" t="s">
        <v>2393</v>
      </c>
      <c r="D566" s="80" t="s">
        <v>2313</v>
      </c>
      <c r="E566" s="81">
        <v>356400</v>
      </c>
      <c r="F566" s="82">
        <v>345.48941100000002</v>
      </c>
      <c r="G566" s="82">
        <v>353.45</v>
      </c>
      <c r="H566" s="83">
        <v>271.68639300000001</v>
      </c>
      <c r="I566" s="84"/>
      <c r="J566" s="74"/>
    </row>
    <row r="567" spans="1:10" x14ac:dyDescent="0.25">
      <c r="A567" s="74"/>
      <c r="B567" s="80" t="s">
        <v>2311</v>
      </c>
      <c r="C567" s="80" t="s">
        <v>2394</v>
      </c>
      <c r="D567" s="80" t="s">
        <v>2313</v>
      </c>
      <c r="E567" s="81">
        <v>711300</v>
      </c>
      <c r="F567" s="82">
        <v>1984.5293119999999</v>
      </c>
      <c r="G567" s="82">
        <v>1880</v>
      </c>
      <c r="H567" s="83">
        <v>2369.62482</v>
      </c>
      <c r="I567" s="84"/>
      <c r="J567" s="74"/>
    </row>
    <row r="568" spans="1:10" x14ac:dyDescent="0.25">
      <c r="A568" s="74"/>
      <c r="B568" s="80" t="s">
        <v>2311</v>
      </c>
      <c r="C568" s="80" t="s">
        <v>2395</v>
      </c>
      <c r="D568" s="80" t="s">
        <v>2313</v>
      </c>
      <c r="E568" s="81">
        <v>687225</v>
      </c>
      <c r="F568" s="82">
        <v>575.00882000000001</v>
      </c>
      <c r="G568" s="82">
        <v>566.25</v>
      </c>
      <c r="H568" s="83">
        <v>936.88525219999997</v>
      </c>
      <c r="I568" s="84"/>
      <c r="J568" s="74"/>
    </row>
    <row r="569" spans="1:10" x14ac:dyDescent="0.25">
      <c r="A569" s="74"/>
      <c r="B569" s="80" t="s">
        <v>2311</v>
      </c>
      <c r="C569" s="80" t="s">
        <v>2396</v>
      </c>
      <c r="D569" s="80" t="s">
        <v>2313</v>
      </c>
      <c r="E569" s="81">
        <v>5842900</v>
      </c>
      <c r="F569" s="82">
        <v>1337.2868759999999</v>
      </c>
      <c r="G569" s="82">
        <v>1329</v>
      </c>
      <c r="H569" s="83">
        <v>13704.814095</v>
      </c>
      <c r="I569" s="84"/>
      <c r="J569" s="74"/>
    </row>
    <row r="570" spans="1:10" x14ac:dyDescent="0.25">
      <c r="A570" s="74"/>
      <c r="B570" s="80" t="s">
        <v>2311</v>
      </c>
      <c r="C570" s="80" t="s">
        <v>2397</v>
      </c>
      <c r="D570" s="80" t="s">
        <v>2313</v>
      </c>
      <c r="E570" s="81">
        <v>177258000</v>
      </c>
      <c r="F570" s="82">
        <v>13.637079999999999</v>
      </c>
      <c r="G570" s="82">
        <v>12.98</v>
      </c>
      <c r="H570" s="83">
        <v>10123.736154</v>
      </c>
      <c r="I570" s="84"/>
      <c r="J570" s="74"/>
    </row>
    <row r="571" spans="1:10" x14ac:dyDescent="0.25">
      <c r="A571" s="74"/>
      <c r="B571" s="80" t="s">
        <v>2311</v>
      </c>
      <c r="C571" s="80" t="s">
        <v>2398</v>
      </c>
      <c r="D571" s="80" t="s">
        <v>2313</v>
      </c>
      <c r="E571" s="81">
        <v>176225</v>
      </c>
      <c r="F571" s="82">
        <v>84.465800000000002</v>
      </c>
      <c r="G571" s="82">
        <v>81.98</v>
      </c>
      <c r="H571" s="129">
        <v>1852.7282464</v>
      </c>
      <c r="I571" s="84"/>
      <c r="J571" s="74"/>
    </row>
    <row r="572" spans="1:10" x14ac:dyDescent="0.25">
      <c r="A572" s="74"/>
      <c r="B572" s="80" t="s">
        <v>2311</v>
      </c>
      <c r="C572" s="80" t="s">
        <v>2399</v>
      </c>
      <c r="D572" s="80" t="s">
        <v>2313</v>
      </c>
      <c r="E572" s="81">
        <v>11130000</v>
      </c>
      <c r="F572" s="82">
        <v>85.287091000000004</v>
      </c>
      <c r="G572" s="82">
        <v>81.59</v>
      </c>
      <c r="H572" s="130"/>
      <c r="I572" s="84"/>
      <c r="J572" s="74"/>
    </row>
    <row r="573" spans="1:10" x14ac:dyDescent="0.25">
      <c r="A573" s="74"/>
      <c r="B573" s="80" t="s">
        <v>2311</v>
      </c>
      <c r="C573" s="80" t="s">
        <v>2400</v>
      </c>
      <c r="D573" s="80" t="s">
        <v>2313</v>
      </c>
      <c r="E573" s="81">
        <v>1483350</v>
      </c>
      <c r="F573" s="82">
        <v>113.072119</v>
      </c>
      <c r="G573" s="82">
        <v>107.44</v>
      </c>
      <c r="H573" s="83">
        <v>610.19678939999994</v>
      </c>
      <c r="I573" s="84"/>
      <c r="J573" s="74"/>
    </row>
    <row r="574" spans="1:10" x14ac:dyDescent="0.25">
      <c r="A574" s="74"/>
      <c r="B574" s="80" t="s">
        <v>2311</v>
      </c>
      <c r="C574" s="80" t="s">
        <v>1877</v>
      </c>
      <c r="D574" s="80" t="s">
        <v>2313</v>
      </c>
      <c r="E574" s="81">
        <v>630000</v>
      </c>
      <c r="F574" s="82">
        <v>733.80523200000005</v>
      </c>
      <c r="G574" s="82">
        <v>734.55</v>
      </c>
      <c r="H574" s="83">
        <v>815.02627500000006</v>
      </c>
      <c r="I574" s="84"/>
      <c r="J574" s="74"/>
    </row>
    <row r="575" spans="1:10" x14ac:dyDescent="0.25">
      <c r="A575" s="74"/>
      <c r="B575" s="80" t="s">
        <v>2311</v>
      </c>
      <c r="C575" s="80" t="s">
        <v>2401</v>
      </c>
      <c r="D575" s="80" t="s">
        <v>2313</v>
      </c>
      <c r="E575" s="81">
        <v>23000</v>
      </c>
      <c r="F575" s="82">
        <v>804.76729999999998</v>
      </c>
      <c r="G575" s="82">
        <v>809.85</v>
      </c>
      <c r="H575" s="83">
        <v>37.847592499999998</v>
      </c>
      <c r="I575" s="84"/>
      <c r="J575" s="74"/>
    </row>
    <row r="576" spans="1:10" x14ac:dyDescent="0.25">
      <c r="A576" s="74"/>
      <c r="B576" s="80" t="s">
        <v>2311</v>
      </c>
      <c r="C576" s="80" t="s">
        <v>2402</v>
      </c>
      <c r="D576" s="80" t="s">
        <v>2313</v>
      </c>
      <c r="E576" s="81">
        <v>31200</v>
      </c>
      <c r="F576" s="82">
        <v>4907.6201149999997</v>
      </c>
      <c r="G576" s="82">
        <v>4981</v>
      </c>
      <c r="H576" s="83">
        <v>322.52532000000002</v>
      </c>
      <c r="I576" s="84"/>
      <c r="J576" s="74"/>
    </row>
    <row r="577" spans="1:10" x14ac:dyDescent="0.25">
      <c r="A577" s="74"/>
      <c r="B577" s="80" t="s">
        <v>2311</v>
      </c>
      <c r="C577" s="80" t="s">
        <v>2403</v>
      </c>
      <c r="D577" s="80" t="s">
        <v>2313</v>
      </c>
      <c r="E577" s="81">
        <v>576800</v>
      </c>
      <c r="F577" s="82">
        <v>937.46611099999996</v>
      </c>
      <c r="G577" s="82">
        <v>901.8</v>
      </c>
      <c r="H577" s="83">
        <v>1097.263944</v>
      </c>
      <c r="I577" s="84"/>
      <c r="J577" s="74"/>
    </row>
    <row r="578" spans="1:10" x14ac:dyDescent="0.25">
      <c r="A578" s="74"/>
      <c r="B578" s="80" t="s">
        <v>2311</v>
      </c>
      <c r="C578" s="80" t="s">
        <v>2404</v>
      </c>
      <c r="D578" s="80" t="s">
        <v>2313</v>
      </c>
      <c r="E578" s="81">
        <v>5100</v>
      </c>
      <c r="F578" s="82">
        <v>382</v>
      </c>
      <c r="G578" s="82">
        <v>375.45</v>
      </c>
      <c r="H578" s="129">
        <v>8263.5974858000009</v>
      </c>
      <c r="I578" s="84"/>
      <c r="J578" s="74"/>
    </row>
    <row r="579" spans="1:10" x14ac:dyDescent="0.25">
      <c r="A579" s="74"/>
      <c r="B579" s="80" t="s">
        <v>2311</v>
      </c>
      <c r="C579" s="80" t="s">
        <v>2405</v>
      </c>
      <c r="D579" s="80" t="s">
        <v>2313</v>
      </c>
      <c r="E579" s="81">
        <v>6534800</v>
      </c>
      <c r="F579" s="82">
        <v>377.69217700000002</v>
      </c>
      <c r="G579" s="82">
        <v>374.25</v>
      </c>
      <c r="H579" s="130"/>
      <c r="I579" s="84"/>
      <c r="J579" s="74"/>
    </row>
    <row r="580" spans="1:10" x14ac:dyDescent="0.25">
      <c r="A580" s="74"/>
      <c r="B580" s="80" t="s">
        <v>2311</v>
      </c>
      <c r="C580" s="80" t="s">
        <v>2406</v>
      </c>
      <c r="D580" s="80" t="s">
        <v>2313</v>
      </c>
      <c r="E580" s="81">
        <v>319200</v>
      </c>
      <c r="F580" s="82">
        <v>1002.3175230000001</v>
      </c>
      <c r="G580" s="82">
        <v>1006.9</v>
      </c>
      <c r="H580" s="129">
        <v>2771.2031480000001</v>
      </c>
      <c r="I580" s="84"/>
      <c r="J580" s="74"/>
    </row>
    <row r="581" spans="1:10" x14ac:dyDescent="0.25">
      <c r="A581" s="74"/>
      <c r="B581" s="80" t="s">
        <v>2311</v>
      </c>
      <c r="C581" s="80" t="s">
        <v>2407</v>
      </c>
      <c r="D581" s="80" t="s">
        <v>2313</v>
      </c>
      <c r="E581" s="81">
        <v>1124000</v>
      </c>
      <c r="F581" s="82">
        <v>1017.748328</v>
      </c>
      <c r="G581" s="82">
        <v>1002.6</v>
      </c>
      <c r="H581" s="130"/>
      <c r="I581" s="84"/>
      <c r="J581" s="74"/>
    </row>
    <row r="582" spans="1:10" x14ac:dyDescent="0.25">
      <c r="A582" s="74"/>
      <c r="B582" s="80" t="s">
        <v>2311</v>
      </c>
      <c r="C582" s="80" t="s">
        <v>2408</v>
      </c>
      <c r="D582" s="80" t="s">
        <v>2313</v>
      </c>
      <c r="E582" s="81">
        <v>2412800</v>
      </c>
      <c r="F582" s="82">
        <v>73.547910000000002</v>
      </c>
      <c r="G582" s="82">
        <v>70.08</v>
      </c>
      <c r="H582" s="83">
        <v>700.06909439999993</v>
      </c>
      <c r="I582" s="84"/>
      <c r="J582" s="74"/>
    </row>
    <row r="583" spans="1:10" x14ac:dyDescent="0.25">
      <c r="A583" s="74"/>
      <c r="B583" s="80" t="s">
        <v>2311</v>
      </c>
      <c r="C583" s="80" t="s">
        <v>2409</v>
      </c>
      <c r="D583" s="80" t="s">
        <v>2313</v>
      </c>
      <c r="E583" s="81">
        <v>43875</v>
      </c>
      <c r="F583" s="82">
        <v>135.46</v>
      </c>
      <c r="G583" s="82">
        <v>134.6</v>
      </c>
      <c r="H583" s="129">
        <v>1079.8556243</v>
      </c>
      <c r="I583" s="84"/>
      <c r="J583" s="74"/>
    </row>
    <row r="584" spans="1:10" x14ac:dyDescent="0.25">
      <c r="A584" s="74"/>
      <c r="B584" s="80" t="s">
        <v>2311</v>
      </c>
      <c r="C584" s="80" t="s">
        <v>2410</v>
      </c>
      <c r="D584" s="80" t="s">
        <v>2313</v>
      </c>
      <c r="E584" s="81">
        <v>4475250</v>
      </c>
      <c r="F584" s="82">
        <v>136.716295</v>
      </c>
      <c r="G584" s="82">
        <v>134.12</v>
      </c>
      <c r="H584" s="130"/>
      <c r="I584" s="84"/>
      <c r="J584" s="74"/>
    </row>
    <row r="585" spans="1:10" x14ac:dyDescent="0.25">
      <c r="A585" s="74"/>
      <c r="B585" s="80" t="s">
        <v>2311</v>
      </c>
      <c r="C585" s="80" t="s">
        <v>2411</v>
      </c>
      <c r="D585" s="80" t="s">
        <v>2313</v>
      </c>
      <c r="E585" s="81">
        <v>3891600</v>
      </c>
      <c r="F585" s="82">
        <v>268.24870099999998</v>
      </c>
      <c r="G585" s="82">
        <v>263.55</v>
      </c>
      <c r="H585" s="83">
        <v>1813.650993</v>
      </c>
      <c r="I585" s="84"/>
      <c r="J585" s="74"/>
    </row>
    <row r="586" spans="1:10" x14ac:dyDescent="0.25">
      <c r="A586" s="74"/>
      <c r="B586" s="80" t="s">
        <v>2311</v>
      </c>
      <c r="C586" s="80" t="s">
        <v>2412</v>
      </c>
      <c r="D586" s="80" t="s">
        <v>2313</v>
      </c>
      <c r="E586" s="81">
        <v>252500</v>
      </c>
      <c r="F586" s="82">
        <v>1149.153172</v>
      </c>
      <c r="G586" s="82">
        <v>1137.2</v>
      </c>
      <c r="H586" s="83">
        <v>535.68380000000002</v>
      </c>
      <c r="I586" s="84"/>
      <c r="J586" s="74"/>
    </row>
    <row r="587" spans="1:10" x14ac:dyDescent="0.25">
      <c r="A587" s="74"/>
      <c r="B587" s="80" t="s">
        <v>2311</v>
      </c>
      <c r="C587" s="80" t="s">
        <v>2413</v>
      </c>
      <c r="D587" s="80" t="s">
        <v>2313</v>
      </c>
      <c r="E587" s="81">
        <v>2780050</v>
      </c>
      <c r="F587" s="82">
        <v>225.23805999999999</v>
      </c>
      <c r="G587" s="82">
        <v>216.88</v>
      </c>
      <c r="H587" s="83">
        <v>1169.3112704</v>
      </c>
      <c r="I587" s="84"/>
      <c r="J587" s="74"/>
    </row>
    <row r="588" spans="1:10" x14ac:dyDescent="0.25">
      <c r="A588" s="74"/>
      <c r="B588" s="80" t="s">
        <v>2311</v>
      </c>
      <c r="C588" s="80" t="s">
        <v>2414</v>
      </c>
      <c r="D588" s="80" t="s">
        <v>2313</v>
      </c>
      <c r="E588" s="81">
        <v>433225</v>
      </c>
      <c r="F588" s="82">
        <v>504.25444499999998</v>
      </c>
      <c r="G588" s="82">
        <v>492.45</v>
      </c>
      <c r="H588" s="83">
        <v>448.10952789999999</v>
      </c>
      <c r="I588" s="84"/>
      <c r="J588" s="74"/>
    </row>
    <row r="589" spans="1:10" x14ac:dyDescent="0.25">
      <c r="A589" s="74"/>
      <c r="B589" s="80" t="s">
        <v>2311</v>
      </c>
      <c r="C589" s="80" t="s">
        <v>2415</v>
      </c>
      <c r="D589" s="80" t="s">
        <v>2313</v>
      </c>
      <c r="E589" s="81">
        <v>1196775</v>
      </c>
      <c r="F589" s="82">
        <v>1286.4911569999999</v>
      </c>
      <c r="G589" s="82">
        <v>1265.8</v>
      </c>
      <c r="H589" s="83">
        <v>2664.2964083000002</v>
      </c>
      <c r="I589" s="84"/>
      <c r="J589" s="74"/>
    </row>
    <row r="590" spans="1:10" x14ac:dyDescent="0.25">
      <c r="A590" s="74"/>
      <c r="B590" s="80" t="s">
        <v>2311</v>
      </c>
      <c r="C590" s="80" t="s">
        <v>2416</v>
      </c>
      <c r="D590" s="80" t="s">
        <v>2313</v>
      </c>
      <c r="E590" s="81">
        <v>729000</v>
      </c>
      <c r="F590" s="82">
        <v>576.12150399999996</v>
      </c>
      <c r="G590" s="82">
        <v>556.35</v>
      </c>
      <c r="H590" s="83">
        <v>1162.6985024999999</v>
      </c>
      <c r="I590" s="84"/>
      <c r="J590" s="74"/>
    </row>
    <row r="591" spans="1:10" x14ac:dyDescent="0.25">
      <c r="A591" s="74"/>
      <c r="B591" s="80" t="s">
        <v>2311</v>
      </c>
      <c r="C591" s="80" t="s">
        <v>2417</v>
      </c>
      <c r="D591" s="80" t="s">
        <v>2313</v>
      </c>
      <c r="E591" s="81">
        <v>22225</v>
      </c>
      <c r="F591" s="82">
        <v>4521.5550999999996</v>
      </c>
      <c r="G591" s="82">
        <v>4464</v>
      </c>
      <c r="H591" s="83">
        <v>235.92282</v>
      </c>
      <c r="I591" s="84"/>
      <c r="J591" s="74"/>
    </row>
    <row r="592" spans="1:10" x14ac:dyDescent="0.25">
      <c r="A592" s="74"/>
      <c r="B592" s="80" t="s">
        <v>2311</v>
      </c>
      <c r="C592" s="80" t="s">
        <v>2418</v>
      </c>
      <c r="D592" s="80" t="s">
        <v>2313</v>
      </c>
      <c r="E592" s="81">
        <v>1900000</v>
      </c>
      <c r="F592" s="82">
        <v>407.19953500000003</v>
      </c>
      <c r="G592" s="82">
        <v>416.9</v>
      </c>
      <c r="H592" s="83">
        <v>1404.5084999999999</v>
      </c>
      <c r="I592" s="84"/>
      <c r="J592" s="74"/>
    </row>
    <row r="593" spans="1:10" x14ac:dyDescent="0.25">
      <c r="A593" s="74"/>
      <c r="B593" s="80" t="s">
        <v>2311</v>
      </c>
      <c r="C593" s="80" t="s">
        <v>2419</v>
      </c>
      <c r="D593" s="80" t="s">
        <v>2313</v>
      </c>
      <c r="E593" s="81">
        <v>93775</v>
      </c>
      <c r="F593" s="82">
        <v>506.44129800000002</v>
      </c>
      <c r="G593" s="82">
        <v>500.25</v>
      </c>
      <c r="H593" s="83">
        <v>117.5926778</v>
      </c>
      <c r="I593" s="84"/>
      <c r="J593" s="74"/>
    </row>
    <row r="594" spans="1:10" x14ac:dyDescent="0.25">
      <c r="A594" s="74"/>
      <c r="B594" s="80" t="s">
        <v>2311</v>
      </c>
      <c r="C594" s="80" t="s">
        <v>2420</v>
      </c>
      <c r="D594" s="80" t="s">
        <v>2313</v>
      </c>
      <c r="E594" s="81">
        <v>178500</v>
      </c>
      <c r="F594" s="82">
        <v>2033.400437</v>
      </c>
      <c r="G594" s="82">
        <v>1993.3</v>
      </c>
      <c r="H594" s="83">
        <v>712.93881750000003</v>
      </c>
      <c r="I594" s="84"/>
      <c r="J594" s="74"/>
    </row>
    <row r="595" spans="1:10" x14ac:dyDescent="0.25">
      <c r="A595" s="74"/>
      <c r="B595" s="80" t="s">
        <v>2311</v>
      </c>
      <c r="C595" s="80" t="s">
        <v>2421</v>
      </c>
      <c r="D595" s="80" t="s">
        <v>2313</v>
      </c>
      <c r="E595" s="81">
        <v>106000</v>
      </c>
      <c r="F595" s="82">
        <v>569.30327899999997</v>
      </c>
      <c r="G595" s="82">
        <v>536.65</v>
      </c>
      <c r="H595" s="83">
        <v>124.47103</v>
      </c>
      <c r="I595" s="84"/>
      <c r="J595" s="74"/>
    </row>
    <row r="596" spans="1:10" x14ac:dyDescent="0.25">
      <c r="A596" s="74"/>
      <c r="B596" s="80" t="s">
        <v>2311</v>
      </c>
      <c r="C596" s="80" t="s">
        <v>2422</v>
      </c>
      <c r="D596" s="80" t="s">
        <v>2313</v>
      </c>
      <c r="E596" s="81">
        <v>1510600</v>
      </c>
      <c r="F596" s="82">
        <v>405.63027299999999</v>
      </c>
      <c r="G596" s="82">
        <v>399.6</v>
      </c>
      <c r="H596" s="83">
        <v>1182.633634</v>
      </c>
      <c r="I596" s="84"/>
      <c r="J596" s="74"/>
    </row>
    <row r="597" spans="1:10" x14ac:dyDescent="0.25">
      <c r="A597" s="74"/>
      <c r="B597" s="80" t="s">
        <v>2311</v>
      </c>
      <c r="C597" s="80" t="s">
        <v>2423</v>
      </c>
      <c r="D597" s="80" t="s">
        <v>2313</v>
      </c>
      <c r="E597" s="81">
        <v>89375</v>
      </c>
      <c r="F597" s="82">
        <v>1120.5399</v>
      </c>
      <c r="G597" s="82">
        <v>1130.4000000000001</v>
      </c>
      <c r="H597" s="83">
        <v>251.96957499999999</v>
      </c>
      <c r="I597" s="84"/>
      <c r="J597" s="74"/>
    </row>
    <row r="598" spans="1:10" x14ac:dyDescent="0.25">
      <c r="A598" s="74"/>
      <c r="B598" s="80" t="s">
        <v>2311</v>
      </c>
      <c r="C598" s="80" t="s">
        <v>2424</v>
      </c>
      <c r="D598" s="80" t="s">
        <v>2313</v>
      </c>
      <c r="E598" s="81">
        <v>87500</v>
      </c>
      <c r="F598" s="82">
        <v>3933.8311800000001</v>
      </c>
      <c r="G598" s="82">
        <v>3776.8</v>
      </c>
      <c r="H598" s="129">
        <v>1624.228165</v>
      </c>
      <c r="I598" s="84"/>
      <c r="J598" s="74"/>
    </row>
    <row r="599" spans="1:10" x14ac:dyDescent="0.25">
      <c r="A599" s="74"/>
      <c r="B599" s="80" t="s">
        <v>2311</v>
      </c>
      <c r="C599" s="80" t="s">
        <v>2425</v>
      </c>
      <c r="D599" s="80" t="s">
        <v>2313</v>
      </c>
      <c r="E599" s="81">
        <v>155750</v>
      </c>
      <c r="F599" s="82">
        <v>3864.9519869999999</v>
      </c>
      <c r="G599" s="82">
        <v>3763.2</v>
      </c>
      <c r="H599" s="130"/>
      <c r="I599" s="84"/>
      <c r="J599" s="74"/>
    </row>
    <row r="600" spans="1:10" x14ac:dyDescent="0.25">
      <c r="A600" s="74"/>
      <c r="B600" s="80" t="s">
        <v>2311</v>
      </c>
      <c r="C600" s="80" t="s">
        <v>2426</v>
      </c>
      <c r="D600" s="80" t="s">
        <v>2313</v>
      </c>
      <c r="E600" s="81">
        <v>51850</v>
      </c>
      <c r="F600" s="82">
        <v>2095.7598189999999</v>
      </c>
      <c r="G600" s="82">
        <v>2047</v>
      </c>
      <c r="H600" s="83">
        <v>186.9114725</v>
      </c>
      <c r="I600" s="84"/>
      <c r="J600" s="74"/>
    </row>
    <row r="601" spans="1:10" x14ac:dyDescent="0.25">
      <c r="A601" s="74"/>
      <c r="B601" s="80" t="s">
        <v>2311</v>
      </c>
      <c r="C601" s="80" t="s">
        <v>2427</v>
      </c>
      <c r="D601" s="80" t="s">
        <v>2313</v>
      </c>
      <c r="E601" s="81">
        <v>13200</v>
      </c>
      <c r="F601" s="82">
        <v>3053.4938999999999</v>
      </c>
      <c r="G601" s="82">
        <v>2951.5</v>
      </c>
      <c r="H601" s="83">
        <v>70.653329999999997</v>
      </c>
      <c r="I601" s="84"/>
      <c r="J601" s="74"/>
    </row>
    <row r="602" spans="1:10" x14ac:dyDescent="0.25">
      <c r="A602" s="74"/>
      <c r="B602" s="80" t="s">
        <v>2311</v>
      </c>
      <c r="C602" s="80" t="s">
        <v>2428</v>
      </c>
      <c r="D602" s="80" t="s">
        <v>2313</v>
      </c>
      <c r="E602" s="81">
        <v>2781000</v>
      </c>
      <c r="F602" s="82">
        <v>316.15365200000002</v>
      </c>
      <c r="G602" s="82">
        <v>318.39999999999998</v>
      </c>
      <c r="H602" s="83">
        <v>3294.2057399999999</v>
      </c>
      <c r="I602" s="84"/>
      <c r="J602" s="74"/>
    </row>
    <row r="603" spans="1:10" x14ac:dyDescent="0.25">
      <c r="A603" s="74"/>
      <c r="B603" s="80" t="s">
        <v>2311</v>
      </c>
      <c r="C603" s="80" t="s">
        <v>2429</v>
      </c>
      <c r="D603" s="80" t="s">
        <v>2313</v>
      </c>
      <c r="E603" s="81">
        <v>258000</v>
      </c>
      <c r="F603" s="82">
        <v>821.36647700000003</v>
      </c>
      <c r="G603" s="82">
        <v>793.8</v>
      </c>
      <c r="H603" s="83">
        <v>360.17574000000002</v>
      </c>
      <c r="I603" s="84"/>
      <c r="J603" s="74"/>
    </row>
    <row r="604" spans="1:10" x14ac:dyDescent="0.25">
      <c r="A604" s="74"/>
      <c r="B604" s="80" t="s">
        <v>2311</v>
      </c>
      <c r="C604" s="80" t="s">
        <v>2430</v>
      </c>
      <c r="D604" s="80" t="s">
        <v>2313</v>
      </c>
      <c r="E604" s="81">
        <v>25950</v>
      </c>
      <c r="F604" s="82">
        <v>12097.188792000001</v>
      </c>
      <c r="G604" s="82">
        <v>11981</v>
      </c>
      <c r="H604" s="83">
        <v>550.62137250000001</v>
      </c>
      <c r="I604" s="84"/>
      <c r="J604" s="74"/>
    </row>
    <row r="605" spans="1:10" x14ac:dyDescent="0.25">
      <c r="A605" s="74"/>
      <c r="B605" s="80" t="s">
        <v>2311</v>
      </c>
      <c r="C605" s="80" t="s">
        <v>2431</v>
      </c>
      <c r="D605" s="80" t="s">
        <v>2313</v>
      </c>
      <c r="E605" s="81">
        <v>109575</v>
      </c>
      <c r="F605" s="82">
        <v>3383.7106570000001</v>
      </c>
      <c r="G605" s="82">
        <v>3336.2</v>
      </c>
      <c r="H605" s="83">
        <v>885.60377779999999</v>
      </c>
      <c r="I605" s="84"/>
      <c r="J605" s="74"/>
    </row>
    <row r="606" spans="1:10" x14ac:dyDescent="0.25">
      <c r="A606" s="74"/>
      <c r="B606" s="80" t="s">
        <v>2311</v>
      </c>
      <c r="C606" s="80" t="s">
        <v>2432</v>
      </c>
      <c r="D606" s="80" t="s">
        <v>2313</v>
      </c>
      <c r="E606" s="81">
        <v>159600</v>
      </c>
      <c r="F606" s="82">
        <v>1449.9749529999999</v>
      </c>
      <c r="G606" s="82">
        <v>1374.1</v>
      </c>
      <c r="H606" s="83">
        <v>425.11614600000001</v>
      </c>
      <c r="I606" s="84"/>
      <c r="J606" s="74"/>
    </row>
    <row r="607" spans="1:10" x14ac:dyDescent="0.25">
      <c r="A607" s="74"/>
      <c r="B607" s="80" t="s">
        <v>2311</v>
      </c>
      <c r="C607" s="80" t="s">
        <v>2433</v>
      </c>
      <c r="D607" s="80" t="s">
        <v>2313</v>
      </c>
      <c r="E607" s="81">
        <v>221400</v>
      </c>
      <c r="F607" s="82">
        <v>165.079431</v>
      </c>
      <c r="G607" s="82">
        <v>163.57</v>
      </c>
      <c r="H607" s="83">
        <v>78.8072193</v>
      </c>
      <c r="I607" s="84"/>
      <c r="J607" s="74"/>
    </row>
    <row r="608" spans="1:10" x14ac:dyDescent="0.25">
      <c r="A608" s="74"/>
      <c r="B608" s="80" t="s">
        <v>2311</v>
      </c>
      <c r="C608" s="80" t="s">
        <v>2434</v>
      </c>
      <c r="D608" s="80" t="s">
        <v>2313</v>
      </c>
      <c r="E608" s="81">
        <v>14725</v>
      </c>
      <c r="F608" s="82">
        <v>1011.8316</v>
      </c>
      <c r="G608" s="82">
        <v>1003.9</v>
      </c>
      <c r="H608" s="83">
        <v>37.4215996</v>
      </c>
      <c r="I608" s="84"/>
      <c r="J608" s="74"/>
    </row>
    <row r="609" spans="1:10" x14ac:dyDescent="0.25">
      <c r="A609" s="74"/>
      <c r="B609" s="80" t="s">
        <v>2311</v>
      </c>
      <c r="C609" s="80" t="s">
        <v>2435</v>
      </c>
      <c r="D609" s="80" t="s">
        <v>2313</v>
      </c>
      <c r="E609" s="81">
        <v>11550</v>
      </c>
      <c r="F609" s="82">
        <v>2211.940462</v>
      </c>
      <c r="G609" s="82">
        <v>2171.6</v>
      </c>
      <c r="H609" s="83">
        <v>49.119377999999998</v>
      </c>
      <c r="I609" s="84"/>
      <c r="J609" s="74"/>
    </row>
    <row r="610" spans="1:10" x14ac:dyDescent="0.25">
      <c r="A610" s="74"/>
      <c r="B610" s="80" t="s">
        <v>2311</v>
      </c>
      <c r="C610" s="80" t="s">
        <v>2436</v>
      </c>
      <c r="D610" s="80" t="s">
        <v>2313</v>
      </c>
      <c r="E610" s="81">
        <v>40975</v>
      </c>
      <c r="F610" s="82">
        <v>2799.5794089999999</v>
      </c>
      <c r="G610" s="82">
        <v>2759.4</v>
      </c>
      <c r="H610" s="83">
        <v>253.34391780000001</v>
      </c>
      <c r="I610" s="84"/>
      <c r="J610" s="74"/>
    </row>
    <row r="611" spans="1:10" x14ac:dyDescent="0.25">
      <c r="A611" s="74"/>
      <c r="B611" s="80" t="s">
        <v>2311</v>
      </c>
      <c r="C611" s="80" t="s">
        <v>2437</v>
      </c>
      <c r="D611" s="80" t="s">
        <v>2313</v>
      </c>
      <c r="E611" s="81">
        <v>155625</v>
      </c>
      <c r="F611" s="82">
        <v>348.54520000000002</v>
      </c>
      <c r="G611" s="82">
        <v>344</v>
      </c>
      <c r="H611" s="83">
        <v>136.8721875</v>
      </c>
      <c r="I611" s="84"/>
      <c r="J611" s="74"/>
    </row>
    <row r="612" spans="1:10" x14ac:dyDescent="0.25">
      <c r="A612" s="74"/>
      <c r="B612" s="80" t="s">
        <v>2311</v>
      </c>
      <c r="C612" s="80" t="s">
        <v>2438</v>
      </c>
      <c r="D612" s="80" t="s">
        <v>2313</v>
      </c>
      <c r="E612" s="81">
        <v>609400</v>
      </c>
      <c r="F612" s="82">
        <v>1246.783128</v>
      </c>
      <c r="G612" s="82">
        <v>1220.7</v>
      </c>
      <c r="H612" s="83">
        <v>1537.6045630000001</v>
      </c>
      <c r="I612" s="84"/>
      <c r="J612" s="74"/>
    </row>
    <row r="613" spans="1:10" x14ac:dyDescent="0.25">
      <c r="A613" s="74"/>
      <c r="B613" s="80" t="s">
        <v>2311</v>
      </c>
      <c r="C613" s="80" t="s">
        <v>2439</v>
      </c>
      <c r="D613" s="80" t="s">
        <v>2313</v>
      </c>
      <c r="E613" s="81">
        <v>2314000</v>
      </c>
      <c r="F613" s="82">
        <v>81.319001</v>
      </c>
      <c r="G613" s="82">
        <v>79.14</v>
      </c>
      <c r="H613" s="83">
        <v>707.64202599999999</v>
      </c>
      <c r="I613" s="84"/>
      <c r="J613" s="74"/>
    </row>
    <row r="614" spans="1:10" x14ac:dyDescent="0.25">
      <c r="A614" s="74"/>
      <c r="B614" s="80" t="s">
        <v>2311</v>
      </c>
      <c r="C614" s="80" t="s">
        <v>2440</v>
      </c>
      <c r="D614" s="80" t="s">
        <v>2313</v>
      </c>
      <c r="E614" s="81">
        <v>14000</v>
      </c>
      <c r="F614" s="82">
        <v>1358.342854</v>
      </c>
      <c r="G614" s="82">
        <v>1318.2</v>
      </c>
      <c r="H614" s="83">
        <v>32.550980000000003</v>
      </c>
      <c r="I614" s="84"/>
      <c r="J614" s="74"/>
    </row>
    <row r="615" spans="1:10" x14ac:dyDescent="0.25">
      <c r="A615" s="74"/>
      <c r="B615" s="80" t="s">
        <v>2311</v>
      </c>
      <c r="C615" s="80" t="s">
        <v>2441</v>
      </c>
      <c r="D615" s="80" t="s">
        <v>2313</v>
      </c>
      <c r="E615" s="81">
        <v>25143750</v>
      </c>
      <c r="F615" s="82">
        <v>82.483423999999999</v>
      </c>
      <c r="G615" s="82">
        <v>76.47</v>
      </c>
      <c r="H615" s="83">
        <v>6581.8668655999991</v>
      </c>
      <c r="I615" s="84"/>
      <c r="J615" s="74"/>
    </row>
    <row r="616" spans="1:10" x14ac:dyDescent="0.25">
      <c r="A616" s="74"/>
      <c r="B616" s="80" t="s">
        <v>2311</v>
      </c>
      <c r="C616" s="80" t="s">
        <v>2442</v>
      </c>
      <c r="D616" s="80" t="s">
        <v>2313</v>
      </c>
      <c r="E616" s="81">
        <v>6048000</v>
      </c>
      <c r="F616" s="82">
        <v>325.40141599999998</v>
      </c>
      <c r="G616" s="82">
        <v>321.2</v>
      </c>
      <c r="H616" s="83">
        <v>3457.1577600000001</v>
      </c>
      <c r="I616" s="84"/>
      <c r="J616" s="74"/>
    </row>
    <row r="617" spans="1:10" x14ac:dyDescent="0.25">
      <c r="A617" s="74"/>
      <c r="B617" s="80" t="s">
        <v>2311</v>
      </c>
      <c r="C617" s="80" t="s">
        <v>2443</v>
      </c>
      <c r="D617" s="80" t="s">
        <v>2313</v>
      </c>
      <c r="E617" s="81">
        <v>521875</v>
      </c>
      <c r="F617" s="82">
        <v>331.37843400000003</v>
      </c>
      <c r="G617" s="82">
        <v>322.39999999999998</v>
      </c>
      <c r="H617" s="83">
        <v>314.08524999999997</v>
      </c>
      <c r="I617" s="84"/>
      <c r="J617" s="74"/>
    </row>
    <row r="618" spans="1:10" x14ac:dyDescent="0.25">
      <c r="A618" s="74"/>
      <c r="B618" s="80" t="s">
        <v>2311</v>
      </c>
      <c r="C618" s="80" t="s">
        <v>2444</v>
      </c>
      <c r="D618" s="80" t="s">
        <v>2313</v>
      </c>
      <c r="E618" s="81">
        <v>51450</v>
      </c>
      <c r="F618" s="82">
        <v>1856.9265</v>
      </c>
      <c r="G618" s="82">
        <v>1781.4</v>
      </c>
      <c r="H618" s="83">
        <v>175.3102155</v>
      </c>
      <c r="I618" s="84"/>
      <c r="J618" s="74"/>
    </row>
    <row r="619" spans="1:10" x14ac:dyDescent="0.25">
      <c r="A619" s="74"/>
      <c r="B619" s="80" t="s">
        <v>2311</v>
      </c>
      <c r="C619" s="80" t="s">
        <v>2445</v>
      </c>
      <c r="D619" s="80" t="s">
        <v>2313</v>
      </c>
      <c r="E619" s="81">
        <v>15400</v>
      </c>
      <c r="F619" s="82">
        <v>463.32270899999997</v>
      </c>
      <c r="G619" s="82">
        <v>449.65</v>
      </c>
      <c r="H619" s="83">
        <v>14.7266735</v>
      </c>
      <c r="I619" s="84"/>
      <c r="J619" s="74"/>
    </row>
    <row r="620" spans="1:10" x14ac:dyDescent="0.25">
      <c r="A620" s="74"/>
      <c r="B620" s="80" t="s">
        <v>2311</v>
      </c>
      <c r="C620" s="80" t="s">
        <v>2446</v>
      </c>
      <c r="D620" s="80" t="s">
        <v>2313</v>
      </c>
      <c r="E620" s="81">
        <v>22500</v>
      </c>
      <c r="F620" s="82">
        <v>234.679</v>
      </c>
      <c r="G620" s="82">
        <v>226.66</v>
      </c>
      <c r="H620" s="129">
        <v>151.28889079999999</v>
      </c>
      <c r="I620" s="84"/>
      <c r="J620" s="74"/>
    </row>
    <row r="621" spans="1:10" x14ac:dyDescent="0.25">
      <c r="A621" s="74"/>
      <c r="B621" s="80" t="s">
        <v>2311</v>
      </c>
      <c r="C621" s="80" t="s">
        <v>2447</v>
      </c>
      <c r="D621" s="80" t="s">
        <v>2313</v>
      </c>
      <c r="E621" s="81">
        <v>355500</v>
      </c>
      <c r="F621" s="82">
        <v>231.94908000000001</v>
      </c>
      <c r="G621" s="82">
        <v>225.49</v>
      </c>
      <c r="H621" s="130"/>
      <c r="I621" s="84"/>
      <c r="J621" s="74"/>
    </row>
    <row r="622" spans="1:10" x14ac:dyDescent="0.25">
      <c r="A622" s="74"/>
      <c r="B622" s="80" t="s">
        <v>2311</v>
      </c>
      <c r="C622" s="80" t="s">
        <v>2448</v>
      </c>
      <c r="D622" s="80" t="s">
        <v>2313</v>
      </c>
      <c r="E622" s="81">
        <v>180</v>
      </c>
      <c r="F622" s="82">
        <v>35162.777833</v>
      </c>
      <c r="G622" s="82">
        <v>36690</v>
      </c>
      <c r="H622" s="83">
        <v>11.629116</v>
      </c>
      <c r="I622" s="84"/>
      <c r="J622" s="74"/>
    </row>
    <row r="623" spans="1:10" x14ac:dyDescent="0.25">
      <c r="A623" s="74"/>
      <c r="B623" s="80" t="s">
        <v>2311</v>
      </c>
      <c r="C623" s="80" t="s">
        <v>2449</v>
      </c>
      <c r="D623" s="80" t="s">
        <v>2313</v>
      </c>
      <c r="E623" s="81">
        <v>199950</v>
      </c>
      <c r="F623" s="82">
        <v>389.14486699999998</v>
      </c>
      <c r="G623" s="82">
        <v>364.65</v>
      </c>
      <c r="H623" s="83">
        <v>254.9072573</v>
      </c>
      <c r="I623" s="84"/>
      <c r="J623" s="74"/>
    </row>
    <row r="624" spans="1:10" x14ac:dyDescent="0.25">
      <c r="A624" s="74"/>
      <c r="B624" s="80" t="s">
        <v>2311</v>
      </c>
      <c r="C624" s="80" t="s">
        <v>2450</v>
      </c>
      <c r="D624" s="80" t="s">
        <v>2313</v>
      </c>
      <c r="E624" s="81">
        <v>118175</v>
      </c>
      <c r="F624" s="82">
        <v>1655.8202180000001</v>
      </c>
      <c r="G624" s="82">
        <v>1683.7</v>
      </c>
      <c r="H624" s="83">
        <v>524.83821909999995</v>
      </c>
      <c r="I624" s="84"/>
      <c r="J624" s="74"/>
    </row>
    <row r="625" spans="1:10" x14ac:dyDescent="0.25">
      <c r="A625" s="74"/>
      <c r="B625" s="80" t="s">
        <v>2311</v>
      </c>
      <c r="C625" s="80" t="s">
        <v>2451</v>
      </c>
      <c r="D625" s="80" t="s">
        <v>2313</v>
      </c>
      <c r="E625" s="81">
        <v>2661100</v>
      </c>
      <c r="F625" s="82">
        <v>337.78198800000001</v>
      </c>
      <c r="G625" s="82">
        <v>328.55</v>
      </c>
      <c r="H625" s="83">
        <v>1762.1604617999999</v>
      </c>
      <c r="I625" s="84"/>
      <c r="J625" s="74"/>
    </row>
    <row r="626" spans="1:10" x14ac:dyDescent="0.25">
      <c r="A626" s="74"/>
      <c r="B626" s="80" t="s">
        <v>2311</v>
      </c>
      <c r="C626" s="80" t="s">
        <v>2452</v>
      </c>
      <c r="D626" s="80" t="s">
        <v>2313</v>
      </c>
      <c r="E626" s="81">
        <v>28500</v>
      </c>
      <c r="F626" s="82">
        <v>518.3116</v>
      </c>
      <c r="G626" s="82">
        <v>499.2</v>
      </c>
      <c r="H626" s="83">
        <v>41.282820000000001</v>
      </c>
      <c r="I626" s="84"/>
      <c r="J626" s="74"/>
    </row>
    <row r="627" spans="1:10" x14ac:dyDescent="0.25">
      <c r="A627" s="74"/>
      <c r="B627" s="80" t="s">
        <v>2311</v>
      </c>
      <c r="C627" s="80" t="s">
        <v>2453</v>
      </c>
      <c r="D627" s="80" t="s">
        <v>2313</v>
      </c>
      <c r="E627" s="81">
        <v>17500</v>
      </c>
      <c r="F627" s="82">
        <v>1975.6120000000001</v>
      </c>
      <c r="G627" s="82">
        <v>1951.7</v>
      </c>
      <c r="H627" s="83">
        <v>66.603162499999996</v>
      </c>
      <c r="I627" s="84"/>
      <c r="J627" s="74"/>
    </row>
    <row r="628" spans="1:10" x14ac:dyDescent="0.25">
      <c r="A628" s="74"/>
      <c r="B628" s="80" t="s">
        <v>2311</v>
      </c>
      <c r="C628" s="80" t="s">
        <v>2454</v>
      </c>
      <c r="D628" s="80" t="s">
        <v>2313</v>
      </c>
      <c r="E628" s="81">
        <v>56500</v>
      </c>
      <c r="F628" s="82">
        <v>1599.9</v>
      </c>
      <c r="G628" s="82">
        <v>1482.6</v>
      </c>
      <c r="H628" s="83">
        <v>147.640715</v>
      </c>
      <c r="I628" s="84"/>
      <c r="J628" s="74"/>
    </row>
    <row r="629" spans="1:10" x14ac:dyDescent="0.25">
      <c r="A629" s="74"/>
      <c r="B629" s="80" t="s">
        <v>2311</v>
      </c>
      <c r="C629" s="80" t="s">
        <v>2455</v>
      </c>
      <c r="D629" s="80" t="s">
        <v>2313</v>
      </c>
      <c r="E629" s="81">
        <v>8920000</v>
      </c>
      <c r="F629" s="82">
        <v>115.98433799999999</v>
      </c>
      <c r="G629" s="82">
        <v>113.77</v>
      </c>
      <c r="H629" s="83">
        <v>3396.5085399999998</v>
      </c>
      <c r="I629" s="84"/>
      <c r="J629" s="74"/>
    </row>
    <row r="630" spans="1:10" x14ac:dyDescent="0.25">
      <c r="A630" s="74"/>
      <c r="B630" s="80" t="s">
        <v>2311</v>
      </c>
      <c r="C630" s="80" t="s">
        <v>2456</v>
      </c>
      <c r="D630" s="80" t="s">
        <v>2313</v>
      </c>
      <c r="E630" s="81">
        <v>168350</v>
      </c>
      <c r="F630" s="82">
        <v>1092.4123300000001</v>
      </c>
      <c r="G630" s="82">
        <v>1126.8</v>
      </c>
      <c r="H630" s="83">
        <v>419.96254299999998</v>
      </c>
      <c r="I630" s="84"/>
      <c r="J630" s="74"/>
    </row>
    <row r="631" spans="1:10" x14ac:dyDescent="0.25">
      <c r="A631" s="74"/>
      <c r="B631" s="80" t="s">
        <v>2311</v>
      </c>
      <c r="C631" s="80" t="s">
        <v>2457</v>
      </c>
      <c r="D631" s="80" t="s">
        <v>2313</v>
      </c>
      <c r="E631" s="81">
        <v>5250</v>
      </c>
      <c r="F631" s="82">
        <v>1073.286701</v>
      </c>
      <c r="G631" s="82">
        <v>1068.2</v>
      </c>
      <c r="H631" s="83">
        <v>28.0295925</v>
      </c>
      <c r="I631" s="84"/>
      <c r="J631" s="74"/>
    </row>
    <row r="632" spans="1:10" x14ac:dyDescent="0.25">
      <c r="A632" s="74"/>
      <c r="B632" s="80" t="s">
        <v>2311</v>
      </c>
      <c r="C632" s="80" t="s">
        <v>2458</v>
      </c>
      <c r="D632" s="80" t="s">
        <v>2313</v>
      </c>
      <c r="E632" s="81">
        <v>7000</v>
      </c>
      <c r="F632" s="82">
        <v>8227.7742999999991</v>
      </c>
      <c r="G632" s="82">
        <v>8094.5</v>
      </c>
      <c r="H632" s="83">
        <v>115.974425</v>
      </c>
      <c r="I632" s="84"/>
      <c r="J632" s="74"/>
    </row>
    <row r="633" spans="1:10" x14ac:dyDescent="0.25">
      <c r="A633" s="74"/>
      <c r="B633" s="80" t="s">
        <v>2311</v>
      </c>
      <c r="C633" s="80" t="s">
        <v>2459</v>
      </c>
      <c r="D633" s="80" t="s">
        <v>2313</v>
      </c>
      <c r="E633" s="81">
        <v>549100</v>
      </c>
      <c r="F633" s="82">
        <v>263.92344500000002</v>
      </c>
      <c r="G633" s="82">
        <v>259.64999999999998</v>
      </c>
      <c r="H633" s="83">
        <v>253.3972953</v>
      </c>
      <c r="I633" s="84"/>
      <c r="J633" s="74"/>
    </row>
    <row r="634" spans="1:10" x14ac:dyDescent="0.25">
      <c r="A634" s="74"/>
      <c r="B634" s="80" t="s">
        <v>2311</v>
      </c>
      <c r="C634" s="80" t="s">
        <v>2460</v>
      </c>
      <c r="D634" s="80" t="s">
        <v>2313</v>
      </c>
      <c r="E634" s="81">
        <v>6000</v>
      </c>
      <c r="F634" s="82">
        <v>30416.249922999999</v>
      </c>
      <c r="G634" s="82">
        <v>30630</v>
      </c>
      <c r="H634" s="83">
        <v>507.6816</v>
      </c>
      <c r="I634" s="84"/>
      <c r="J634" s="74"/>
    </row>
    <row r="635" spans="1:10" x14ac:dyDescent="0.25">
      <c r="A635" s="74"/>
      <c r="B635" s="80" t="s">
        <v>2311</v>
      </c>
      <c r="C635" s="80" t="s">
        <v>2461</v>
      </c>
      <c r="D635" s="80" t="s">
        <v>2313</v>
      </c>
      <c r="E635" s="81">
        <v>89050</v>
      </c>
      <c r="F635" s="82">
        <v>885.58249999999998</v>
      </c>
      <c r="G635" s="82">
        <v>878.6</v>
      </c>
      <c r="H635" s="83">
        <v>177.19258049999999</v>
      </c>
      <c r="I635" s="84"/>
      <c r="J635" s="74"/>
    </row>
    <row r="636" spans="1:10" x14ac:dyDescent="0.25">
      <c r="A636" s="74"/>
      <c r="B636" s="80" t="s">
        <v>2311</v>
      </c>
      <c r="C636" s="80" t="s">
        <v>2462</v>
      </c>
      <c r="D636" s="80" t="s">
        <v>2313</v>
      </c>
      <c r="E636" s="81">
        <v>150</v>
      </c>
      <c r="F636" s="82">
        <v>4586.1000000000004</v>
      </c>
      <c r="G636" s="82">
        <v>4410.2</v>
      </c>
      <c r="H636" s="83">
        <v>1.3475505000000001</v>
      </c>
      <c r="I636" s="84"/>
      <c r="J636" s="74"/>
    </row>
    <row r="637" spans="1:10" x14ac:dyDescent="0.25">
      <c r="A637" s="74"/>
      <c r="B637" s="80" t="s">
        <v>2311</v>
      </c>
      <c r="C637" s="80" t="s">
        <v>2463</v>
      </c>
      <c r="D637" s="80" t="s">
        <v>2313</v>
      </c>
      <c r="E637" s="81">
        <v>495300</v>
      </c>
      <c r="F637" s="82">
        <v>410.86213800000002</v>
      </c>
      <c r="G637" s="82">
        <v>407.95</v>
      </c>
      <c r="H637" s="83">
        <v>430.15938229999989</v>
      </c>
      <c r="I637" s="84"/>
      <c r="J637" s="74"/>
    </row>
    <row r="638" spans="1:10" x14ac:dyDescent="0.25">
      <c r="A638" s="74"/>
      <c r="B638" s="80" t="s">
        <v>2311</v>
      </c>
      <c r="C638" s="80" t="s">
        <v>2464</v>
      </c>
      <c r="D638" s="80" t="s">
        <v>2313</v>
      </c>
      <c r="E638" s="81">
        <v>135000</v>
      </c>
      <c r="F638" s="82">
        <v>1255.7877699999999</v>
      </c>
      <c r="G638" s="82">
        <v>1197.7</v>
      </c>
      <c r="H638" s="129">
        <v>6732.64437</v>
      </c>
      <c r="I638" s="84"/>
      <c r="J638" s="74"/>
    </row>
    <row r="639" spans="1:10" x14ac:dyDescent="0.25">
      <c r="A639" s="74"/>
      <c r="B639" s="80" t="s">
        <v>2311</v>
      </c>
      <c r="C639" s="80" t="s">
        <v>2465</v>
      </c>
      <c r="D639" s="80" t="s">
        <v>2313</v>
      </c>
      <c r="E639" s="81">
        <v>3061500</v>
      </c>
      <c r="F639" s="82">
        <v>1236.0617119999999</v>
      </c>
      <c r="G639" s="82">
        <v>1191.8</v>
      </c>
      <c r="H639" s="130"/>
      <c r="I639" s="84"/>
      <c r="J639" s="74"/>
    </row>
    <row r="640" spans="1:10" x14ac:dyDescent="0.25">
      <c r="A640" s="74"/>
      <c r="B640" s="80" t="s">
        <v>2311</v>
      </c>
      <c r="C640" s="80" t="s">
        <v>2466</v>
      </c>
      <c r="D640" s="80" t="s">
        <v>2313</v>
      </c>
      <c r="E640" s="81">
        <v>641025</v>
      </c>
      <c r="F640" s="82">
        <v>199.93960000000001</v>
      </c>
      <c r="G640" s="82">
        <v>202.23</v>
      </c>
      <c r="H640" s="83">
        <v>327.55127499999998</v>
      </c>
      <c r="I640" s="84"/>
      <c r="J640" s="74"/>
    </row>
    <row r="641" spans="1:10" x14ac:dyDescent="0.25">
      <c r="A641" s="74"/>
      <c r="B641" s="80" t="s">
        <v>2311</v>
      </c>
      <c r="C641" s="80" t="s">
        <v>2467</v>
      </c>
      <c r="D641" s="80" t="s">
        <v>2313</v>
      </c>
      <c r="E641" s="81">
        <v>264000</v>
      </c>
      <c r="F641" s="82">
        <v>44.913600000000002</v>
      </c>
      <c r="G641" s="82">
        <v>43.06</v>
      </c>
      <c r="H641" s="83">
        <v>24.887543999999998</v>
      </c>
      <c r="I641" s="84"/>
      <c r="J641" s="74"/>
    </row>
    <row r="642" spans="1:10" x14ac:dyDescent="0.25">
      <c r="A642" s="74"/>
      <c r="B642" s="80" t="s">
        <v>2311</v>
      </c>
      <c r="C642" s="80" t="s">
        <v>2468</v>
      </c>
      <c r="D642" s="80" t="s">
        <v>2313</v>
      </c>
      <c r="E642" s="81">
        <v>6641100</v>
      </c>
      <c r="F642" s="82">
        <v>181.447329</v>
      </c>
      <c r="G642" s="82">
        <v>177.87</v>
      </c>
      <c r="H642" s="83">
        <v>4555.5256355000001</v>
      </c>
      <c r="I642" s="84"/>
      <c r="J642" s="74"/>
    </row>
    <row r="643" spans="1:10" x14ac:dyDescent="0.25">
      <c r="A643" s="74"/>
      <c r="B643" s="80" t="s">
        <v>2311</v>
      </c>
      <c r="C643" s="80" t="s">
        <v>2469</v>
      </c>
      <c r="D643" s="80" t="s">
        <v>2313</v>
      </c>
      <c r="E643" s="81">
        <v>544800</v>
      </c>
      <c r="F643" s="82">
        <v>590.7998</v>
      </c>
      <c r="G643" s="82">
        <v>582.6</v>
      </c>
      <c r="H643" s="83">
        <v>581.08912799999996</v>
      </c>
      <c r="I643" s="84"/>
      <c r="J643" s="74"/>
    </row>
    <row r="644" spans="1:10" x14ac:dyDescent="0.25">
      <c r="A644" s="74"/>
      <c r="B644" s="80" t="s">
        <v>2311</v>
      </c>
      <c r="C644" s="80" t="s">
        <v>2470</v>
      </c>
      <c r="D644" s="80" t="s">
        <v>2313</v>
      </c>
      <c r="E644" s="81">
        <v>55125</v>
      </c>
      <c r="F644" s="82">
        <v>1749.318291</v>
      </c>
      <c r="G644" s="82">
        <v>1696.3</v>
      </c>
      <c r="H644" s="83">
        <v>165.76666309999999</v>
      </c>
      <c r="I644" s="84"/>
      <c r="J644" s="74"/>
    </row>
    <row r="645" spans="1:10" x14ac:dyDescent="0.25">
      <c r="A645" s="74"/>
      <c r="B645" s="80" t="s">
        <v>2311</v>
      </c>
      <c r="C645" s="80" t="s">
        <v>2471</v>
      </c>
      <c r="D645" s="80" t="s">
        <v>2313</v>
      </c>
      <c r="E645" s="81">
        <v>4500</v>
      </c>
      <c r="F645" s="82">
        <v>997.78330000000005</v>
      </c>
      <c r="G645" s="82">
        <v>972.2</v>
      </c>
      <c r="H645" s="129">
        <v>2945.16975</v>
      </c>
      <c r="I645" s="84"/>
      <c r="J645" s="74"/>
    </row>
    <row r="646" spans="1:10" x14ac:dyDescent="0.25">
      <c r="A646" s="74"/>
      <c r="B646" s="80" t="s">
        <v>2311</v>
      </c>
      <c r="C646" s="80" t="s">
        <v>2472</v>
      </c>
      <c r="D646" s="80" t="s">
        <v>2313</v>
      </c>
      <c r="E646" s="81">
        <v>1724250</v>
      </c>
      <c r="F646" s="82">
        <v>976.20462799999996</v>
      </c>
      <c r="G646" s="82">
        <v>967.2</v>
      </c>
      <c r="H646" s="130"/>
      <c r="I646" s="84"/>
      <c r="J646" s="74"/>
    </row>
    <row r="647" spans="1:10" x14ac:dyDescent="0.25">
      <c r="A647" s="74"/>
      <c r="B647" s="80" t="s">
        <v>2311</v>
      </c>
      <c r="C647" s="80" t="s">
        <v>2473</v>
      </c>
      <c r="D647" s="80" t="s">
        <v>2313</v>
      </c>
      <c r="E647" s="81">
        <v>178200</v>
      </c>
      <c r="F647" s="82">
        <v>987.839293</v>
      </c>
      <c r="G647" s="82">
        <v>985</v>
      </c>
      <c r="H647" s="83">
        <v>387.80775</v>
      </c>
      <c r="I647" s="84"/>
      <c r="J647" s="74"/>
    </row>
    <row r="648" spans="1:10" x14ac:dyDescent="0.25">
      <c r="A648" s="74"/>
      <c r="B648" s="80" t="s">
        <v>2311</v>
      </c>
      <c r="C648" s="80" t="s">
        <v>2474</v>
      </c>
      <c r="D648" s="80" t="s">
        <v>2313</v>
      </c>
      <c r="E648" s="81">
        <v>50</v>
      </c>
      <c r="F648" s="82">
        <v>19355</v>
      </c>
      <c r="G648" s="82">
        <v>19625</v>
      </c>
      <c r="H648" s="83">
        <v>2.3287775000000002</v>
      </c>
      <c r="I648" s="84"/>
      <c r="J648" s="74"/>
    </row>
    <row r="649" spans="1:10" x14ac:dyDescent="0.25">
      <c r="A649" s="74"/>
      <c r="B649" s="80" t="s">
        <v>2311</v>
      </c>
      <c r="C649" s="80" t="s">
        <v>2475</v>
      </c>
      <c r="D649" s="80" t="s">
        <v>2313</v>
      </c>
      <c r="E649" s="81">
        <v>8575</v>
      </c>
      <c r="F649" s="82">
        <v>804.05</v>
      </c>
      <c r="G649" s="82">
        <v>832.4</v>
      </c>
      <c r="H649" s="83">
        <v>14.763063000000001</v>
      </c>
      <c r="I649" s="84"/>
      <c r="J649" s="74"/>
    </row>
    <row r="650" spans="1:10" x14ac:dyDescent="0.25">
      <c r="A650" s="74"/>
      <c r="B650" s="80" t="s">
        <v>2311</v>
      </c>
      <c r="C650" s="80" t="s">
        <v>2476</v>
      </c>
      <c r="D650" s="80" t="s">
        <v>2313</v>
      </c>
      <c r="E650" s="81">
        <v>5200</v>
      </c>
      <c r="F650" s="82">
        <v>2513.0846000000001</v>
      </c>
      <c r="G650" s="82">
        <v>2483</v>
      </c>
      <c r="H650" s="83">
        <v>24.482379999999999</v>
      </c>
      <c r="I650" s="84"/>
      <c r="J650" s="74"/>
    </row>
    <row r="651" spans="1:10" x14ac:dyDescent="0.25">
      <c r="A651" s="74"/>
      <c r="B651" s="80" t="s">
        <v>2311</v>
      </c>
      <c r="C651" s="80" t="s">
        <v>2477</v>
      </c>
      <c r="D651" s="80" t="s">
        <v>2313</v>
      </c>
      <c r="E651" s="81">
        <v>7350</v>
      </c>
      <c r="F651" s="82">
        <v>1859.7714000000001</v>
      </c>
      <c r="G651" s="82">
        <v>1831.9</v>
      </c>
      <c r="H651" s="83">
        <v>23.708637800000002</v>
      </c>
      <c r="I651" s="84"/>
      <c r="J651" s="74"/>
    </row>
    <row r="652" spans="1:10" x14ac:dyDescent="0.25">
      <c r="A652" s="74"/>
      <c r="B652" s="80" t="s">
        <v>2311</v>
      </c>
      <c r="C652" s="80" t="s">
        <v>2478</v>
      </c>
      <c r="D652" s="80" t="s">
        <v>2313</v>
      </c>
      <c r="E652" s="81">
        <v>57225</v>
      </c>
      <c r="F652" s="82">
        <v>3519.8427790000001</v>
      </c>
      <c r="G652" s="82">
        <v>3466</v>
      </c>
      <c r="H652" s="83">
        <v>392.25448499999999</v>
      </c>
      <c r="I652" s="84"/>
      <c r="J652" s="74"/>
    </row>
    <row r="653" spans="1:10" x14ac:dyDescent="0.25">
      <c r="A653" s="74"/>
      <c r="B653" s="80" t="s">
        <v>2311</v>
      </c>
      <c r="C653" s="80" t="s">
        <v>2479</v>
      </c>
      <c r="D653" s="80" t="s">
        <v>2313</v>
      </c>
      <c r="E653" s="81">
        <v>355600</v>
      </c>
      <c r="F653" s="82">
        <v>42.3596</v>
      </c>
      <c r="G653" s="82">
        <v>39.57</v>
      </c>
      <c r="H653" s="83">
        <v>32.732802200000002</v>
      </c>
      <c r="I653" s="84"/>
      <c r="J653" s="74"/>
    </row>
    <row r="654" spans="1:10" x14ac:dyDescent="0.25">
      <c r="A654" s="74"/>
      <c r="B654" s="80" t="s">
        <v>2311</v>
      </c>
      <c r="C654" s="80" t="s">
        <v>2480</v>
      </c>
      <c r="D654" s="80" t="s">
        <v>2313</v>
      </c>
      <c r="E654" s="81">
        <v>1416200</v>
      </c>
      <c r="F654" s="82">
        <v>260.48174399999999</v>
      </c>
      <c r="G654" s="82">
        <v>251.15</v>
      </c>
      <c r="H654" s="83">
        <v>844.34198049999998</v>
      </c>
      <c r="I654" s="84"/>
      <c r="J654" s="74"/>
    </row>
    <row r="655" spans="1:10" x14ac:dyDescent="0.25">
      <c r="A655" s="74"/>
      <c r="B655" s="80" t="s">
        <v>2311</v>
      </c>
      <c r="C655" s="80" t="s">
        <v>2481</v>
      </c>
      <c r="D655" s="80" t="s">
        <v>2313</v>
      </c>
      <c r="E655" s="81">
        <v>487300</v>
      </c>
      <c r="F655" s="82">
        <v>979.274452</v>
      </c>
      <c r="G655" s="82">
        <v>957.6</v>
      </c>
      <c r="H655" s="83">
        <v>821.61703799999998</v>
      </c>
      <c r="I655" s="84"/>
      <c r="J655" s="74"/>
    </row>
    <row r="656" spans="1:10" x14ac:dyDescent="0.25">
      <c r="A656" s="74"/>
      <c r="B656" s="80" t="s">
        <v>2311</v>
      </c>
      <c r="C656" s="80" t="s">
        <v>2482</v>
      </c>
      <c r="D656" s="80" t="s">
        <v>2313</v>
      </c>
      <c r="E656" s="81">
        <v>587250</v>
      </c>
      <c r="F656" s="82">
        <v>360.10166500000003</v>
      </c>
      <c r="G656" s="82">
        <v>360.05</v>
      </c>
      <c r="H656" s="83">
        <v>373.91235189999998</v>
      </c>
      <c r="I656" s="84"/>
      <c r="J656" s="74"/>
    </row>
    <row r="657" spans="1:10" x14ac:dyDescent="0.25">
      <c r="A657" s="74"/>
      <c r="B657" s="80" t="s">
        <v>2311</v>
      </c>
      <c r="C657" s="80" t="s">
        <v>2483</v>
      </c>
      <c r="D657" s="80" t="s">
        <v>2313</v>
      </c>
      <c r="E657" s="81">
        <v>4353250</v>
      </c>
      <c r="F657" s="82">
        <v>188.387652</v>
      </c>
      <c r="G657" s="82">
        <v>186.07</v>
      </c>
      <c r="H657" s="83">
        <v>1426.2313546</v>
      </c>
      <c r="I657" s="84"/>
      <c r="J657" s="74"/>
    </row>
    <row r="658" spans="1:10" x14ac:dyDescent="0.25">
      <c r="A658" s="74"/>
      <c r="B658" s="80" t="s">
        <v>2311</v>
      </c>
      <c r="C658" s="80" t="s">
        <v>2484</v>
      </c>
      <c r="D658" s="80" t="s">
        <v>2313</v>
      </c>
      <c r="E658" s="81">
        <v>4275</v>
      </c>
      <c r="F658" s="82">
        <v>2291.131574</v>
      </c>
      <c r="G658" s="82">
        <v>2065.1999999999998</v>
      </c>
      <c r="H658" s="129">
        <v>130.5193275</v>
      </c>
      <c r="I658" s="84"/>
      <c r="J658" s="74"/>
    </row>
    <row r="659" spans="1:10" x14ac:dyDescent="0.25">
      <c r="A659" s="74"/>
      <c r="B659" s="80" t="s">
        <v>2311</v>
      </c>
      <c r="C659" s="80" t="s">
        <v>2485</v>
      </c>
      <c r="D659" s="80" t="s">
        <v>2313</v>
      </c>
      <c r="E659" s="81">
        <v>30600</v>
      </c>
      <c r="F659" s="82">
        <v>2090.9631810000001</v>
      </c>
      <c r="G659" s="82">
        <v>2055.1999999999998</v>
      </c>
      <c r="H659" s="130"/>
      <c r="I659" s="84"/>
      <c r="J659" s="74"/>
    </row>
    <row r="660" spans="1:10" x14ac:dyDescent="0.25">
      <c r="A660" s="74"/>
      <c r="B660" s="80" t="s">
        <v>2311</v>
      </c>
      <c r="C660" s="80" t="s">
        <v>2486</v>
      </c>
      <c r="D660" s="80" t="s">
        <v>2313</v>
      </c>
      <c r="E660" s="81">
        <v>56400</v>
      </c>
      <c r="F660" s="82">
        <v>1545</v>
      </c>
      <c r="G660" s="82">
        <v>1533.4</v>
      </c>
      <c r="H660" s="83">
        <v>155.917236</v>
      </c>
      <c r="I660" s="84"/>
      <c r="J660" s="74"/>
    </row>
    <row r="661" spans="1:10" x14ac:dyDescent="0.25">
      <c r="A661" s="74"/>
      <c r="B661" s="80" t="s">
        <v>2311</v>
      </c>
      <c r="C661" s="80" t="s">
        <v>2487</v>
      </c>
      <c r="D661" s="80" t="s">
        <v>2313</v>
      </c>
      <c r="E661" s="81">
        <v>18400</v>
      </c>
      <c r="F661" s="82">
        <v>2547.799966</v>
      </c>
      <c r="G661" s="82">
        <v>2400.5</v>
      </c>
      <c r="H661" s="83">
        <v>96.914180000000002</v>
      </c>
      <c r="I661" s="84"/>
      <c r="J661" s="74"/>
    </row>
    <row r="662" spans="1:10" x14ac:dyDescent="0.25">
      <c r="A662" s="74"/>
      <c r="B662" s="80" t="s">
        <v>2311</v>
      </c>
      <c r="C662" s="80" t="s">
        <v>2488</v>
      </c>
      <c r="D662" s="80" t="s">
        <v>2313</v>
      </c>
      <c r="E662" s="81">
        <v>35000</v>
      </c>
      <c r="F662" s="82">
        <v>4913.1000000000004</v>
      </c>
      <c r="G662" s="82">
        <v>4651</v>
      </c>
      <c r="H662" s="129">
        <v>658.5026044</v>
      </c>
      <c r="I662" s="84"/>
      <c r="J662" s="74"/>
    </row>
    <row r="663" spans="1:10" x14ac:dyDescent="0.25">
      <c r="A663" s="74"/>
      <c r="B663" s="80" t="s">
        <v>2311</v>
      </c>
      <c r="C663" s="80" t="s">
        <v>2489</v>
      </c>
      <c r="D663" s="80" t="s">
        <v>2313</v>
      </c>
      <c r="E663" s="81">
        <v>45675</v>
      </c>
      <c r="F663" s="82">
        <v>4877.392715</v>
      </c>
      <c r="G663" s="82">
        <v>4627.5</v>
      </c>
      <c r="H663" s="130"/>
      <c r="I663" s="84"/>
      <c r="J663" s="74"/>
    </row>
    <row r="664" spans="1:10" x14ac:dyDescent="0.25">
      <c r="A664" s="74"/>
      <c r="B664" s="80" t="s">
        <v>2311</v>
      </c>
      <c r="C664" s="80" t="s">
        <v>2490</v>
      </c>
      <c r="D664" s="80" t="s">
        <v>2313</v>
      </c>
      <c r="E664" s="81">
        <v>555200</v>
      </c>
      <c r="F664" s="82">
        <v>283.52426200000002</v>
      </c>
      <c r="G664" s="82">
        <v>283.55</v>
      </c>
      <c r="H664" s="83">
        <v>321.09575599999999</v>
      </c>
      <c r="I664" s="84"/>
      <c r="J664" s="74"/>
    </row>
    <row r="665" spans="1:10" x14ac:dyDescent="0.25">
      <c r="A665" s="74"/>
      <c r="B665" s="80" t="s">
        <v>2311</v>
      </c>
      <c r="C665" s="80" t="s">
        <v>2491</v>
      </c>
      <c r="D665" s="80" t="s">
        <v>2313</v>
      </c>
      <c r="E665" s="81">
        <v>39000</v>
      </c>
      <c r="F665" s="82">
        <v>4995</v>
      </c>
      <c r="G665" s="82">
        <v>4852.5</v>
      </c>
      <c r="H665" s="129">
        <v>995.19228750000002</v>
      </c>
      <c r="I665" s="84"/>
      <c r="J665" s="74"/>
    </row>
    <row r="666" spans="1:10" x14ac:dyDescent="0.25">
      <c r="A666" s="74"/>
      <c r="B666" s="80" t="s">
        <v>2311</v>
      </c>
      <c r="C666" s="80" t="s">
        <v>2492</v>
      </c>
      <c r="D666" s="80" t="s">
        <v>2313</v>
      </c>
      <c r="E666" s="81">
        <v>77625</v>
      </c>
      <c r="F666" s="82">
        <v>4972.4790650000004</v>
      </c>
      <c r="G666" s="82">
        <v>4832</v>
      </c>
      <c r="H666" s="130"/>
      <c r="I666" s="84"/>
      <c r="J666" s="74"/>
    </row>
    <row r="667" spans="1:10" x14ac:dyDescent="0.25">
      <c r="A667" s="74"/>
      <c r="B667" s="80" t="s">
        <v>2311</v>
      </c>
      <c r="C667" s="80" t="s">
        <v>2493</v>
      </c>
      <c r="D667" s="80" t="s">
        <v>2313</v>
      </c>
      <c r="E667" s="81">
        <v>111600</v>
      </c>
      <c r="F667" s="82">
        <v>2639.9678950000002</v>
      </c>
      <c r="G667" s="82">
        <v>2642.6</v>
      </c>
      <c r="H667" s="83">
        <v>647.15835600000003</v>
      </c>
      <c r="I667" s="84"/>
      <c r="J667" s="74"/>
    </row>
    <row r="668" spans="1:10" x14ac:dyDescent="0.25">
      <c r="A668" s="74"/>
      <c r="B668" s="80" t="s">
        <v>2311</v>
      </c>
      <c r="C668" s="80" t="s">
        <v>2494</v>
      </c>
      <c r="D668" s="80" t="s">
        <v>2313</v>
      </c>
      <c r="E668" s="81">
        <v>380800</v>
      </c>
      <c r="F668" s="82">
        <v>4138.4757140000002</v>
      </c>
      <c r="G668" s="82">
        <v>4143.5</v>
      </c>
      <c r="H668" s="83">
        <v>2834.6466399999999</v>
      </c>
      <c r="I668" s="84"/>
      <c r="J668" s="74"/>
    </row>
    <row r="669" spans="1:10" x14ac:dyDescent="0.25">
      <c r="A669" s="74"/>
      <c r="B669" s="80" t="s">
        <v>2311</v>
      </c>
      <c r="C669" s="80" t="s">
        <v>2495</v>
      </c>
      <c r="D669" s="80" t="s">
        <v>2313</v>
      </c>
      <c r="E669" s="81">
        <v>47300</v>
      </c>
      <c r="F669" s="82">
        <v>11287.616291</v>
      </c>
      <c r="G669" s="82">
        <v>10962</v>
      </c>
      <c r="H669" s="83">
        <v>918.74573999999996</v>
      </c>
      <c r="I669" s="84"/>
      <c r="J669" s="74"/>
    </row>
    <row r="670" spans="1:10" x14ac:dyDescent="0.25">
      <c r="A670" s="74"/>
      <c r="B670" s="80" t="s">
        <v>2311</v>
      </c>
      <c r="C670" s="80" t="s">
        <v>2496</v>
      </c>
      <c r="D670" s="80" t="s">
        <v>2313</v>
      </c>
      <c r="E670" s="81">
        <v>1119525</v>
      </c>
      <c r="F670" s="82">
        <v>182.622164</v>
      </c>
      <c r="G670" s="82">
        <v>171.91</v>
      </c>
      <c r="H670" s="83">
        <v>414.07703249999997</v>
      </c>
      <c r="I670" s="84"/>
      <c r="J670" s="74"/>
    </row>
    <row r="671" spans="1:10" x14ac:dyDescent="0.25">
      <c r="A671" s="74"/>
      <c r="B671" s="80" t="s">
        <v>2311</v>
      </c>
      <c r="C671" s="80" t="s">
        <v>2497</v>
      </c>
      <c r="D671" s="80" t="s">
        <v>2313</v>
      </c>
      <c r="E671" s="81">
        <v>54000</v>
      </c>
      <c r="F671" s="82">
        <v>1429.4169999999999</v>
      </c>
      <c r="G671" s="82">
        <v>1352.7</v>
      </c>
      <c r="H671" s="83">
        <v>129.58623</v>
      </c>
      <c r="I671" s="84"/>
      <c r="J671" s="74"/>
    </row>
    <row r="672" spans="1:10" x14ac:dyDescent="0.25">
      <c r="A672" s="74"/>
      <c r="B672" s="80" t="s">
        <v>2311</v>
      </c>
      <c r="C672" s="80" t="s">
        <v>2498</v>
      </c>
      <c r="D672" s="80" t="s">
        <v>2313</v>
      </c>
      <c r="E672" s="81">
        <v>4065</v>
      </c>
      <c r="F672" s="82">
        <v>551.04999999999995</v>
      </c>
      <c r="G672" s="82">
        <v>541.35</v>
      </c>
      <c r="H672" s="129">
        <v>1456.4518275999999</v>
      </c>
      <c r="I672" s="84"/>
      <c r="J672" s="74"/>
    </row>
    <row r="673" spans="1:10" x14ac:dyDescent="0.25">
      <c r="A673" s="74"/>
      <c r="B673" s="80" t="s">
        <v>2311</v>
      </c>
      <c r="C673" s="80" t="s">
        <v>2499</v>
      </c>
      <c r="D673" s="80" t="s">
        <v>2313</v>
      </c>
      <c r="E673" s="81">
        <v>1312995</v>
      </c>
      <c r="F673" s="82">
        <v>553.99601099999995</v>
      </c>
      <c r="G673" s="82">
        <v>539.20000000000005</v>
      </c>
      <c r="H673" s="130"/>
      <c r="I673" s="84"/>
      <c r="J673" s="74"/>
    </row>
    <row r="674" spans="1:10" x14ac:dyDescent="0.25">
      <c r="A674" s="74"/>
      <c r="B674" s="80" t="s">
        <v>2311</v>
      </c>
      <c r="C674" s="80" t="s">
        <v>2500</v>
      </c>
      <c r="D674" s="80" t="s">
        <v>2313</v>
      </c>
      <c r="E674" s="81">
        <v>838950</v>
      </c>
      <c r="F674" s="82">
        <v>434.86164200000002</v>
      </c>
      <c r="G674" s="82">
        <v>432.25</v>
      </c>
      <c r="H674" s="83">
        <v>712.92922310000006</v>
      </c>
      <c r="I674" s="84"/>
      <c r="J674" s="74"/>
    </row>
    <row r="675" spans="1:10" x14ac:dyDescent="0.25">
      <c r="A675" s="74"/>
      <c r="B675" s="80" t="s">
        <v>2311</v>
      </c>
      <c r="C675" s="80" t="s">
        <v>2501</v>
      </c>
      <c r="D675" s="80" t="s">
        <v>2313</v>
      </c>
      <c r="E675" s="81">
        <v>1513400</v>
      </c>
      <c r="F675" s="82">
        <v>267.85504700000001</v>
      </c>
      <c r="G675" s="82">
        <v>257.75</v>
      </c>
      <c r="H675" s="83">
        <v>1375.2454975000001</v>
      </c>
      <c r="I675" s="84"/>
      <c r="J675" s="74"/>
    </row>
    <row r="676" spans="1:10" x14ac:dyDescent="0.25">
      <c r="A676" s="74"/>
      <c r="B676" s="80" t="s">
        <v>2311</v>
      </c>
      <c r="C676" s="80" t="s">
        <v>2502</v>
      </c>
      <c r="D676" s="80" t="s">
        <v>2313</v>
      </c>
      <c r="E676" s="81">
        <v>29625</v>
      </c>
      <c r="F676" s="82">
        <v>1130.480982</v>
      </c>
      <c r="G676" s="82">
        <v>1076.3</v>
      </c>
      <c r="H676" s="83">
        <v>65.261060599999993</v>
      </c>
      <c r="I676" s="84"/>
      <c r="J676" s="74"/>
    </row>
    <row r="677" spans="1:10" x14ac:dyDescent="0.25">
      <c r="A677" s="74"/>
      <c r="B677" s="80" t="s">
        <v>2311</v>
      </c>
      <c r="C677" s="80" t="s">
        <v>2503</v>
      </c>
      <c r="D677" s="80" t="s">
        <v>2313</v>
      </c>
      <c r="E677" s="81">
        <v>1269000</v>
      </c>
      <c r="F677" s="82">
        <v>157.08179999999999</v>
      </c>
      <c r="G677" s="82">
        <v>158.93</v>
      </c>
      <c r="H677" s="83">
        <v>356.74825950000002</v>
      </c>
      <c r="I677" s="84"/>
      <c r="J677" s="74"/>
    </row>
    <row r="678" spans="1:10" x14ac:dyDescent="0.25">
      <c r="A678" s="74"/>
      <c r="B678" s="80" t="s">
        <v>2311</v>
      </c>
      <c r="C678" s="80" t="s">
        <v>2504</v>
      </c>
      <c r="D678" s="80" t="s">
        <v>2313</v>
      </c>
      <c r="E678" s="81">
        <v>1306200</v>
      </c>
      <c r="F678" s="82">
        <v>21.3431</v>
      </c>
      <c r="G678" s="82">
        <v>21.2</v>
      </c>
      <c r="H678" s="129">
        <v>2511.9362704999999</v>
      </c>
      <c r="I678" s="84"/>
      <c r="J678" s="74"/>
    </row>
    <row r="679" spans="1:10" x14ac:dyDescent="0.25">
      <c r="A679" s="74"/>
      <c r="B679" s="80" t="s">
        <v>2311</v>
      </c>
      <c r="C679" s="80" t="s">
        <v>2505</v>
      </c>
      <c r="D679" s="80" t="s">
        <v>2313</v>
      </c>
      <c r="E679" s="81">
        <v>57814900</v>
      </c>
      <c r="F679" s="82">
        <v>22.524054</v>
      </c>
      <c r="G679" s="82">
        <v>21.1</v>
      </c>
      <c r="H679" s="130"/>
      <c r="I679" s="84"/>
      <c r="J679" s="74"/>
    </row>
    <row r="681" spans="1:10" x14ac:dyDescent="0.25">
      <c r="A681" s="75" t="s">
        <v>1078</v>
      </c>
      <c r="B681" s="76" t="s">
        <v>1079</v>
      </c>
      <c r="C681" s="74"/>
      <c r="D681" s="74"/>
      <c r="E681" s="74"/>
      <c r="F681" s="74"/>
      <c r="G681" s="74"/>
      <c r="H681" s="74"/>
      <c r="I681" s="74"/>
      <c r="J681" s="74"/>
    </row>
    <row r="682" spans="1:10" ht="78" customHeight="1" x14ac:dyDescent="0.25">
      <c r="A682" s="74"/>
      <c r="B682" s="77" t="s">
        <v>1080</v>
      </c>
      <c r="C682" s="77" t="s">
        <v>1081</v>
      </c>
      <c r="D682" s="87" t="s">
        <v>1082</v>
      </c>
      <c r="E682" s="87" t="s">
        <v>1083</v>
      </c>
      <c r="F682" s="87" t="s">
        <v>1084</v>
      </c>
      <c r="G682" s="87" t="s">
        <v>1085</v>
      </c>
      <c r="H682" s="74"/>
      <c r="I682" s="74"/>
      <c r="J682" s="74"/>
    </row>
    <row r="683" spans="1:10" x14ac:dyDescent="0.25">
      <c r="A683" s="74"/>
      <c r="B683" s="80" t="s">
        <v>2311</v>
      </c>
      <c r="C683" s="86">
        <v>150537</v>
      </c>
      <c r="D683" s="86">
        <v>11054</v>
      </c>
      <c r="E683" s="88">
        <v>102063975148.67999</v>
      </c>
      <c r="F683" s="88">
        <v>7437269351.1547699</v>
      </c>
      <c r="G683" s="88">
        <v>4463597329.5899897</v>
      </c>
      <c r="H683" s="74"/>
      <c r="I683" s="74"/>
      <c r="J683" s="74"/>
    </row>
    <row r="685" spans="1:10" x14ac:dyDescent="0.25">
      <c r="A685" s="75" t="s">
        <v>1087</v>
      </c>
      <c r="B685" s="76" t="s">
        <v>2506</v>
      </c>
      <c r="C685" s="74"/>
      <c r="D685" s="74"/>
      <c r="E685" s="74"/>
      <c r="F685" s="74"/>
      <c r="G685" s="74"/>
      <c r="H685" s="74"/>
      <c r="I685" s="74"/>
      <c r="J685" s="74"/>
    </row>
    <row r="687" spans="1:10" x14ac:dyDescent="0.25">
      <c r="A687" s="75" t="s">
        <v>1098</v>
      </c>
      <c r="B687" s="76" t="s">
        <v>2507</v>
      </c>
      <c r="C687" s="74"/>
      <c r="D687" s="74"/>
      <c r="E687" s="74"/>
      <c r="F687" s="74"/>
      <c r="G687" s="74"/>
      <c r="H687" s="74"/>
      <c r="I687" s="74"/>
      <c r="J687" s="74"/>
    </row>
    <row r="689" spans="1:10" x14ac:dyDescent="0.25">
      <c r="A689" s="75" t="s">
        <v>1100</v>
      </c>
      <c r="B689" s="76" t="s">
        <v>1101</v>
      </c>
      <c r="C689" s="74"/>
      <c r="D689" s="74"/>
      <c r="E689" s="74"/>
      <c r="F689" s="74"/>
      <c r="G689" s="74"/>
      <c r="H689" s="90"/>
      <c r="I689" s="74"/>
      <c r="J689" s="74"/>
    </row>
    <row r="691" spans="1:10" x14ac:dyDescent="0.25">
      <c r="A691" s="75" t="s">
        <v>1102</v>
      </c>
      <c r="B691" s="76" t="s">
        <v>1103</v>
      </c>
      <c r="C691" s="74"/>
      <c r="D691" s="74"/>
      <c r="E691" s="74"/>
      <c r="F691" s="74"/>
      <c r="G691" s="74"/>
      <c r="H691" s="74"/>
      <c r="I691" s="74"/>
      <c r="J691" s="74"/>
    </row>
    <row r="693" spans="1:10" x14ac:dyDescent="0.25">
      <c r="A693" s="75" t="s">
        <v>1104</v>
      </c>
      <c r="B693" s="76" t="s">
        <v>1105</v>
      </c>
      <c r="C693" s="74"/>
      <c r="D693" s="74"/>
      <c r="E693" s="74"/>
      <c r="F693" s="74"/>
      <c r="G693" s="74"/>
      <c r="H693" s="74"/>
      <c r="I693" s="74"/>
      <c r="J693" s="74"/>
    </row>
    <row r="695" spans="1:10" x14ac:dyDescent="0.25">
      <c r="A695" s="75" t="s">
        <v>1106</v>
      </c>
      <c r="B695" s="76" t="s">
        <v>1107</v>
      </c>
      <c r="C695" s="74"/>
      <c r="D695" s="74"/>
      <c r="E695" s="74"/>
      <c r="F695" s="74"/>
      <c r="G695" s="74"/>
      <c r="H695" s="74"/>
      <c r="I695" s="74"/>
      <c r="J695" s="74"/>
    </row>
    <row r="697" spans="1:10" x14ac:dyDescent="0.25">
      <c r="A697" s="75" t="s">
        <v>1108</v>
      </c>
      <c r="B697" s="76" t="s">
        <v>1109</v>
      </c>
      <c r="C697" s="74"/>
      <c r="D697" s="74"/>
      <c r="E697" s="74"/>
      <c r="F697" s="74"/>
      <c r="G697" s="74"/>
      <c r="H697" s="74"/>
      <c r="I697" s="74"/>
      <c r="J697" s="74"/>
    </row>
    <row r="698" spans="1:10" x14ac:dyDescent="0.25">
      <c r="A698" s="74"/>
      <c r="B698" s="74" t="s">
        <v>1110</v>
      </c>
      <c r="C698" s="74"/>
      <c r="D698" s="74"/>
      <c r="E698" s="74"/>
      <c r="F698" s="74"/>
      <c r="G698" s="74"/>
      <c r="H698" s="74"/>
      <c r="I698" s="74"/>
      <c r="J698" s="74"/>
    </row>
    <row r="700" spans="1:10" x14ac:dyDescent="0.25">
      <c r="A700" s="75" t="s">
        <v>1111</v>
      </c>
      <c r="B700" s="76" t="s">
        <v>1112</v>
      </c>
      <c r="C700" s="74"/>
      <c r="D700" s="74"/>
      <c r="E700" s="74"/>
      <c r="F700" s="74"/>
      <c r="G700" s="74"/>
      <c r="H700" s="74"/>
      <c r="I700" s="74"/>
      <c r="J700" s="74"/>
    </row>
    <row r="702" spans="1:10" ht="69.95" customHeight="1" x14ac:dyDescent="0.25">
      <c r="A702" s="125" t="s">
        <v>371</v>
      </c>
      <c r="B702" s="125" t="s">
        <v>372</v>
      </c>
      <c r="C702" s="125" t="s">
        <v>5</v>
      </c>
      <c r="D702" s="125" t="s">
        <v>6</v>
      </c>
    </row>
    <row r="703" spans="1:10" ht="69.95" customHeight="1" x14ac:dyDescent="0.25">
      <c r="A703" s="125" t="s">
        <v>2311</v>
      </c>
      <c r="B703" s="125"/>
      <c r="C703" s="125" t="s">
        <v>94</v>
      </c>
      <c r="D703" s="125"/>
    </row>
  </sheetData>
  <mergeCells count="28">
    <mergeCell ref="H678:H679"/>
    <mergeCell ref="H672:H673"/>
    <mergeCell ref="A1:G1"/>
    <mergeCell ref="H665:H666"/>
    <mergeCell ref="H578:H579"/>
    <mergeCell ref="H645:H646"/>
    <mergeCell ref="H528:H529"/>
    <mergeCell ref="H598:H599"/>
    <mergeCell ref="H583:H584"/>
    <mergeCell ref="H495:H496"/>
    <mergeCell ref="A2:G2"/>
    <mergeCell ref="H489:H490"/>
    <mergeCell ref="H520:H521"/>
    <mergeCell ref="H501:H502"/>
    <mergeCell ref="H491:H492"/>
    <mergeCell ref="H662:H663"/>
    <mergeCell ref="H550:H551"/>
    <mergeCell ref="H562:H563"/>
    <mergeCell ref="H620:H621"/>
    <mergeCell ref="H658:H659"/>
    <mergeCell ref="H571:H572"/>
    <mergeCell ref="H638:H639"/>
    <mergeCell ref="H517:H518"/>
    <mergeCell ref="H511:H512"/>
    <mergeCell ref="H508:H509"/>
    <mergeCell ref="H580:H581"/>
    <mergeCell ref="H532:H533"/>
    <mergeCell ref="H548:H549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71"/>
  <sheetViews>
    <sheetView showGridLines="0" workbookViewId="0">
      <pane ySplit="4" topLeftCell="A215" activePane="bottomLeft" state="frozen"/>
      <selection pane="bottomLeft" activeCell="A216" sqref="A216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.7109375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2508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2509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4550000</v>
      </c>
      <c r="E8" s="16">
        <v>60137.35</v>
      </c>
      <c r="F8" s="17">
        <v>4.6699999999999998E-2</v>
      </c>
      <c r="G8" s="17"/>
    </row>
    <row r="9" spans="1:7" x14ac:dyDescent="0.25">
      <c r="A9" s="13" t="s">
        <v>376</v>
      </c>
      <c r="B9" s="36" t="s">
        <v>377</v>
      </c>
      <c r="C9" s="36" t="s">
        <v>378</v>
      </c>
      <c r="D9" s="15">
        <v>7343899</v>
      </c>
      <c r="E9" s="16">
        <v>52046.21</v>
      </c>
      <c r="F9" s="17">
        <v>4.0399999999999998E-2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3941696</v>
      </c>
      <c r="E10" s="16">
        <v>46787.93</v>
      </c>
      <c r="F10" s="17">
        <v>3.6299999999999999E-2</v>
      </c>
      <c r="G10" s="17"/>
    </row>
    <row r="11" spans="1:7" x14ac:dyDescent="0.25">
      <c r="A11" s="13" t="s">
        <v>398</v>
      </c>
      <c r="B11" s="36" t="s">
        <v>399</v>
      </c>
      <c r="C11" s="36" t="s">
        <v>400</v>
      </c>
      <c r="D11" s="15">
        <v>1037645</v>
      </c>
      <c r="E11" s="16">
        <v>39015.449999999997</v>
      </c>
      <c r="F11" s="17">
        <v>3.0300000000000001E-2</v>
      </c>
      <c r="G11" s="17"/>
    </row>
    <row r="12" spans="1:7" x14ac:dyDescent="0.25">
      <c r="A12" s="13" t="s">
        <v>442</v>
      </c>
      <c r="B12" s="36" t="s">
        <v>443</v>
      </c>
      <c r="C12" s="36" t="s">
        <v>384</v>
      </c>
      <c r="D12" s="15">
        <v>869904</v>
      </c>
      <c r="E12" s="16">
        <v>35718.26</v>
      </c>
      <c r="F12" s="17">
        <v>2.7699999999999999E-2</v>
      </c>
      <c r="G12" s="17"/>
    </row>
    <row r="13" spans="1:7" x14ac:dyDescent="0.25">
      <c r="A13" s="13" t="s">
        <v>456</v>
      </c>
      <c r="B13" s="36" t="s">
        <v>457</v>
      </c>
      <c r="C13" s="36" t="s">
        <v>411</v>
      </c>
      <c r="D13" s="15">
        <v>3334221</v>
      </c>
      <c r="E13" s="16">
        <v>33145.49</v>
      </c>
      <c r="F13" s="17">
        <v>2.5700000000000001E-2</v>
      </c>
      <c r="G13" s="17"/>
    </row>
    <row r="14" spans="1:7" x14ac:dyDescent="0.25">
      <c r="A14" s="13" t="s">
        <v>393</v>
      </c>
      <c r="B14" s="36" t="s">
        <v>394</v>
      </c>
      <c r="C14" s="36" t="s">
        <v>378</v>
      </c>
      <c r="D14" s="15">
        <v>3124824</v>
      </c>
      <c r="E14" s="16">
        <v>29982.69</v>
      </c>
      <c r="F14" s="17">
        <v>2.3300000000000001E-2</v>
      </c>
      <c r="G14" s="17"/>
    </row>
    <row r="15" spans="1:7" x14ac:dyDescent="0.25">
      <c r="A15" s="13" t="s">
        <v>434</v>
      </c>
      <c r="B15" s="36" t="s">
        <v>435</v>
      </c>
      <c r="C15" s="36" t="s">
        <v>436</v>
      </c>
      <c r="D15" s="15">
        <v>1260390</v>
      </c>
      <c r="E15" s="16">
        <v>22145.05</v>
      </c>
      <c r="F15" s="17">
        <v>1.72E-2</v>
      </c>
      <c r="G15" s="17"/>
    </row>
    <row r="16" spans="1:7" x14ac:dyDescent="0.25">
      <c r="A16" s="13" t="s">
        <v>511</v>
      </c>
      <c r="B16" s="36" t="s">
        <v>512</v>
      </c>
      <c r="C16" s="36" t="s">
        <v>472</v>
      </c>
      <c r="D16" s="15">
        <v>416624</v>
      </c>
      <c r="E16" s="16">
        <v>19110.54</v>
      </c>
      <c r="F16" s="17">
        <v>1.4800000000000001E-2</v>
      </c>
      <c r="G16" s="17"/>
    </row>
    <row r="17" spans="1:7" x14ac:dyDescent="0.25">
      <c r="A17" s="13" t="s">
        <v>437</v>
      </c>
      <c r="B17" s="36" t="s">
        <v>438</v>
      </c>
      <c r="C17" s="36" t="s">
        <v>378</v>
      </c>
      <c r="D17" s="15">
        <v>1507073</v>
      </c>
      <c r="E17" s="16">
        <v>18476.71</v>
      </c>
      <c r="F17" s="17">
        <v>1.43E-2</v>
      </c>
      <c r="G17" s="17"/>
    </row>
    <row r="18" spans="1:7" x14ac:dyDescent="0.25">
      <c r="A18" s="13" t="s">
        <v>499</v>
      </c>
      <c r="B18" s="36" t="s">
        <v>500</v>
      </c>
      <c r="C18" s="36" t="s">
        <v>411</v>
      </c>
      <c r="D18" s="15">
        <v>1205711</v>
      </c>
      <c r="E18" s="16">
        <v>18375.04</v>
      </c>
      <c r="F18" s="17">
        <v>1.43E-2</v>
      </c>
      <c r="G18" s="17"/>
    </row>
    <row r="19" spans="1:7" x14ac:dyDescent="0.25">
      <c r="A19" s="13" t="s">
        <v>395</v>
      </c>
      <c r="B19" s="36" t="s">
        <v>396</v>
      </c>
      <c r="C19" s="36" t="s">
        <v>397</v>
      </c>
      <c r="D19" s="15">
        <v>5517725</v>
      </c>
      <c r="E19" s="16">
        <v>17656.72</v>
      </c>
      <c r="F19" s="17">
        <v>1.37E-2</v>
      </c>
      <c r="G19" s="17"/>
    </row>
    <row r="20" spans="1:7" x14ac:dyDescent="0.25">
      <c r="A20" s="13" t="s">
        <v>599</v>
      </c>
      <c r="B20" s="36" t="s">
        <v>600</v>
      </c>
      <c r="C20" s="36" t="s">
        <v>417</v>
      </c>
      <c r="D20" s="15">
        <v>1809408</v>
      </c>
      <c r="E20" s="16">
        <v>17359.46</v>
      </c>
      <c r="F20" s="17">
        <v>1.35E-2</v>
      </c>
      <c r="G20" s="17"/>
    </row>
    <row r="21" spans="1:7" x14ac:dyDescent="0.25">
      <c r="A21" s="13" t="s">
        <v>423</v>
      </c>
      <c r="B21" s="36" t="s">
        <v>424</v>
      </c>
      <c r="C21" s="36" t="s">
        <v>384</v>
      </c>
      <c r="D21" s="15">
        <v>574567</v>
      </c>
      <c r="E21" s="16">
        <v>16949.73</v>
      </c>
      <c r="F21" s="17">
        <v>1.32E-2</v>
      </c>
      <c r="G21" s="17"/>
    </row>
    <row r="22" spans="1:7" x14ac:dyDescent="0.25">
      <c r="A22" s="13" t="s">
        <v>622</v>
      </c>
      <c r="B22" s="36" t="s">
        <v>623</v>
      </c>
      <c r="C22" s="36" t="s">
        <v>381</v>
      </c>
      <c r="D22" s="15">
        <v>378689</v>
      </c>
      <c r="E22" s="16">
        <v>15908.72</v>
      </c>
      <c r="F22" s="17">
        <v>1.24E-2</v>
      </c>
      <c r="G22" s="17"/>
    </row>
    <row r="23" spans="1:7" x14ac:dyDescent="0.25">
      <c r="A23" s="13" t="s">
        <v>385</v>
      </c>
      <c r="B23" s="36" t="s">
        <v>386</v>
      </c>
      <c r="C23" s="36" t="s">
        <v>387</v>
      </c>
      <c r="D23" s="15">
        <v>457505</v>
      </c>
      <c r="E23" s="16">
        <v>15099.5</v>
      </c>
      <c r="F23" s="17">
        <v>1.17E-2</v>
      </c>
      <c r="G23" s="17"/>
    </row>
    <row r="24" spans="1:7" x14ac:dyDescent="0.25">
      <c r="A24" s="13" t="s">
        <v>852</v>
      </c>
      <c r="B24" s="36" t="s">
        <v>853</v>
      </c>
      <c r="C24" s="36" t="s">
        <v>854</v>
      </c>
      <c r="D24" s="15">
        <v>5108475</v>
      </c>
      <c r="E24" s="16">
        <v>13230.95</v>
      </c>
      <c r="F24" s="17">
        <v>1.03E-2</v>
      </c>
      <c r="G24" s="17"/>
    </row>
    <row r="25" spans="1:7" x14ac:dyDescent="0.25">
      <c r="A25" s="13" t="s">
        <v>575</v>
      </c>
      <c r="B25" s="36" t="s">
        <v>576</v>
      </c>
      <c r="C25" s="36" t="s">
        <v>411</v>
      </c>
      <c r="D25" s="15">
        <v>1054472</v>
      </c>
      <c r="E25" s="16">
        <v>12970.01</v>
      </c>
      <c r="F25" s="17">
        <v>1.01E-2</v>
      </c>
      <c r="G25" s="17"/>
    </row>
    <row r="26" spans="1:7" x14ac:dyDescent="0.25">
      <c r="A26" s="13" t="s">
        <v>601</v>
      </c>
      <c r="B26" s="36" t="s">
        <v>602</v>
      </c>
      <c r="C26" s="36" t="s">
        <v>603</v>
      </c>
      <c r="D26" s="15">
        <v>4749142</v>
      </c>
      <c r="E26" s="16">
        <v>12478.37</v>
      </c>
      <c r="F26" s="17">
        <v>9.7000000000000003E-3</v>
      </c>
      <c r="G26" s="17"/>
    </row>
    <row r="27" spans="1:7" x14ac:dyDescent="0.25">
      <c r="A27" s="13" t="s">
        <v>379</v>
      </c>
      <c r="B27" s="36" t="s">
        <v>380</v>
      </c>
      <c r="C27" s="36" t="s">
        <v>381</v>
      </c>
      <c r="D27" s="15">
        <v>2978283</v>
      </c>
      <c r="E27" s="16">
        <v>12374.77</v>
      </c>
      <c r="F27" s="17">
        <v>9.5999999999999992E-3</v>
      </c>
      <c r="G27" s="17"/>
    </row>
    <row r="28" spans="1:7" x14ac:dyDescent="0.25">
      <c r="A28" s="13" t="s">
        <v>507</v>
      </c>
      <c r="B28" s="36" t="s">
        <v>508</v>
      </c>
      <c r="C28" s="36" t="s">
        <v>436</v>
      </c>
      <c r="D28" s="15">
        <v>3200107</v>
      </c>
      <c r="E28" s="16">
        <v>11942.8</v>
      </c>
      <c r="F28" s="17">
        <v>9.2999999999999992E-3</v>
      </c>
      <c r="G28" s="17"/>
    </row>
    <row r="29" spans="1:7" x14ac:dyDescent="0.25">
      <c r="A29" s="13" t="s">
        <v>608</v>
      </c>
      <c r="B29" s="36" t="s">
        <v>609</v>
      </c>
      <c r="C29" s="36" t="s">
        <v>411</v>
      </c>
      <c r="D29" s="15">
        <v>578406</v>
      </c>
      <c r="E29" s="16">
        <v>11860.79</v>
      </c>
      <c r="F29" s="17">
        <v>9.1999999999999998E-3</v>
      </c>
      <c r="G29" s="17"/>
    </row>
    <row r="30" spans="1:7" x14ac:dyDescent="0.25">
      <c r="A30" s="13" t="s">
        <v>978</v>
      </c>
      <c r="B30" s="36" t="s">
        <v>979</v>
      </c>
      <c r="C30" s="36" t="s">
        <v>422</v>
      </c>
      <c r="D30" s="15">
        <v>113007</v>
      </c>
      <c r="E30" s="16">
        <v>11771.94</v>
      </c>
      <c r="F30" s="17">
        <v>9.1000000000000004E-3</v>
      </c>
      <c r="G30" s="17"/>
    </row>
    <row r="31" spans="1:7" x14ac:dyDescent="0.25">
      <c r="A31" s="13" t="s">
        <v>454</v>
      </c>
      <c r="B31" s="36" t="s">
        <v>455</v>
      </c>
      <c r="C31" s="36" t="s">
        <v>417</v>
      </c>
      <c r="D31" s="15">
        <v>717543</v>
      </c>
      <c r="E31" s="16">
        <v>11624.2</v>
      </c>
      <c r="F31" s="17">
        <v>8.9999999999999993E-3</v>
      </c>
      <c r="G31" s="17"/>
    </row>
    <row r="32" spans="1:7" x14ac:dyDescent="0.25">
      <c r="A32" s="13" t="s">
        <v>673</v>
      </c>
      <c r="B32" s="36" t="s">
        <v>674</v>
      </c>
      <c r="C32" s="36" t="s">
        <v>431</v>
      </c>
      <c r="D32" s="15">
        <v>492228</v>
      </c>
      <c r="E32" s="16">
        <v>11492.05</v>
      </c>
      <c r="F32" s="17">
        <v>8.8999999999999999E-3</v>
      </c>
      <c r="G32" s="17"/>
    </row>
    <row r="33" spans="1:7" x14ac:dyDescent="0.25">
      <c r="A33" s="13" t="s">
        <v>382</v>
      </c>
      <c r="B33" s="36" t="s">
        <v>383</v>
      </c>
      <c r="C33" s="36" t="s">
        <v>384</v>
      </c>
      <c r="D33" s="15">
        <v>791234</v>
      </c>
      <c r="E33" s="16">
        <v>11275.08</v>
      </c>
      <c r="F33" s="17">
        <v>8.8000000000000005E-3</v>
      </c>
      <c r="G33" s="17"/>
    </row>
    <row r="34" spans="1:7" x14ac:dyDescent="0.25">
      <c r="A34" s="13" t="s">
        <v>418</v>
      </c>
      <c r="B34" s="36" t="s">
        <v>419</v>
      </c>
      <c r="C34" s="36" t="s">
        <v>378</v>
      </c>
      <c r="D34" s="15">
        <v>2653060</v>
      </c>
      <c r="E34" s="16">
        <v>11063.26</v>
      </c>
      <c r="F34" s="17">
        <v>8.6E-3</v>
      </c>
      <c r="G34" s="17"/>
    </row>
    <row r="35" spans="1:7" x14ac:dyDescent="0.25">
      <c r="A35" s="13" t="s">
        <v>889</v>
      </c>
      <c r="B35" s="36" t="s">
        <v>890</v>
      </c>
      <c r="C35" s="36" t="s">
        <v>381</v>
      </c>
      <c r="D35" s="15">
        <v>1236335</v>
      </c>
      <c r="E35" s="16">
        <v>10757.35</v>
      </c>
      <c r="F35" s="17">
        <v>8.3999999999999995E-3</v>
      </c>
      <c r="G35" s="17"/>
    </row>
    <row r="36" spans="1:7" x14ac:dyDescent="0.25">
      <c r="A36" s="13" t="s">
        <v>610</v>
      </c>
      <c r="B36" s="36" t="s">
        <v>611</v>
      </c>
      <c r="C36" s="36" t="s">
        <v>431</v>
      </c>
      <c r="D36" s="15">
        <v>572828</v>
      </c>
      <c r="E36" s="16">
        <v>10405.99</v>
      </c>
      <c r="F36" s="17">
        <v>8.0999999999999996E-3</v>
      </c>
      <c r="G36" s="17"/>
    </row>
    <row r="37" spans="1:7" x14ac:dyDescent="0.25">
      <c r="A37" s="13" t="s">
        <v>988</v>
      </c>
      <c r="B37" s="36" t="s">
        <v>989</v>
      </c>
      <c r="C37" s="36" t="s">
        <v>378</v>
      </c>
      <c r="D37" s="15">
        <v>2500000</v>
      </c>
      <c r="E37" s="16">
        <v>10083.75</v>
      </c>
      <c r="F37" s="17">
        <v>7.7999999999999996E-3</v>
      </c>
      <c r="G37" s="17"/>
    </row>
    <row r="38" spans="1:7" x14ac:dyDescent="0.25">
      <c r="A38" s="13" t="s">
        <v>648</v>
      </c>
      <c r="B38" s="36" t="s">
        <v>649</v>
      </c>
      <c r="C38" s="36" t="s">
        <v>467</v>
      </c>
      <c r="D38" s="15">
        <v>91522</v>
      </c>
      <c r="E38" s="16">
        <v>10027.15</v>
      </c>
      <c r="F38" s="17">
        <v>7.7999999999999996E-3</v>
      </c>
      <c r="G38" s="17"/>
    </row>
    <row r="39" spans="1:7" x14ac:dyDescent="0.25">
      <c r="A39" s="13" t="s">
        <v>812</v>
      </c>
      <c r="B39" s="36" t="s">
        <v>813</v>
      </c>
      <c r="C39" s="36" t="s">
        <v>700</v>
      </c>
      <c r="D39" s="15">
        <v>206429</v>
      </c>
      <c r="E39" s="16">
        <v>9970.52</v>
      </c>
      <c r="F39" s="17">
        <v>7.7000000000000002E-3</v>
      </c>
      <c r="G39" s="17"/>
    </row>
    <row r="40" spans="1:7" x14ac:dyDescent="0.25">
      <c r="A40" s="13" t="s">
        <v>628</v>
      </c>
      <c r="B40" s="36" t="s">
        <v>629</v>
      </c>
      <c r="C40" s="36" t="s">
        <v>431</v>
      </c>
      <c r="D40" s="15">
        <v>474318</v>
      </c>
      <c r="E40" s="16">
        <v>9629.6</v>
      </c>
      <c r="F40" s="17">
        <v>7.4999999999999997E-3</v>
      </c>
      <c r="G40" s="17"/>
    </row>
    <row r="41" spans="1:7" x14ac:dyDescent="0.25">
      <c r="A41" s="13" t="s">
        <v>446</v>
      </c>
      <c r="B41" s="36" t="s">
        <v>447</v>
      </c>
      <c r="C41" s="36" t="s">
        <v>417</v>
      </c>
      <c r="D41" s="15">
        <v>973706</v>
      </c>
      <c r="E41" s="16">
        <v>9568.61</v>
      </c>
      <c r="F41" s="17">
        <v>7.4000000000000003E-3</v>
      </c>
      <c r="G41" s="17"/>
    </row>
    <row r="42" spans="1:7" x14ac:dyDescent="0.25">
      <c r="A42" s="13" t="s">
        <v>645</v>
      </c>
      <c r="B42" s="36" t="s">
        <v>646</v>
      </c>
      <c r="C42" s="36" t="s">
        <v>647</v>
      </c>
      <c r="D42" s="15">
        <v>1210179</v>
      </c>
      <c r="E42" s="16">
        <v>9512.01</v>
      </c>
      <c r="F42" s="17">
        <v>7.4000000000000003E-3</v>
      </c>
      <c r="G42" s="17"/>
    </row>
    <row r="43" spans="1:7" x14ac:dyDescent="0.25">
      <c r="A43" s="13" t="s">
        <v>1121</v>
      </c>
      <c r="B43" s="36" t="s">
        <v>1122</v>
      </c>
      <c r="C43" s="36" t="s">
        <v>422</v>
      </c>
      <c r="D43" s="15">
        <v>1100000</v>
      </c>
      <c r="E43" s="16">
        <v>9130</v>
      </c>
      <c r="F43" s="17">
        <v>7.1000000000000004E-3</v>
      </c>
      <c r="G43" s="17"/>
    </row>
    <row r="44" spans="1:7" x14ac:dyDescent="0.25">
      <c r="A44" s="13" t="s">
        <v>630</v>
      </c>
      <c r="B44" s="36" t="s">
        <v>631</v>
      </c>
      <c r="C44" s="36" t="s">
        <v>384</v>
      </c>
      <c r="D44" s="15">
        <v>75784</v>
      </c>
      <c r="E44" s="16">
        <v>9069.07</v>
      </c>
      <c r="F44" s="17">
        <v>7.0000000000000001E-3</v>
      </c>
      <c r="G44" s="17"/>
    </row>
    <row r="45" spans="1:7" x14ac:dyDescent="0.25">
      <c r="A45" s="13" t="s">
        <v>538</v>
      </c>
      <c r="B45" s="36" t="s">
        <v>539</v>
      </c>
      <c r="C45" s="36" t="s">
        <v>498</v>
      </c>
      <c r="D45" s="15">
        <v>4847349</v>
      </c>
      <c r="E45" s="16">
        <v>8933.66</v>
      </c>
      <c r="F45" s="17">
        <v>6.8999999999999999E-3</v>
      </c>
      <c r="G45" s="17"/>
    </row>
    <row r="46" spans="1:7" x14ac:dyDescent="0.25">
      <c r="A46" s="13" t="s">
        <v>994</v>
      </c>
      <c r="B46" s="36" t="s">
        <v>995</v>
      </c>
      <c r="C46" s="36" t="s">
        <v>387</v>
      </c>
      <c r="D46" s="15">
        <v>500807</v>
      </c>
      <c r="E46" s="16">
        <v>8829.48</v>
      </c>
      <c r="F46" s="17">
        <v>6.8999999999999999E-3</v>
      </c>
      <c r="G46" s="17"/>
    </row>
    <row r="47" spans="1:7" x14ac:dyDescent="0.25">
      <c r="A47" s="13" t="s">
        <v>536</v>
      </c>
      <c r="B47" s="36" t="s">
        <v>537</v>
      </c>
      <c r="C47" s="36" t="s">
        <v>475</v>
      </c>
      <c r="D47" s="15">
        <v>2724817</v>
      </c>
      <c r="E47" s="16">
        <v>8794.35</v>
      </c>
      <c r="F47" s="17">
        <v>6.7999999999999996E-3</v>
      </c>
      <c r="G47" s="17"/>
    </row>
    <row r="48" spans="1:7" x14ac:dyDescent="0.25">
      <c r="A48" s="13" t="s">
        <v>458</v>
      </c>
      <c r="B48" s="36" t="s">
        <v>459</v>
      </c>
      <c r="C48" s="36" t="s">
        <v>422</v>
      </c>
      <c r="D48" s="15">
        <v>217682</v>
      </c>
      <c r="E48" s="16">
        <v>8483.2900000000009</v>
      </c>
      <c r="F48" s="17">
        <v>6.6E-3</v>
      </c>
      <c r="G48" s="17"/>
    </row>
    <row r="49" spans="1:7" x14ac:dyDescent="0.25">
      <c r="A49" s="13" t="s">
        <v>2510</v>
      </c>
      <c r="B49" s="36" t="s">
        <v>2511</v>
      </c>
      <c r="C49" s="36" t="s">
        <v>506</v>
      </c>
      <c r="D49" s="15">
        <v>799458</v>
      </c>
      <c r="E49" s="16">
        <v>8313.16</v>
      </c>
      <c r="F49" s="17">
        <v>6.4999999999999997E-3</v>
      </c>
      <c r="G49" s="17"/>
    </row>
    <row r="50" spans="1:7" x14ac:dyDescent="0.25">
      <c r="A50" s="13" t="s">
        <v>620</v>
      </c>
      <c r="B50" s="36" t="s">
        <v>621</v>
      </c>
      <c r="C50" s="36" t="s">
        <v>603</v>
      </c>
      <c r="D50" s="15">
        <v>440930</v>
      </c>
      <c r="E50" s="16">
        <v>8285.52</v>
      </c>
      <c r="F50" s="17">
        <v>6.4000000000000003E-3</v>
      </c>
      <c r="G50" s="17"/>
    </row>
    <row r="51" spans="1:7" x14ac:dyDescent="0.25">
      <c r="A51" s="13" t="s">
        <v>716</v>
      </c>
      <c r="B51" s="36" t="s">
        <v>717</v>
      </c>
      <c r="C51" s="36" t="s">
        <v>483</v>
      </c>
      <c r="D51" s="15">
        <v>100657</v>
      </c>
      <c r="E51" s="16">
        <v>8219.15</v>
      </c>
      <c r="F51" s="17">
        <v>6.4000000000000003E-3</v>
      </c>
      <c r="G51" s="17"/>
    </row>
    <row r="52" spans="1:7" x14ac:dyDescent="0.25">
      <c r="A52" s="13" t="s">
        <v>432</v>
      </c>
      <c r="B52" s="36" t="s">
        <v>433</v>
      </c>
      <c r="C52" s="36" t="s">
        <v>387</v>
      </c>
      <c r="D52" s="15">
        <v>4443411</v>
      </c>
      <c r="E52" s="16">
        <v>8171.88</v>
      </c>
      <c r="F52" s="17">
        <v>6.3E-3</v>
      </c>
      <c r="G52" s="17"/>
    </row>
    <row r="53" spans="1:7" x14ac:dyDescent="0.25">
      <c r="A53" s="13" t="s">
        <v>569</v>
      </c>
      <c r="B53" s="36" t="s">
        <v>570</v>
      </c>
      <c r="C53" s="36" t="s">
        <v>414</v>
      </c>
      <c r="D53" s="15">
        <v>298862</v>
      </c>
      <c r="E53" s="16">
        <v>8120.08</v>
      </c>
      <c r="F53" s="17">
        <v>6.3E-3</v>
      </c>
      <c r="G53" s="17"/>
    </row>
    <row r="54" spans="1:7" x14ac:dyDescent="0.25">
      <c r="A54" s="13" t="s">
        <v>670</v>
      </c>
      <c r="B54" s="36" t="s">
        <v>671</v>
      </c>
      <c r="C54" s="36" t="s">
        <v>672</v>
      </c>
      <c r="D54" s="15">
        <v>162607</v>
      </c>
      <c r="E54" s="16">
        <v>8104.33</v>
      </c>
      <c r="F54" s="17">
        <v>6.3E-3</v>
      </c>
      <c r="G54" s="17"/>
    </row>
    <row r="55" spans="1:7" x14ac:dyDescent="0.25">
      <c r="A55" s="13" t="s">
        <v>705</v>
      </c>
      <c r="B55" s="36" t="s">
        <v>706</v>
      </c>
      <c r="C55" s="36" t="s">
        <v>707</v>
      </c>
      <c r="D55" s="15">
        <v>3433618</v>
      </c>
      <c r="E55" s="16">
        <v>7753.11</v>
      </c>
      <c r="F55" s="17">
        <v>6.0000000000000001E-3</v>
      </c>
      <c r="G55" s="17"/>
    </row>
    <row r="56" spans="1:7" x14ac:dyDescent="0.25">
      <c r="A56" s="13" t="s">
        <v>1027</v>
      </c>
      <c r="B56" s="36" t="s">
        <v>1028</v>
      </c>
      <c r="C56" s="36" t="s">
        <v>417</v>
      </c>
      <c r="D56" s="15">
        <v>558136</v>
      </c>
      <c r="E56" s="16">
        <v>7736.88</v>
      </c>
      <c r="F56" s="17">
        <v>6.0000000000000001E-3</v>
      </c>
      <c r="G56" s="17"/>
    </row>
    <row r="57" spans="1:7" x14ac:dyDescent="0.25">
      <c r="A57" s="13" t="s">
        <v>494</v>
      </c>
      <c r="B57" s="36" t="s">
        <v>495</v>
      </c>
      <c r="C57" s="36" t="s">
        <v>378</v>
      </c>
      <c r="D57" s="15">
        <v>942107</v>
      </c>
      <c r="E57" s="16">
        <v>7592.44</v>
      </c>
      <c r="F57" s="17">
        <v>5.8999999999999999E-3</v>
      </c>
      <c r="G57" s="17"/>
    </row>
    <row r="58" spans="1:7" x14ac:dyDescent="0.25">
      <c r="A58" s="13" t="s">
        <v>509</v>
      </c>
      <c r="B58" s="36" t="s">
        <v>510</v>
      </c>
      <c r="C58" s="36" t="s">
        <v>422</v>
      </c>
      <c r="D58" s="15">
        <v>4581912</v>
      </c>
      <c r="E58" s="16">
        <v>7480.43</v>
      </c>
      <c r="F58" s="17">
        <v>5.7999999999999996E-3</v>
      </c>
      <c r="G58" s="17"/>
    </row>
    <row r="59" spans="1:7" x14ac:dyDescent="0.25">
      <c r="A59" s="13" t="s">
        <v>634</v>
      </c>
      <c r="B59" s="36" t="s">
        <v>635</v>
      </c>
      <c r="C59" s="36" t="s">
        <v>397</v>
      </c>
      <c r="D59" s="15">
        <v>606183</v>
      </c>
      <c r="E59" s="16">
        <v>7392.4</v>
      </c>
      <c r="F59" s="17">
        <v>5.7000000000000002E-3</v>
      </c>
      <c r="G59" s="17"/>
    </row>
    <row r="60" spans="1:7" x14ac:dyDescent="0.25">
      <c r="A60" s="13" t="s">
        <v>641</v>
      </c>
      <c r="B60" s="36" t="s">
        <v>642</v>
      </c>
      <c r="C60" s="36" t="s">
        <v>397</v>
      </c>
      <c r="D60" s="15">
        <v>2271488</v>
      </c>
      <c r="E60" s="16">
        <v>7268.76</v>
      </c>
      <c r="F60" s="17">
        <v>5.5999999999999999E-3</v>
      </c>
      <c r="G60" s="17"/>
    </row>
    <row r="61" spans="1:7" x14ac:dyDescent="0.25">
      <c r="A61" s="13" t="s">
        <v>2512</v>
      </c>
      <c r="B61" s="36" t="s">
        <v>2513</v>
      </c>
      <c r="C61" s="36" t="s">
        <v>422</v>
      </c>
      <c r="D61" s="15">
        <v>1027882</v>
      </c>
      <c r="E61" s="16">
        <v>7121.68</v>
      </c>
      <c r="F61" s="17">
        <v>5.4999999999999997E-3</v>
      </c>
      <c r="G61" s="17"/>
    </row>
    <row r="62" spans="1:7" x14ac:dyDescent="0.25">
      <c r="A62" s="13" t="s">
        <v>406</v>
      </c>
      <c r="B62" s="36" t="s">
        <v>407</v>
      </c>
      <c r="C62" s="36" t="s">
        <v>408</v>
      </c>
      <c r="D62" s="15">
        <v>35036</v>
      </c>
      <c r="E62" s="16">
        <v>6902.09</v>
      </c>
      <c r="F62" s="17">
        <v>5.4000000000000003E-3</v>
      </c>
      <c r="G62" s="17"/>
    </row>
    <row r="63" spans="1:7" x14ac:dyDescent="0.25">
      <c r="A63" s="13" t="s">
        <v>425</v>
      </c>
      <c r="B63" s="36" t="s">
        <v>426</v>
      </c>
      <c r="C63" s="36" t="s">
        <v>411</v>
      </c>
      <c r="D63" s="15">
        <v>126513</v>
      </c>
      <c r="E63" s="16">
        <v>6678.62</v>
      </c>
      <c r="F63" s="17">
        <v>5.1999999999999998E-3</v>
      </c>
      <c r="G63" s="17"/>
    </row>
    <row r="64" spans="1:7" x14ac:dyDescent="0.25">
      <c r="A64" s="13" t="s">
        <v>802</v>
      </c>
      <c r="B64" s="36" t="s">
        <v>803</v>
      </c>
      <c r="C64" s="36" t="s">
        <v>450</v>
      </c>
      <c r="D64" s="15">
        <v>1500000</v>
      </c>
      <c r="E64" s="16">
        <v>6480</v>
      </c>
      <c r="F64" s="17">
        <v>5.0000000000000001E-3</v>
      </c>
      <c r="G64" s="17"/>
    </row>
    <row r="65" spans="1:7" x14ac:dyDescent="0.25">
      <c r="A65" s="13" t="s">
        <v>2063</v>
      </c>
      <c r="B65" s="36" t="s">
        <v>2064</v>
      </c>
      <c r="C65" s="36" t="s">
        <v>417</v>
      </c>
      <c r="D65" s="15">
        <v>2032307</v>
      </c>
      <c r="E65" s="16">
        <v>6419.04</v>
      </c>
      <c r="F65" s="17">
        <v>5.0000000000000001E-3</v>
      </c>
      <c r="G65" s="17"/>
    </row>
    <row r="66" spans="1:7" x14ac:dyDescent="0.25">
      <c r="A66" s="13" t="s">
        <v>806</v>
      </c>
      <c r="B66" s="36" t="s">
        <v>807</v>
      </c>
      <c r="C66" s="36" t="s">
        <v>387</v>
      </c>
      <c r="D66" s="15">
        <v>200000</v>
      </c>
      <c r="E66" s="16">
        <v>6273.4</v>
      </c>
      <c r="F66" s="17">
        <v>4.8999999999999998E-3</v>
      </c>
      <c r="G66" s="17"/>
    </row>
    <row r="67" spans="1:7" x14ac:dyDescent="0.25">
      <c r="A67" s="13" t="s">
        <v>479</v>
      </c>
      <c r="B67" s="36" t="s">
        <v>480</v>
      </c>
      <c r="C67" s="36" t="s">
        <v>397</v>
      </c>
      <c r="D67" s="15">
        <v>230909</v>
      </c>
      <c r="E67" s="16">
        <v>6053.51</v>
      </c>
      <c r="F67" s="17">
        <v>4.7000000000000002E-3</v>
      </c>
      <c r="G67" s="17"/>
    </row>
    <row r="68" spans="1:7" x14ac:dyDescent="0.25">
      <c r="A68" s="13" t="s">
        <v>757</v>
      </c>
      <c r="B68" s="36" t="s">
        <v>758</v>
      </c>
      <c r="C68" s="36" t="s">
        <v>583</v>
      </c>
      <c r="D68" s="15">
        <v>1422306</v>
      </c>
      <c r="E68" s="16">
        <v>5872.7</v>
      </c>
      <c r="F68" s="17">
        <v>4.5999999999999999E-3</v>
      </c>
      <c r="G68" s="17"/>
    </row>
    <row r="69" spans="1:7" x14ac:dyDescent="0.25">
      <c r="A69" s="13" t="s">
        <v>698</v>
      </c>
      <c r="B69" s="36" t="s">
        <v>699</v>
      </c>
      <c r="C69" s="36" t="s">
        <v>700</v>
      </c>
      <c r="D69" s="15">
        <v>444850</v>
      </c>
      <c r="E69" s="16">
        <v>5827.54</v>
      </c>
      <c r="F69" s="17">
        <v>4.4999999999999997E-3</v>
      </c>
      <c r="G69" s="17"/>
    </row>
    <row r="70" spans="1:7" x14ac:dyDescent="0.25">
      <c r="A70" s="13" t="s">
        <v>919</v>
      </c>
      <c r="B70" s="36" t="s">
        <v>920</v>
      </c>
      <c r="C70" s="36" t="s">
        <v>436</v>
      </c>
      <c r="D70" s="15">
        <v>45000000</v>
      </c>
      <c r="E70" s="16">
        <v>5827.5</v>
      </c>
      <c r="F70" s="17">
        <v>4.4999999999999997E-3</v>
      </c>
      <c r="G70" s="17"/>
    </row>
    <row r="71" spans="1:7" x14ac:dyDescent="0.25">
      <c r="A71" s="13" t="s">
        <v>666</v>
      </c>
      <c r="B71" s="36" t="s">
        <v>667</v>
      </c>
      <c r="C71" s="36" t="s">
        <v>467</v>
      </c>
      <c r="D71" s="15">
        <v>188345</v>
      </c>
      <c r="E71" s="16">
        <v>5766.94</v>
      </c>
      <c r="F71" s="17">
        <v>4.4999999999999997E-3</v>
      </c>
      <c r="G71" s="17"/>
    </row>
    <row r="72" spans="1:7" x14ac:dyDescent="0.25">
      <c r="A72" s="13" t="s">
        <v>685</v>
      </c>
      <c r="B72" s="36" t="s">
        <v>686</v>
      </c>
      <c r="C72" s="36" t="s">
        <v>417</v>
      </c>
      <c r="D72" s="15">
        <v>315446</v>
      </c>
      <c r="E72" s="16">
        <v>5460.37</v>
      </c>
      <c r="F72" s="17">
        <v>4.1999999999999997E-3</v>
      </c>
      <c r="G72" s="17"/>
    </row>
    <row r="73" spans="1:7" x14ac:dyDescent="0.25">
      <c r="A73" s="13" t="s">
        <v>529</v>
      </c>
      <c r="B73" s="36" t="s">
        <v>530</v>
      </c>
      <c r="C73" s="36" t="s">
        <v>450</v>
      </c>
      <c r="D73" s="15">
        <v>402347</v>
      </c>
      <c r="E73" s="16">
        <v>5447.78</v>
      </c>
      <c r="F73" s="17">
        <v>4.1999999999999997E-3</v>
      </c>
      <c r="G73" s="17"/>
    </row>
    <row r="74" spans="1:7" x14ac:dyDescent="0.25">
      <c r="A74" s="13" t="s">
        <v>643</v>
      </c>
      <c r="B74" s="36" t="s">
        <v>644</v>
      </c>
      <c r="C74" s="36" t="s">
        <v>583</v>
      </c>
      <c r="D74" s="15">
        <v>577550</v>
      </c>
      <c r="E74" s="16">
        <v>5439.37</v>
      </c>
      <c r="F74" s="17">
        <v>4.1999999999999997E-3</v>
      </c>
      <c r="G74" s="17"/>
    </row>
    <row r="75" spans="1:7" x14ac:dyDescent="0.25">
      <c r="A75" s="13" t="s">
        <v>739</v>
      </c>
      <c r="B75" s="36" t="s">
        <v>740</v>
      </c>
      <c r="C75" s="36" t="s">
        <v>453</v>
      </c>
      <c r="D75" s="15">
        <v>320000</v>
      </c>
      <c r="E75" s="16">
        <v>5428.48</v>
      </c>
      <c r="F75" s="17">
        <v>4.1999999999999997E-3</v>
      </c>
      <c r="G75" s="17"/>
    </row>
    <row r="76" spans="1:7" x14ac:dyDescent="0.25">
      <c r="A76" s="13" t="s">
        <v>439</v>
      </c>
      <c r="B76" s="36" t="s">
        <v>440</v>
      </c>
      <c r="C76" s="36" t="s">
        <v>441</v>
      </c>
      <c r="D76" s="15">
        <v>1321000</v>
      </c>
      <c r="E76" s="16">
        <v>5129.4399999999996</v>
      </c>
      <c r="F76" s="17">
        <v>4.0000000000000001E-3</v>
      </c>
      <c r="G76" s="17"/>
    </row>
    <row r="77" spans="1:7" x14ac:dyDescent="0.25">
      <c r="A77" s="13" t="s">
        <v>729</v>
      </c>
      <c r="B77" s="36" t="s">
        <v>730</v>
      </c>
      <c r="C77" s="36" t="s">
        <v>411</v>
      </c>
      <c r="D77" s="15">
        <v>47000</v>
      </c>
      <c r="E77" s="16">
        <v>4996.1000000000004</v>
      </c>
      <c r="F77" s="17">
        <v>3.8999999999999998E-3</v>
      </c>
      <c r="G77" s="17"/>
    </row>
    <row r="78" spans="1:7" x14ac:dyDescent="0.25">
      <c r="A78" s="13" t="s">
        <v>409</v>
      </c>
      <c r="B78" s="36" t="s">
        <v>410</v>
      </c>
      <c r="C78" s="36" t="s">
        <v>411</v>
      </c>
      <c r="D78" s="15">
        <v>280937</v>
      </c>
      <c r="E78" s="16">
        <v>4913.87</v>
      </c>
      <c r="F78" s="17">
        <v>3.8E-3</v>
      </c>
      <c r="G78" s="17"/>
    </row>
    <row r="79" spans="1:7" x14ac:dyDescent="0.25">
      <c r="A79" s="13" t="s">
        <v>626</v>
      </c>
      <c r="B79" s="36" t="s">
        <v>627</v>
      </c>
      <c r="C79" s="36" t="s">
        <v>397</v>
      </c>
      <c r="D79" s="15">
        <v>716044</v>
      </c>
      <c r="E79" s="16">
        <v>4905.26</v>
      </c>
      <c r="F79" s="17">
        <v>3.8E-3</v>
      </c>
      <c r="G79" s="17"/>
    </row>
    <row r="80" spans="1:7" x14ac:dyDescent="0.25">
      <c r="A80" s="13" t="s">
        <v>857</v>
      </c>
      <c r="B80" s="36" t="s">
        <v>858</v>
      </c>
      <c r="C80" s="36" t="s">
        <v>431</v>
      </c>
      <c r="D80" s="15">
        <v>17911</v>
      </c>
      <c r="E80" s="16">
        <v>4858.3599999999997</v>
      </c>
      <c r="F80" s="17">
        <v>3.8E-3</v>
      </c>
      <c r="G80" s="17"/>
    </row>
    <row r="81" spans="1:7" x14ac:dyDescent="0.25">
      <c r="A81" s="13" t="s">
        <v>788</v>
      </c>
      <c r="B81" s="36" t="s">
        <v>789</v>
      </c>
      <c r="C81" s="36" t="s">
        <v>397</v>
      </c>
      <c r="D81" s="15">
        <v>125348</v>
      </c>
      <c r="E81" s="16">
        <v>4764.9799999999996</v>
      </c>
      <c r="F81" s="17">
        <v>3.7000000000000002E-3</v>
      </c>
      <c r="G81" s="17"/>
    </row>
    <row r="82" spans="1:7" x14ac:dyDescent="0.25">
      <c r="A82" s="13" t="s">
        <v>832</v>
      </c>
      <c r="B82" s="36" t="s">
        <v>833</v>
      </c>
      <c r="C82" s="36" t="s">
        <v>417</v>
      </c>
      <c r="D82" s="15">
        <v>871488</v>
      </c>
      <c r="E82" s="16">
        <v>4620.63</v>
      </c>
      <c r="F82" s="17">
        <v>3.5999999999999999E-3</v>
      </c>
      <c r="G82" s="17"/>
    </row>
    <row r="83" spans="1:7" x14ac:dyDescent="0.25">
      <c r="A83" s="13" t="s">
        <v>1933</v>
      </c>
      <c r="B83" s="36" t="s">
        <v>1934</v>
      </c>
      <c r="C83" s="36" t="s">
        <v>414</v>
      </c>
      <c r="D83" s="15">
        <v>1832570</v>
      </c>
      <c r="E83" s="16">
        <v>4343.1899999999996</v>
      </c>
      <c r="F83" s="17">
        <v>3.3999999999999998E-3</v>
      </c>
      <c r="G83" s="17"/>
    </row>
    <row r="84" spans="1:7" x14ac:dyDescent="0.25">
      <c r="A84" s="13" t="s">
        <v>703</v>
      </c>
      <c r="B84" s="36" t="s">
        <v>704</v>
      </c>
      <c r="C84" s="36" t="s">
        <v>403</v>
      </c>
      <c r="D84" s="15">
        <v>1024481</v>
      </c>
      <c r="E84" s="16">
        <v>4319.72</v>
      </c>
      <c r="F84" s="17">
        <v>3.3999999999999998E-3</v>
      </c>
      <c r="G84" s="17"/>
    </row>
    <row r="85" spans="1:7" x14ac:dyDescent="0.25">
      <c r="A85" s="13" t="s">
        <v>848</v>
      </c>
      <c r="B85" s="36" t="s">
        <v>849</v>
      </c>
      <c r="C85" s="36" t="s">
        <v>771</v>
      </c>
      <c r="D85" s="15">
        <v>2494114</v>
      </c>
      <c r="E85" s="16">
        <v>4253.71</v>
      </c>
      <c r="F85" s="17">
        <v>3.3E-3</v>
      </c>
      <c r="G85" s="17"/>
    </row>
    <row r="86" spans="1:7" x14ac:dyDescent="0.25">
      <c r="A86" s="13" t="s">
        <v>401</v>
      </c>
      <c r="B86" s="36" t="s">
        <v>402</v>
      </c>
      <c r="C86" s="36" t="s">
        <v>403</v>
      </c>
      <c r="D86" s="15">
        <v>2645284</v>
      </c>
      <c r="E86" s="16">
        <v>4078.76</v>
      </c>
      <c r="F86" s="17">
        <v>3.2000000000000002E-3</v>
      </c>
      <c r="G86" s="17"/>
    </row>
    <row r="87" spans="1:7" x14ac:dyDescent="0.25">
      <c r="A87" s="13" t="s">
        <v>624</v>
      </c>
      <c r="B87" s="36" t="s">
        <v>625</v>
      </c>
      <c r="C87" s="36" t="s">
        <v>453</v>
      </c>
      <c r="D87" s="15">
        <v>990124</v>
      </c>
      <c r="E87" s="16">
        <v>3912.97</v>
      </c>
      <c r="F87" s="17">
        <v>3.0000000000000001E-3</v>
      </c>
      <c r="G87" s="17"/>
    </row>
    <row r="88" spans="1:7" x14ac:dyDescent="0.25">
      <c r="A88" s="13" t="s">
        <v>584</v>
      </c>
      <c r="B88" s="36" t="s">
        <v>585</v>
      </c>
      <c r="C88" s="36" t="s">
        <v>431</v>
      </c>
      <c r="D88" s="15">
        <v>197264</v>
      </c>
      <c r="E88" s="16">
        <v>3905.83</v>
      </c>
      <c r="F88" s="17">
        <v>3.0000000000000001E-3</v>
      </c>
      <c r="G88" s="17"/>
    </row>
    <row r="89" spans="1:7" x14ac:dyDescent="0.25">
      <c r="A89" s="13" t="s">
        <v>548</v>
      </c>
      <c r="B89" s="36" t="s">
        <v>549</v>
      </c>
      <c r="C89" s="36" t="s">
        <v>431</v>
      </c>
      <c r="D89" s="15">
        <v>41826</v>
      </c>
      <c r="E89" s="16">
        <v>3886.26</v>
      </c>
      <c r="F89" s="17">
        <v>3.0000000000000001E-3</v>
      </c>
      <c r="G89" s="17"/>
    </row>
    <row r="90" spans="1:7" x14ac:dyDescent="0.25">
      <c r="A90" s="13" t="s">
        <v>534</v>
      </c>
      <c r="B90" s="36" t="s">
        <v>535</v>
      </c>
      <c r="C90" s="36" t="s">
        <v>417</v>
      </c>
      <c r="D90" s="15">
        <v>1118542</v>
      </c>
      <c r="E90" s="16">
        <v>3633.58</v>
      </c>
      <c r="F90" s="17">
        <v>2.8E-3</v>
      </c>
      <c r="G90" s="17"/>
    </row>
    <row r="91" spans="1:7" x14ac:dyDescent="0.25">
      <c r="A91" s="13" t="s">
        <v>1629</v>
      </c>
      <c r="B91" s="36" t="s">
        <v>1630</v>
      </c>
      <c r="C91" s="36" t="s">
        <v>390</v>
      </c>
      <c r="D91" s="15">
        <v>622977</v>
      </c>
      <c r="E91" s="16">
        <v>3583.68</v>
      </c>
      <c r="F91" s="17">
        <v>2.8E-3</v>
      </c>
      <c r="G91" s="17"/>
    </row>
    <row r="92" spans="1:7" x14ac:dyDescent="0.25">
      <c r="A92" s="13" t="s">
        <v>925</v>
      </c>
      <c r="B92" s="36" t="s">
        <v>926</v>
      </c>
      <c r="C92" s="36" t="s">
        <v>417</v>
      </c>
      <c r="D92" s="15">
        <v>126507</v>
      </c>
      <c r="E92" s="16">
        <v>3462.62</v>
      </c>
      <c r="F92" s="17">
        <v>2.7000000000000001E-3</v>
      </c>
      <c r="G92" s="17"/>
    </row>
    <row r="93" spans="1:7" x14ac:dyDescent="0.25">
      <c r="A93" s="13" t="s">
        <v>496</v>
      </c>
      <c r="B93" s="36" t="s">
        <v>497</v>
      </c>
      <c r="C93" s="36" t="s">
        <v>498</v>
      </c>
      <c r="D93" s="15">
        <v>268960</v>
      </c>
      <c r="E93" s="16">
        <v>3371.14</v>
      </c>
      <c r="F93" s="17">
        <v>2.5999999999999999E-3</v>
      </c>
      <c r="G93" s="17"/>
    </row>
    <row r="94" spans="1:7" x14ac:dyDescent="0.25">
      <c r="A94" s="13" t="s">
        <v>961</v>
      </c>
      <c r="B94" s="36" t="s">
        <v>962</v>
      </c>
      <c r="C94" s="36" t="s">
        <v>506</v>
      </c>
      <c r="D94" s="15">
        <v>157318</v>
      </c>
      <c r="E94" s="16">
        <v>3324.13</v>
      </c>
      <c r="F94" s="17">
        <v>2.5999999999999999E-3</v>
      </c>
      <c r="G94" s="17"/>
    </row>
    <row r="95" spans="1:7" x14ac:dyDescent="0.25">
      <c r="A95" s="13" t="s">
        <v>412</v>
      </c>
      <c r="B95" s="36" t="s">
        <v>413</v>
      </c>
      <c r="C95" s="36" t="s">
        <v>414</v>
      </c>
      <c r="D95" s="15">
        <v>149944</v>
      </c>
      <c r="E95" s="16">
        <v>3283.92</v>
      </c>
      <c r="F95" s="17">
        <v>2.5000000000000001E-3</v>
      </c>
      <c r="G95" s="17"/>
    </row>
    <row r="96" spans="1:7" x14ac:dyDescent="0.25">
      <c r="A96" s="13" t="s">
        <v>420</v>
      </c>
      <c r="B96" s="36" t="s">
        <v>421</v>
      </c>
      <c r="C96" s="36" t="s">
        <v>422</v>
      </c>
      <c r="D96" s="15">
        <v>277000</v>
      </c>
      <c r="E96" s="16">
        <v>3240.9</v>
      </c>
      <c r="F96" s="17">
        <v>2.5000000000000001E-3</v>
      </c>
      <c r="G96" s="17"/>
    </row>
    <row r="97" spans="1:7" x14ac:dyDescent="0.25">
      <c r="A97" s="13" t="s">
        <v>448</v>
      </c>
      <c r="B97" s="36" t="s">
        <v>449</v>
      </c>
      <c r="C97" s="36" t="s">
        <v>450</v>
      </c>
      <c r="D97" s="15">
        <v>71947</v>
      </c>
      <c r="E97" s="16">
        <v>3141.21</v>
      </c>
      <c r="F97" s="17">
        <v>2.3999999999999998E-3</v>
      </c>
      <c r="G97" s="17"/>
    </row>
    <row r="98" spans="1:7" x14ac:dyDescent="0.25">
      <c r="A98" s="13" t="s">
        <v>694</v>
      </c>
      <c r="B98" s="36" t="s">
        <v>695</v>
      </c>
      <c r="C98" s="36" t="s">
        <v>552</v>
      </c>
      <c r="D98" s="15">
        <v>489232</v>
      </c>
      <c r="E98" s="16">
        <v>2640.63</v>
      </c>
      <c r="F98" s="17">
        <v>2.0999999999999999E-3</v>
      </c>
      <c r="G98" s="17"/>
    </row>
    <row r="99" spans="1:7" x14ac:dyDescent="0.25">
      <c r="A99" s="13" t="s">
        <v>915</v>
      </c>
      <c r="B99" s="36" t="s">
        <v>916</v>
      </c>
      <c r="C99" s="36" t="s">
        <v>378</v>
      </c>
      <c r="D99" s="15">
        <v>1280046</v>
      </c>
      <c r="E99" s="16">
        <v>2188.88</v>
      </c>
      <c r="F99" s="17">
        <v>1.6999999999999999E-3</v>
      </c>
      <c r="G99" s="17"/>
    </row>
    <row r="100" spans="1:7" x14ac:dyDescent="0.25">
      <c r="A100" s="13" t="s">
        <v>690</v>
      </c>
      <c r="B100" s="36" t="s">
        <v>691</v>
      </c>
      <c r="C100" s="36" t="s">
        <v>431</v>
      </c>
      <c r="D100" s="15">
        <v>38084</v>
      </c>
      <c r="E100" s="16">
        <v>1966.47</v>
      </c>
      <c r="F100" s="17">
        <v>1.5E-3</v>
      </c>
      <c r="G100" s="17"/>
    </row>
    <row r="101" spans="1:7" x14ac:dyDescent="0.25">
      <c r="A101" s="13" t="s">
        <v>980</v>
      </c>
      <c r="B101" s="36" t="s">
        <v>981</v>
      </c>
      <c r="C101" s="36" t="s">
        <v>390</v>
      </c>
      <c r="D101" s="15">
        <v>1607291</v>
      </c>
      <c r="E101" s="16">
        <v>1743.59</v>
      </c>
      <c r="F101" s="17">
        <v>1.4E-3</v>
      </c>
      <c r="G101" s="17"/>
    </row>
    <row r="102" spans="1:7" x14ac:dyDescent="0.25">
      <c r="A102" s="13" t="s">
        <v>675</v>
      </c>
      <c r="B102" s="36" t="s">
        <v>676</v>
      </c>
      <c r="C102" s="36" t="s">
        <v>503</v>
      </c>
      <c r="D102" s="15">
        <v>493092</v>
      </c>
      <c r="E102" s="16">
        <v>1727.55</v>
      </c>
      <c r="F102" s="17">
        <v>1.2999999999999999E-3</v>
      </c>
      <c r="G102" s="17"/>
    </row>
    <row r="103" spans="1:7" x14ac:dyDescent="0.25">
      <c r="A103" s="13" t="s">
        <v>1477</v>
      </c>
      <c r="B103" s="36" t="s">
        <v>1478</v>
      </c>
      <c r="C103" s="36" t="s">
        <v>533</v>
      </c>
      <c r="D103" s="15">
        <v>993810</v>
      </c>
      <c r="E103" s="16">
        <v>1707.27</v>
      </c>
      <c r="F103" s="17">
        <v>1.2999999999999999E-3</v>
      </c>
      <c r="G103" s="17"/>
    </row>
    <row r="104" spans="1:7" x14ac:dyDescent="0.25">
      <c r="A104" s="13" t="s">
        <v>792</v>
      </c>
      <c r="B104" s="36" t="s">
        <v>793</v>
      </c>
      <c r="C104" s="36" t="s">
        <v>503</v>
      </c>
      <c r="D104" s="15">
        <v>454077</v>
      </c>
      <c r="E104" s="16">
        <v>1376.76</v>
      </c>
      <c r="F104" s="17">
        <v>1.1000000000000001E-3</v>
      </c>
      <c r="G104" s="17"/>
    </row>
    <row r="105" spans="1:7" x14ac:dyDescent="0.25">
      <c r="A105" s="13" t="s">
        <v>701</v>
      </c>
      <c r="B105" s="36" t="s">
        <v>702</v>
      </c>
      <c r="C105" s="36" t="s">
        <v>397</v>
      </c>
      <c r="D105" s="15">
        <v>1335974</v>
      </c>
      <c r="E105" s="16">
        <v>1349.33</v>
      </c>
      <c r="F105" s="17">
        <v>1E-3</v>
      </c>
      <c r="G105" s="17"/>
    </row>
    <row r="106" spans="1:7" x14ac:dyDescent="0.25">
      <c r="A106" s="13" t="s">
        <v>867</v>
      </c>
      <c r="B106" s="36" t="s">
        <v>868</v>
      </c>
      <c r="C106" s="36" t="s">
        <v>414</v>
      </c>
      <c r="D106" s="15">
        <v>16037</v>
      </c>
      <c r="E106" s="16">
        <v>1287.1300000000001</v>
      </c>
      <c r="F106" s="17">
        <v>1E-3</v>
      </c>
      <c r="G106" s="17"/>
    </row>
    <row r="107" spans="1:7" x14ac:dyDescent="0.25">
      <c r="A107" s="13" t="s">
        <v>468</v>
      </c>
      <c r="B107" s="36" t="s">
        <v>469</v>
      </c>
      <c r="C107" s="36" t="s">
        <v>381</v>
      </c>
      <c r="D107" s="15">
        <v>145540</v>
      </c>
      <c r="E107" s="16">
        <v>1243.2</v>
      </c>
      <c r="F107" s="17">
        <v>1E-3</v>
      </c>
      <c r="G107" s="17"/>
    </row>
    <row r="108" spans="1:7" x14ac:dyDescent="0.25">
      <c r="A108" s="13" t="s">
        <v>1000</v>
      </c>
      <c r="B108" s="36" t="s">
        <v>1001</v>
      </c>
      <c r="C108" s="36" t="s">
        <v>387</v>
      </c>
      <c r="D108" s="15">
        <v>222224</v>
      </c>
      <c r="E108" s="16">
        <v>1146.79</v>
      </c>
      <c r="F108" s="17">
        <v>8.9999999999999998E-4</v>
      </c>
      <c r="G108" s="17"/>
    </row>
    <row r="109" spans="1:7" x14ac:dyDescent="0.25">
      <c r="A109" s="13" t="s">
        <v>763</v>
      </c>
      <c r="B109" s="36" t="s">
        <v>764</v>
      </c>
      <c r="C109" s="36" t="s">
        <v>431</v>
      </c>
      <c r="D109" s="15">
        <v>22225</v>
      </c>
      <c r="E109" s="16">
        <v>1066.8</v>
      </c>
      <c r="F109" s="17">
        <v>8.0000000000000004E-4</v>
      </c>
      <c r="G109" s="17"/>
    </row>
    <row r="110" spans="1:7" x14ac:dyDescent="0.25">
      <c r="A110" s="13" t="s">
        <v>2514</v>
      </c>
      <c r="B110" s="36" t="s">
        <v>2515</v>
      </c>
      <c r="C110" s="36" t="s">
        <v>475</v>
      </c>
      <c r="D110" s="15">
        <v>1616304</v>
      </c>
      <c r="E110" s="16">
        <v>958.79</v>
      </c>
      <c r="F110" s="17">
        <v>6.9999999999999999E-4</v>
      </c>
      <c r="G110" s="17"/>
    </row>
    <row r="111" spans="1:7" x14ac:dyDescent="0.25">
      <c r="A111" s="13" t="s">
        <v>946</v>
      </c>
      <c r="B111" s="36" t="s">
        <v>947</v>
      </c>
      <c r="C111" s="36" t="s">
        <v>417</v>
      </c>
      <c r="D111" s="15">
        <v>277813</v>
      </c>
      <c r="E111" s="16">
        <v>462.78</v>
      </c>
      <c r="F111" s="17">
        <v>4.0000000000000002E-4</v>
      </c>
      <c r="G111" s="17"/>
    </row>
    <row r="112" spans="1:7" x14ac:dyDescent="0.25">
      <c r="A112" s="13" t="s">
        <v>2516</v>
      </c>
      <c r="B112" s="36" t="s">
        <v>2517</v>
      </c>
      <c r="C112" s="36" t="s">
        <v>498</v>
      </c>
      <c r="D112" s="15">
        <v>500000</v>
      </c>
      <c r="E112" s="16">
        <v>161.5</v>
      </c>
      <c r="F112" s="17">
        <v>1E-4</v>
      </c>
      <c r="G112" s="17"/>
    </row>
    <row r="113" spans="1:7" x14ac:dyDescent="0.25">
      <c r="A113" s="13" t="s">
        <v>778</v>
      </c>
      <c r="B113" s="36" t="s">
        <v>779</v>
      </c>
      <c r="C113" s="36" t="s">
        <v>397</v>
      </c>
      <c r="D113" s="15">
        <v>20553</v>
      </c>
      <c r="E113" s="16">
        <v>46.81</v>
      </c>
      <c r="F113" s="67">
        <v>0</v>
      </c>
      <c r="G113" s="17"/>
    </row>
    <row r="114" spans="1:7" x14ac:dyDescent="0.25">
      <c r="A114" s="13" t="s">
        <v>982</v>
      </c>
      <c r="B114" s="36" t="s">
        <v>983</v>
      </c>
      <c r="C114" s="36" t="s">
        <v>390</v>
      </c>
      <c r="D114" s="15">
        <v>267</v>
      </c>
      <c r="E114" s="16">
        <v>0.9</v>
      </c>
      <c r="F114" s="67">
        <v>0</v>
      </c>
      <c r="G114" s="17"/>
    </row>
    <row r="115" spans="1:7" x14ac:dyDescent="0.25">
      <c r="A115" s="14" t="s">
        <v>325</v>
      </c>
      <c r="B115" s="37"/>
      <c r="C115" s="37"/>
      <c r="D115" s="18"/>
      <c r="E115" s="19">
        <v>1019636.5</v>
      </c>
      <c r="F115" s="20">
        <v>0.79139999999999999</v>
      </c>
      <c r="G115" s="21"/>
    </row>
    <row r="116" spans="1:7" x14ac:dyDescent="0.25">
      <c r="A116" s="14"/>
      <c r="B116" s="37"/>
      <c r="C116" s="37"/>
      <c r="D116" s="18"/>
      <c r="E116" s="120"/>
      <c r="F116" s="53"/>
      <c r="G116" s="21"/>
    </row>
    <row r="117" spans="1:7" x14ac:dyDescent="0.25">
      <c r="A117" s="14" t="s">
        <v>2518</v>
      </c>
      <c r="B117" s="36"/>
      <c r="C117" s="36"/>
      <c r="D117" s="15"/>
      <c r="E117" s="118"/>
      <c r="F117" s="119"/>
      <c r="G117" s="17"/>
    </row>
    <row r="118" spans="1:7" x14ac:dyDescent="0.25">
      <c r="A118" s="13" t="s">
        <v>2519</v>
      </c>
      <c r="B118" s="36" t="s">
        <v>2520</v>
      </c>
      <c r="C118" s="36" t="s">
        <v>2521</v>
      </c>
      <c r="D118" s="15">
        <v>4880</v>
      </c>
      <c r="E118" s="16">
        <v>5467.49</v>
      </c>
      <c r="F118" s="17">
        <v>4.1999999999999997E-3</v>
      </c>
      <c r="G118" s="17">
        <v>-5.2767000000000001E-2</v>
      </c>
    </row>
    <row r="119" spans="1:7" x14ac:dyDescent="0.25">
      <c r="A119" s="14" t="s">
        <v>325</v>
      </c>
      <c r="B119" s="36"/>
      <c r="C119" s="36"/>
      <c r="D119" s="15"/>
      <c r="E119" s="16">
        <f>E118</f>
        <v>5467.49</v>
      </c>
      <c r="F119" s="17">
        <f>F118</f>
        <v>4.1999999999999997E-3</v>
      </c>
      <c r="G119" s="21"/>
    </row>
    <row r="120" spans="1:7" x14ac:dyDescent="0.25">
      <c r="A120" s="14"/>
      <c r="B120" s="36"/>
      <c r="C120" s="36"/>
      <c r="D120" s="15"/>
      <c r="E120" s="16"/>
      <c r="F120" s="17"/>
      <c r="G120" s="21"/>
    </row>
    <row r="121" spans="1:7" x14ac:dyDescent="0.25">
      <c r="A121" s="25" t="s">
        <v>336</v>
      </c>
      <c r="B121" s="38"/>
      <c r="C121" s="38"/>
      <c r="D121" s="26"/>
      <c r="E121" s="27">
        <f>+E119+E115</f>
        <v>1025103.99</v>
      </c>
      <c r="F121" s="28">
        <f>+F119+F115</f>
        <v>0.79559999999999997</v>
      </c>
      <c r="G121" s="21"/>
    </row>
    <row r="122" spans="1:7" x14ac:dyDescent="0.25">
      <c r="A122" s="13"/>
      <c r="B122" s="36"/>
      <c r="C122" s="36"/>
      <c r="D122" s="15"/>
      <c r="E122" s="16"/>
      <c r="F122" s="17"/>
      <c r="G122" s="17"/>
    </row>
    <row r="123" spans="1:7" x14ac:dyDescent="0.25">
      <c r="A123" s="14" t="s">
        <v>1029</v>
      </c>
      <c r="B123" s="36"/>
      <c r="C123" s="36"/>
      <c r="D123" s="15"/>
      <c r="E123" s="16"/>
      <c r="F123" s="17"/>
      <c r="G123" s="17"/>
    </row>
    <row r="124" spans="1:7" x14ac:dyDescent="0.25">
      <c r="A124" s="14" t="s">
        <v>1030</v>
      </c>
      <c r="B124" s="36"/>
      <c r="C124" s="36"/>
      <c r="D124" s="15"/>
      <c r="E124" s="16"/>
      <c r="F124" s="17"/>
      <c r="G124" s="17"/>
    </row>
    <row r="125" spans="1:7" x14ac:dyDescent="0.25">
      <c r="A125" s="13" t="s">
        <v>2522</v>
      </c>
      <c r="B125" s="36"/>
      <c r="C125" s="36" t="s">
        <v>1506</v>
      </c>
      <c r="D125" s="15">
        <v>11670</v>
      </c>
      <c r="E125" s="16">
        <v>6419.2</v>
      </c>
      <c r="F125" s="17">
        <v>4.9829999999999996E-3</v>
      </c>
      <c r="G125" s="17"/>
    </row>
    <row r="126" spans="1:7" x14ac:dyDescent="0.25">
      <c r="A126" s="13" t="s">
        <v>2234</v>
      </c>
      <c r="B126" s="36"/>
      <c r="C126" s="36" t="s">
        <v>387</v>
      </c>
      <c r="D126" s="15">
        <v>149600</v>
      </c>
      <c r="E126" s="16">
        <v>4650.47</v>
      </c>
      <c r="F126" s="17">
        <v>3.6099999999999999E-3</v>
      </c>
      <c r="G126" s="17"/>
    </row>
    <row r="127" spans="1:7" x14ac:dyDescent="0.25">
      <c r="A127" s="13" t="s">
        <v>2523</v>
      </c>
      <c r="B127" s="36"/>
      <c r="C127" s="36" t="s">
        <v>411</v>
      </c>
      <c r="D127" s="15">
        <v>92400</v>
      </c>
      <c r="E127" s="16">
        <v>3683.53</v>
      </c>
      <c r="F127" s="17">
        <v>2.859E-3</v>
      </c>
      <c r="G127" s="17"/>
    </row>
    <row r="128" spans="1:7" x14ac:dyDescent="0.25">
      <c r="A128" s="13" t="s">
        <v>2524</v>
      </c>
      <c r="B128" s="36"/>
      <c r="C128" s="36" t="s">
        <v>431</v>
      </c>
      <c r="D128" s="15">
        <v>86875</v>
      </c>
      <c r="E128" s="16">
        <v>1066.1300000000001</v>
      </c>
      <c r="F128" s="17">
        <v>8.2700000000000004E-4</v>
      </c>
      <c r="G128" s="17"/>
    </row>
    <row r="129" spans="1:7" x14ac:dyDescent="0.25">
      <c r="A129" s="13" t="s">
        <v>1505</v>
      </c>
      <c r="B129" s="36"/>
      <c r="C129" s="36" t="s">
        <v>1506</v>
      </c>
      <c r="D129" s="43">
        <v>-195000</v>
      </c>
      <c r="E129" s="31">
        <v>-44279.24</v>
      </c>
      <c r="F129" s="32">
        <v>-3.4376999999999998E-2</v>
      </c>
      <c r="G129" s="17"/>
    </row>
    <row r="130" spans="1:7" x14ac:dyDescent="0.25">
      <c r="A130" s="14" t="s">
        <v>325</v>
      </c>
      <c r="B130" s="37"/>
      <c r="C130" s="37"/>
      <c r="D130" s="18"/>
      <c r="E130" s="44">
        <v>-28459.91</v>
      </c>
      <c r="F130" s="45">
        <v>-2.2098E-2</v>
      </c>
      <c r="G130" s="21"/>
    </row>
    <row r="131" spans="1:7" x14ac:dyDescent="0.25">
      <c r="A131" s="13"/>
      <c r="B131" s="36"/>
      <c r="C131" s="36"/>
      <c r="D131" s="15"/>
      <c r="E131" s="16"/>
      <c r="F131" s="17"/>
      <c r="G131" s="17"/>
    </row>
    <row r="132" spans="1:7" x14ac:dyDescent="0.25">
      <c r="A132" s="13"/>
      <c r="B132" s="36"/>
      <c r="C132" s="36"/>
      <c r="D132" s="15"/>
      <c r="E132" s="16"/>
      <c r="F132" s="17"/>
      <c r="G132" s="17"/>
    </row>
    <row r="133" spans="1:7" x14ac:dyDescent="0.25">
      <c r="A133" s="14" t="s">
        <v>2525</v>
      </c>
      <c r="B133" s="37"/>
      <c r="C133" s="37"/>
      <c r="D133" s="18"/>
      <c r="E133" s="42"/>
      <c r="F133" s="21"/>
      <c r="G133" s="21"/>
    </row>
    <row r="134" spans="1:7" x14ac:dyDescent="0.25">
      <c r="A134" s="13" t="s">
        <v>2526</v>
      </c>
      <c r="B134" s="36"/>
      <c r="C134" s="36" t="s">
        <v>2527</v>
      </c>
      <c r="D134" s="15">
        <v>1213290</v>
      </c>
      <c r="E134" s="16">
        <v>18230.41</v>
      </c>
      <c r="F134" s="17">
        <v>1.41E-2</v>
      </c>
      <c r="G134" s="17"/>
    </row>
    <row r="135" spans="1:7" x14ac:dyDescent="0.25">
      <c r="A135" s="14" t="s">
        <v>325</v>
      </c>
      <c r="B135" s="37"/>
      <c r="C135" s="37"/>
      <c r="D135" s="18"/>
      <c r="E135" s="19">
        <v>18230.41</v>
      </c>
      <c r="F135" s="20">
        <v>1.41E-2</v>
      </c>
      <c r="G135" s="21"/>
    </row>
    <row r="136" spans="1:7" x14ac:dyDescent="0.25">
      <c r="A136" s="13"/>
      <c r="B136" s="36"/>
      <c r="C136" s="36"/>
      <c r="D136" s="15"/>
      <c r="E136" s="16"/>
      <c r="F136" s="17"/>
      <c r="G136" s="17"/>
    </row>
    <row r="137" spans="1:7" x14ac:dyDescent="0.25">
      <c r="A137" s="25" t="s">
        <v>336</v>
      </c>
      <c r="B137" s="38"/>
      <c r="C137" s="38"/>
      <c r="D137" s="26"/>
      <c r="E137" s="29">
        <v>18230.41</v>
      </c>
      <c r="F137" s="30">
        <v>1.41E-2</v>
      </c>
      <c r="G137" s="21"/>
    </row>
    <row r="138" spans="1:7" x14ac:dyDescent="0.25">
      <c r="A138" s="14" t="s">
        <v>164</v>
      </c>
      <c r="B138" s="36"/>
      <c r="C138" s="36"/>
      <c r="D138" s="15"/>
      <c r="E138" s="16"/>
      <c r="F138" s="17"/>
      <c r="G138" s="17"/>
    </row>
    <row r="139" spans="1:7" x14ac:dyDescent="0.25">
      <c r="A139" s="14" t="s">
        <v>165</v>
      </c>
      <c r="B139" s="36"/>
      <c r="C139" s="36"/>
      <c r="D139" s="15"/>
      <c r="E139" s="16"/>
      <c r="F139" s="17"/>
      <c r="G139" s="17"/>
    </row>
    <row r="140" spans="1:7" x14ac:dyDescent="0.25">
      <c r="A140" s="13" t="s">
        <v>1271</v>
      </c>
      <c r="B140" s="36" t="s">
        <v>1272</v>
      </c>
      <c r="C140" s="36" t="s">
        <v>168</v>
      </c>
      <c r="D140" s="15">
        <v>17500000</v>
      </c>
      <c r="E140" s="16">
        <v>17415.689999999999</v>
      </c>
      <c r="F140" s="17">
        <v>1.35E-2</v>
      </c>
      <c r="G140" s="17">
        <v>7.8399999999999997E-2</v>
      </c>
    </row>
    <row r="141" spans="1:7" x14ac:dyDescent="0.25">
      <c r="A141" s="13" t="s">
        <v>2528</v>
      </c>
      <c r="B141" s="36" t="s">
        <v>2529</v>
      </c>
      <c r="C141" s="36" t="s">
        <v>168</v>
      </c>
      <c r="D141" s="15">
        <v>15000000</v>
      </c>
      <c r="E141" s="16">
        <v>14845.14</v>
      </c>
      <c r="F141" s="17">
        <v>1.15E-2</v>
      </c>
      <c r="G141" s="17">
        <v>8.1500000000000003E-2</v>
      </c>
    </row>
    <row r="142" spans="1:7" x14ac:dyDescent="0.25">
      <c r="A142" s="13" t="s">
        <v>1269</v>
      </c>
      <c r="B142" s="36" t="s">
        <v>1270</v>
      </c>
      <c r="C142" s="36" t="s">
        <v>168</v>
      </c>
      <c r="D142" s="15">
        <v>12500000</v>
      </c>
      <c r="E142" s="16">
        <v>12454.33</v>
      </c>
      <c r="F142" s="17">
        <v>9.7000000000000003E-3</v>
      </c>
      <c r="G142" s="17">
        <v>8.1712000000000007E-2</v>
      </c>
    </row>
    <row r="143" spans="1:7" x14ac:dyDescent="0.25">
      <c r="A143" s="13" t="s">
        <v>2530</v>
      </c>
      <c r="B143" s="36" t="s">
        <v>2531</v>
      </c>
      <c r="C143" s="36" t="s">
        <v>168</v>
      </c>
      <c r="D143" s="15">
        <v>10000000</v>
      </c>
      <c r="E143" s="16">
        <v>9912.8799999999992</v>
      </c>
      <c r="F143" s="17">
        <v>7.7000000000000002E-3</v>
      </c>
      <c r="G143" s="17">
        <v>8.2000000000000003E-2</v>
      </c>
    </row>
    <row r="144" spans="1:7" x14ac:dyDescent="0.25">
      <c r="A144" s="13" t="s">
        <v>2532</v>
      </c>
      <c r="B144" s="36" t="s">
        <v>2533</v>
      </c>
      <c r="C144" s="36" t="s">
        <v>168</v>
      </c>
      <c r="D144" s="15">
        <v>5000000</v>
      </c>
      <c r="E144" s="16">
        <v>4994.8500000000004</v>
      </c>
      <c r="F144" s="17">
        <v>3.8999999999999998E-3</v>
      </c>
      <c r="G144" s="17">
        <v>7.6519000000000004E-2</v>
      </c>
    </row>
    <row r="145" spans="1:7" x14ac:dyDescent="0.25">
      <c r="A145" s="13" t="s">
        <v>226</v>
      </c>
      <c r="B145" s="36" t="s">
        <v>227</v>
      </c>
      <c r="C145" s="36" t="s">
        <v>168</v>
      </c>
      <c r="D145" s="15">
        <v>5000000</v>
      </c>
      <c r="E145" s="16">
        <v>4977.87</v>
      </c>
      <c r="F145" s="17">
        <v>3.8999999999999998E-3</v>
      </c>
      <c r="G145" s="17">
        <v>7.8450000000000006E-2</v>
      </c>
    </row>
    <row r="146" spans="1:7" x14ac:dyDescent="0.25">
      <c r="A146" s="13" t="s">
        <v>1273</v>
      </c>
      <c r="B146" s="36" t="s">
        <v>1274</v>
      </c>
      <c r="C146" s="36" t="s">
        <v>168</v>
      </c>
      <c r="D146" s="15">
        <v>5000000</v>
      </c>
      <c r="E146" s="16">
        <v>4956</v>
      </c>
      <c r="F146" s="17">
        <v>3.8E-3</v>
      </c>
      <c r="G146" s="17">
        <v>8.2574999999999996E-2</v>
      </c>
    </row>
    <row r="147" spans="1:7" x14ac:dyDescent="0.25">
      <c r="A147" s="13" t="s">
        <v>1037</v>
      </c>
      <c r="B147" s="36" t="s">
        <v>1038</v>
      </c>
      <c r="C147" s="36" t="s">
        <v>168</v>
      </c>
      <c r="D147" s="15">
        <v>5000000</v>
      </c>
      <c r="E147" s="16">
        <v>4894</v>
      </c>
      <c r="F147" s="17">
        <v>3.8E-3</v>
      </c>
      <c r="G147" s="17">
        <v>8.4039000000000003E-2</v>
      </c>
    </row>
    <row r="148" spans="1:7" x14ac:dyDescent="0.25">
      <c r="A148" s="13" t="s">
        <v>1039</v>
      </c>
      <c r="B148" s="36" t="s">
        <v>1040</v>
      </c>
      <c r="C148" s="36" t="s">
        <v>175</v>
      </c>
      <c r="D148" s="15">
        <v>2500000</v>
      </c>
      <c r="E148" s="16">
        <v>2504.2399999999998</v>
      </c>
      <c r="F148" s="17">
        <v>1.9E-3</v>
      </c>
      <c r="G148" s="17">
        <v>7.9398999999999997E-2</v>
      </c>
    </row>
    <row r="149" spans="1:7" x14ac:dyDescent="0.25">
      <c r="A149" s="13" t="s">
        <v>1831</v>
      </c>
      <c r="B149" s="36" t="s">
        <v>1832</v>
      </c>
      <c r="C149" s="36" t="s">
        <v>175</v>
      </c>
      <c r="D149" s="15">
        <v>2500000</v>
      </c>
      <c r="E149" s="16">
        <v>2502.7399999999998</v>
      </c>
      <c r="F149" s="17">
        <v>1.9E-3</v>
      </c>
      <c r="G149" s="17">
        <v>7.2400000000000006E-2</v>
      </c>
    </row>
    <row r="150" spans="1:7" x14ac:dyDescent="0.25">
      <c r="A150" s="13" t="s">
        <v>2534</v>
      </c>
      <c r="B150" s="36" t="s">
        <v>2535</v>
      </c>
      <c r="C150" s="36" t="s">
        <v>168</v>
      </c>
      <c r="D150" s="15">
        <v>2500000</v>
      </c>
      <c r="E150" s="16">
        <v>2502.0500000000002</v>
      </c>
      <c r="F150" s="17">
        <v>1.9E-3</v>
      </c>
      <c r="G150" s="17">
        <v>8.1570000000000004E-2</v>
      </c>
    </row>
    <row r="151" spans="1:7" x14ac:dyDescent="0.25">
      <c r="A151" s="13" t="s">
        <v>1041</v>
      </c>
      <c r="B151" s="36" t="s">
        <v>1042</v>
      </c>
      <c r="C151" s="36" t="s">
        <v>168</v>
      </c>
      <c r="D151" s="15">
        <v>2500000</v>
      </c>
      <c r="E151" s="16">
        <v>2486.13</v>
      </c>
      <c r="F151" s="17">
        <v>1.9E-3</v>
      </c>
      <c r="G151" s="17">
        <v>7.7899999999999997E-2</v>
      </c>
    </row>
    <row r="152" spans="1:7" x14ac:dyDescent="0.25">
      <c r="A152" s="13" t="s">
        <v>1045</v>
      </c>
      <c r="B152" s="36" t="s">
        <v>1046</v>
      </c>
      <c r="C152" s="36" t="s">
        <v>168</v>
      </c>
      <c r="D152" s="15">
        <v>2500000</v>
      </c>
      <c r="E152" s="16">
        <v>2468.4499999999998</v>
      </c>
      <c r="F152" s="17">
        <v>1.9E-3</v>
      </c>
      <c r="G152" s="17">
        <v>8.1500000000000003E-2</v>
      </c>
    </row>
    <row r="153" spans="1:7" x14ac:dyDescent="0.25">
      <c r="A153" s="13" t="s">
        <v>2536</v>
      </c>
      <c r="B153" s="36" t="s">
        <v>2537</v>
      </c>
      <c r="C153" s="36" t="s">
        <v>223</v>
      </c>
      <c r="D153" s="15">
        <v>1000000</v>
      </c>
      <c r="E153" s="16">
        <v>1001.42</v>
      </c>
      <c r="F153" s="17">
        <v>8.0000000000000004E-4</v>
      </c>
      <c r="G153" s="17">
        <v>8.0393000000000006E-2</v>
      </c>
    </row>
    <row r="154" spans="1:7" x14ac:dyDescent="0.25">
      <c r="A154" s="14" t="s">
        <v>325</v>
      </c>
      <c r="B154" s="37"/>
      <c r="C154" s="37"/>
      <c r="D154" s="18"/>
      <c r="E154" s="19">
        <f>SUM(E140:E153)</f>
        <v>87915.790000000008</v>
      </c>
      <c r="F154" s="20">
        <f>SUM(F140:F153)</f>
        <v>6.8099999999999994E-2</v>
      </c>
      <c r="G154" s="21"/>
    </row>
    <row r="155" spans="1:7" x14ac:dyDescent="0.25">
      <c r="A155" s="13"/>
      <c r="B155" s="36"/>
      <c r="C155" s="36"/>
      <c r="D155" s="15"/>
      <c r="E155" s="16"/>
      <c r="F155" s="17"/>
      <c r="G155" s="17"/>
    </row>
    <row r="156" spans="1:7" x14ac:dyDescent="0.25">
      <c r="A156" s="14" t="s">
        <v>326</v>
      </c>
      <c r="B156" s="36"/>
      <c r="C156" s="36"/>
      <c r="D156" s="15"/>
      <c r="E156" s="16"/>
      <c r="F156" s="17"/>
      <c r="G156" s="17"/>
    </row>
    <row r="157" spans="1:7" x14ac:dyDescent="0.25">
      <c r="A157" s="13" t="s">
        <v>330</v>
      </c>
      <c r="B157" s="36" t="s">
        <v>331</v>
      </c>
      <c r="C157" s="36" t="s">
        <v>329</v>
      </c>
      <c r="D157" s="15">
        <v>9500000</v>
      </c>
      <c r="E157" s="16">
        <v>9598.89</v>
      </c>
      <c r="F157" s="17">
        <v>7.4999999999999997E-3</v>
      </c>
      <c r="G157" s="17">
        <v>6.7573999999999995E-2</v>
      </c>
    </row>
    <row r="158" spans="1:7" x14ac:dyDescent="0.25">
      <c r="A158" s="13" t="s">
        <v>2538</v>
      </c>
      <c r="B158" s="36" t="s">
        <v>2539</v>
      </c>
      <c r="C158" s="36" t="s">
        <v>329</v>
      </c>
      <c r="D158" s="15">
        <v>7500000</v>
      </c>
      <c r="E158" s="16">
        <v>7341.01</v>
      </c>
      <c r="F158" s="17">
        <v>5.7000000000000002E-3</v>
      </c>
      <c r="G158" s="17">
        <v>7.1465000000000001E-2</v>
      </c>
    </row>
    <row r="159" spans="1:7" x14ac:dyDescent="0.25">
      <c r="A159" s="13" t="s">
        <v>2540</v>
      </c>
      <c r="B159" s="36" t="s">
        <v>2541</v>
      </c>
      <c r="C159" s="36" t="s">
        <v>329</v>
      </c>
      <c r="D159" s="15">
        <v>1000000</v>
      </c>
      <c r="E159" s="16">
        <v>955.2</v>
      </c>
      <c r="F159" s="17">
        <v>6.9999999999999999E-4</v>
      </c>
      <c r="G159" s="17">
        <v>7.2912000000000005E-2</v>
      </c>
    </row>
    <row r="160" spans="1:7" x14ac:dyDescent="0.25">
      <c r="A160" s="13" t="s">
        <v>2542</v>
      </c>
      <c r="B160" s="36" t="s">
        <v>2543</v>
      </c>
      <c r="C160" s="36" t="s">
        <v>329</v>
      </c>
      <c r="D160" s="15">
        <v>500000</v>
      </c>
      <c r="E160" s="16">
        <v>500.15</v>
      </c>
      <c r="F160" s="17">
        <v>4.0000000000000002E-4</v>
      </c>
      <c r="G160" s="17">
        <v>5.4063E-2</v>
      </c>
    </row>
    <row r="161" spans="1:7" x14ac:dyDescent="0.25">
      <c r="A161" s="13" t="s">
        <v>1394</v>
      </c>
      <c r="B161" s="36" t="s">
        <v>1395</v>
      </c>
      <c r="C161" s="36" t="s">
        <v>329</v>
      </c>
      <c r="D161" s="15">
        <v>300000</v>
      </c>
      <c r="E161" s="16">
        <v>298.56</v>
      </c>
      <c r="F161" s="17">
        <v>2.0000000000000001E-4</v>
      </c>
      <c r="G161" s="17">
        <v>6.5335000000000004E-2</v>
      </c>
    </row>
    <row r="162" spans="1:7" x14ac:dyDescent="0.25">
      <c r="A162" s="13" t="s">
        <v>1392</v>
      </c>
      <c r="B162" s="36" t="s">
        <v>1393</v>
      </c>
      <c r="C162" s="36" t="s">
        <v>329</v>
      </c>
      <c r="D162" s="15">
        <v>100000</v>
      </c>
      <c r="E162" s="16">
        <v>100.89</v>
      </c>
      <c r="F162" s="17">
        <v>1E-4</v>
      </c>
      <c r="G162" s="17">
        <v>6.5396999999999997E-2</v>
      </c>
    </row>
    <row r="163" spans="1:7" x14ac:dyDescent="0.25">
      <c r="A163" s="14" t="s">
        <v>325</v>
      </c>
      <c r="B163" s="37"/>
      <c r="C163" s="37"/>
      <c r="D163" s="18"/>
      <c r="E163" s="19">
        <v>18794.7</v>
      </c>
      <c r="F163" s="20">
        <v>1.46E-2</v>
      </c>
      <c r="G163" s="21"/>
    </row>
    <row r="164" spans="1:7" x14ac:dyDescent="0.25">
      <c r="A164" s="13"/>
      <c r="B164" s="36"/>
      <c r="C164" s="36"/>
      <c r="D164" s="15"/>
      <c r="E164" s="16"/>
      <c r="F164" s="17"/>
      <c r="G164" s="17"/>
    </row>
    <row r="165" spans="1:7" x14ac:dyDescent="0.25">
      <c r="A165" s="14" t="s">
        <v>334</v>
      </c>
      <c r="B165" s="36"/>
      <c r="C165" s="36"/>
      <c r="D165" s="15"/>
      <c r="E165" s="16"/>
      <c r="F165" s="17"/>
      <c r="G165" s="17"/>
    </row>
    <row r="166" spans="1:7" x14ac:dyDescent="0.25">
      <c r="A166" s="14" t="s">
        <v>325</v>
      </c>
      <c r="B166" s="36"/>
      <c r="C166" s="36"/>
      <c r="D166" s="15"/>
      <c r="E166" s="22" t="s">
        <v>163</v>
      </c>
      <c r="F166" s="23" t="s">
        <v>163</v>
      </c>
      <c r="G166" s="17"/>
    </row>
    <row r="167" spans="1:7" x14ac:dyDescent="0.25">
      <c r="A167" s="13"/>
      <c r="B167" s="36"/>
      <c r="C167" s="36"/>
      <c r="D167" s="15"/>
      <c r="E167" s="16"/>
      <c r="F167" s="17"/>
      <c r="G167" s="17"/>
    </row>
    <row r="168" spans="1:7" x14ac:dyDescent="0.25">
      <c r="A168" s="14" t="s">
        <v>335</v>
      </c>
      <c r="B168" s="36"/>
      <c r="C168" s="36"/>
      <c r="D168" s="15"/>
      <c r="E168" s="16"/>
      <c r="F168" s="17"/>
      <c r="G168" s="17"/>
    </row>
    <row r="169" spans="1:7" x14ac:dyDescent="0.25">
      <c r="A169" s="14" t="s">
        <v>325</v>
      </c>
      <c r="B169" s="36"/>
      <c r="C169" s="36"/>
      <c r="D169" s="15"/>
      <c r="E169" s="22" t="s">
        <v>163</v>
      </c>
      <c r="F169" s="23" t="s">
        <v>163</v>
      </c>
      <c r="G169" s="17"/>
    </row>
    <row r="170" spans="1:7" x14ac:dyDescent="0.25">
      <c r="A170" s="13"/>
      <c r="B170" s="36"/>
      <c r="C170" s="36"/>
      <c r="D170" s="15"/>
      <c r="E170" s="16"/>
      <c r="F170" s="17"/>
      <c r="G170" s="17"/>
    </row>
    <row r="171" spans="1:7" x14ac:dyDescent="0.25">
      <c r="A171" s="25" t="s">
        <v>336</v>
      </c>
      <c r="B171" s="38"/>
      <c r="C171" s="38"/>
      <c r="D171" s="26"/>
      <c r="E171" s="29">
        <f>E163+E154</f>
        <v>106710.49</v>
      </c>
      <c r="F171" s="30">
        <f>+F163+F154</f>
        <v>8.2699999999999996E-2</v>
      </c>
      <c r="G171" s="21"/>
    </row>
    <row r="172" spans="1:7" x14ac:dyDescent="0.25">
      <c r="A172" s="13"/>
      <c r="B172" s="36"/>
      <c r="C172" s="36"/>
      <c r="D172" s="15"/>
      <c r="E172" s="16"/>
      <c r="F172" s="17"/>
      <c r="G172" s="17"/>
    </row>
    <row r="173" spans="1:7" x14ac:dyDescent="0.25">
      <c r="A173" s="14" t="s">
        <v>1336</v>
      </c>
      <c r="B173" s="36"/>
      <c r="C173" s="36"/>
      <c r="D173" s="15"/>
      <c r="E173" s="16"/>
      <c r="F173" s="17"/>
      <c r="G173" s="17"/>
    </row>
    <row r="174" spans="1:7" x14ac:dyDescent="0.25">
      <c r="A174" s="14" t="s">
        <v>1340</v>
      </c>
      <c r="B174" s="36"/>
      <c r="C174" s="36"/>
      <c r="D174" s="15"/>
      <c r="E174" s="16"/>
      <c r="F174" s="17"/>
      <c r="G174" s="17"/>
    </row>
    <row r="175" spans="1:7" x14ac:dyDescent="0.25">
      <c r="A175" s="13" t="s">
        <v>2544</v>
      </c>
      <c r="B175" s="36" t="s">
        <v>2545</v>
      </c>
      <c r="C175" s="36" t="s">
        <v>1362</v>
      </c>
      <c r="D175" s="15">
        <v>7500000</v>
      </c>
      <c r="E175" s="16">
        <v>7411.03</v>
      </c>
      <c r="F175" s="17">
        <v>5.7999999999999996E-3</v>
      </c>
      <c r="G175" s="17">
        <v>6.2600000000000003E-2</v>
      </c>
    </row>
    <row r="176" spans="1:7" x14ac:dyDescent="0.25">
      <c r="A176" s="14" t="s">
        <v>325</v>
      </c>
      <c r="B176" s="37"/>
      <c r="C176" s="37"/>
      <c r="D176" s="18"/>
      <c r="E176" s="19">
        <v>7411.03</v>
      </c>
      <c r="F176" s="20">
        <v>5.7999999999999996E-3</v>
      </c>
      <c r="G176" s="21"/>
    </row>
    <row r="177" spans="1:7" x14ac:dyDescent="0.25">
      <c r="A177" s="13"/>
      <c r="B177" s="36"/>
      <c r="C177" s="36"/>
      <c r="D177" s="15"/>
      <c r="E177" s="16"/>
      <c r="F177" s="17"/>
      <c r="G177" s="17"/>
    </row>
    <row r="178" spans="1:7" x14ac:dyDescent="0.25">
      <c r="A178" s="25" t="s">
        <v>336</v>
      </c>
      <c r="B178" s="38"/>
      <c r="C178" s="38"/>
      <c r="D178" s="26"/>
      <c r="E178" s="29">
        <v>7411.03</v>
      </c>
      <c r="F178" s="30">
        <v>5.7999999999999996E-3</v>
      </c>
      <c r="G178" s="21"/>
    </row>
    <row r="179" spans="1:7" x14ac:dyDescent="0.25">
      <c r="A179" s="13"/>
      <c r="B179" s="36"/>
      <c r="C179" s="36"/>
      <c r="D179" s="15"/>
      <c r="E179" s="16"/>
      <c r="F179" s="17"/>
      <c r="G179" s="17"/>
    </row>
    <row r="180" spans="1:7" x14ac:dyDescent="0.25">
      <c r="A180" s="13"/>
      <c r="B180" s="36"/>
      <c r="C180" s="36"/>
      <c r="D180" s="15"/>
      <c r="E180" s="16"/>
      <c r="F180" s="17"/>
      <c r="G180" s="17"/>
    </row>
    <row r="181" spans="1:7" x14ac:dyDescent="0.25">
      <c r="A181" s="14" t="s">
        <v>337</v>
      </c>
      <c r="B181" s="36"/>
      <c r="C181" s="36"/>
      <c r="D181" s="15"/>
      <c r="E181" s="16"/>
      <c r="F181" s="17"/>
      <c r="G181" s="17"/>
    </row>
    <row r="182" spans="1:7" x14ac:dyDescent="0.25">
      <c r="A182" s="13" t="s">
        <v>339</v>
      </c>
      <c r="B182" s="36"/>
      <c r="C182" s="36"/>
      <c r="D182" s="15"/>
      <c r="E182" s="16">
        <v>134507.13</v>
      </c>
      <c r="F182" s="17">
        <v>0.10440000000000001</v>
      </c>
      <c r="G182" s="17">
        <v>5.1214000000000003E-2</v>
      </c>
    </row>
    <row r="183" spans="1:7" x14ac:dyDescent="0.25">
      <c r="A183" s="14" t="s">
        <v>325</v>
      </c>
      <c r="B183" s="37"/>
      <c r="C183" s="37"/>
      <c r="D183" s="18"/>
      <c r="E183" s="19">
        <v>134507.13</v>
      </c>
      <c r="F183" s="20">
        <v>0.10440000000000001</v>
      </c>
      <c r="G183" s="21"/>
    </row>
    <row r="184" spans="1:7" x14ac:dyDescent="0.25">
      <c r="A184" s="13"/>
      <c r="B184" s="36"/>
      <c r="C184" s="36"/>
      <c r="D184" s="15"/>
      <c r="E184" s="16"/>
      <c r="F184" s="17"/>
      <c r="G184" s="17"/>
    </row>
    <row r="185" spans="1:7" x14ac:dyDescent="0.25">
      <c r="A185" s="25" t="s">
        <v>336</v>
      </c>
      <c r="B185" s="38"/>
      <c r="C185" s="38"/>
      <c r="D185" s="26"/>
      <c r="E185" s="29">
        <v>134507.13</v>
      </c>
      <c r="F185" s="30">
        <v>0.10440000000000001</v>
      </c>
      <c r="G185" s="21"/>
    </row>
    <row r="186" spans="1:7" x14ac:dyDescent="0.25">
      <c r="A186" s="13" t="s">
        <v>340</v>
      </c>
      <c r="B186" s="36"/>
      <c r="C186" s="36"/>
      <c r="D186" s="15"/>
      <c r="E186" s="16">
        <v>4042.8474342</v>
      </c>
      <c r="F186" s="17">
        <v>3.1380000000000002E-3</v>
      </c>
      <c r="G186" s="17"/>
    </row>
    <row r="187" spans="1:7" x14ac:dyDescent="0.25">
      <c r="A187" s="13" t="s">
        <v>341</v>
      </c>
      <c r="B187" s="36"/>
      <c r="C187" s="36"/>
      <c r="D187" s="15"/>
      <c r="E187" s="31">
        <v>-7986.2174341999998</v>
      </c>
      <c r="F187" s="32">
        <v>-5.738E-3</v>
      </c>
      <c r="G187" s="17">
        <v>5.1214000000000003E-2</v>
      </c>
    </row>
    <row r="188" spans="1:7" x14ac:dyDescent="0.25">
      <c r="A188" s="33" t="s">
        <v>342</v>
      </c>
      <c r="B188" s="39"/>
      <c r="C188" s="39"/>
      <c r="D188" s="34"/>
      <c r="E188" s="27">
        <v>1288019.68</v>
      </c>
      <c r="F188" s="28">
        <v>1</v>
      </c>
      <c r="G188" s="28"/>
    </row>
    <row r="189" spans="1:7" x14ac:dyDescent="0.25">
      <c r="A189" s="70" t="s">
        <v>343</v>
      </c>
      <c r="B189" s="71"/>
      <c r="C189" s="71"/>
      <c r="D189" s="71"/>
      <c r="E189" s="71"/>
      <c r="F189" s="71"/>
      <c r="G189" s="72"/>
    </row>
    <row r="190" spans="1:7" x14ac:dyDescent="0.25">
      <c r="A190" s="1" t="s">
        <v>1063</v>
      </c>
    </row>
    <row r="191" spans="1:7" x14ac:dyDescent="0.25">
      <c r="A191" s="1" t="s">
        <v>1366</v>
      </c>
    </row>
    <row r="192" spans="1:7" x14ac:dyDescent="0.25">
      <c r="A192" s="1" t="s">
        <v>344</v>
      </c>
    </row>
    <row r="193" spans="1:4" x14ac:dyDescent="0.25">
      <c r="A193" s="1" t="s">
        <v>346</v>
      </c>
    </row>
    <row r="194" spans="1:4" x14ac:dyDescent="0.25">
      <c r="A194" s="56" t="s">
        <v>347</v>
      </c>
      <c r="B194" s="3" t="s">
        <v>163</v>
      </c>
    </row>
    <row r="195" spans="1:4" x14ac:dyDescent="0.25">
      <c r="A195" t="s">
        <v>348</v>
      </c>
    </row>
    <row r="196" spans="1:4" x14ac:dyDescent="0.25">
      <c r="A196" t="s">
        <v>590</v>
      </c>
      <c r="B196" t="s">
        <v>350</v>
      </c>
      <c r="C196" t="s">
        <v>350</v>
      </c>
    </row>
    <row r="197" spans="1:4" x14ac:dyDescent="0.25">
      <c r="B197" s="58">
        <v>46265</v>
      </c>
      <c r="C197" s="58">
        <v>46295</v>
      </c>
    </row>
    <row r="198" spans="1:4" x14ac:dyDescent="0.25">
      <c r="A198" t="s">
        <v>2546</v>
      </c>
      <c r="B198">
        <v>29.82</v>
      </c>
      <c r="C198">
        <v>28.62</v>
      </c>
    </row>
    <row r="199" spans="1:4" x14ac:dyDescent="0.25">
      <c r="A199" t="s">
        <v>591</v>
      </c>
      <c r="B199">
        <v>62.14</v>
      </c>
      <c r="C199">
        <v>59.64</v>
      </c>
    </row>
    <row r="200" spans="1:4" x14ac:dyDescent="0.25">
      <c r="A200" t="s">
        <v>1371</v>
      </c>
      <c r="B200">
        <v>26.51</v>
      </c>
      <c r="C200">
        <v>25.26</v>
      </c>
    </row>
    <row r="201" spans="1:4" x14ac:dyDescent="0.25">
      <c r="A201" t="s">
        <v>2547</v>
      </c>
      <c r="B201">
        <v>21.67</v>
      </c>
      <c r="C201">
        <v>20.78</v>
      </c>
    </row>
    <row r="202" spans="1:4" x14ac:dyDescent="0.25">
      <c r="A202" t="s">
        <v>593</v>
      </c>
      <c r="B202">
        <v>53.95</v>
      </c>
      <c r="C202">
        <v>51.74</v>
      </c>
    </row>
    <row r="203" spans="1:4" x14ac:dyDescent="0.25">
      <c r="A203" t="s">
        <v>1375</v>
      </c>
      <c r="B203">
        <v>20.77</v>
      </c>
      <c r="C203">
        <v>19.739999999999998</v>
      </c>
    </row>
    <row r="205" spans="1:4" x14ac:dyDescent="0.25">
      <c r="A205" t="s">
        <v>1066</v>
      </c>
    </row>
    <row r="207" spans="1:4" x14ac:dyDescent="0.25">
      <c r="A207" s="59" t="s">
        <v>1067</v>
      </c>
      <c r="B207" s="59" t="s">
        <v>1068</v>
      </c>
      <c r="C207" s="59" t="s">
        <v>1069</v>
      </c>
      <c r="D207" s="59" t="s">
        <v>1070</v>
      </c>
    </row>
    <row r="208" spans="1:4" x14ac:dyDescent="0.25">
      <c r="A208" s="59" t="s">
        <v>2548</v>
      </c>
      <c r="B208" s="59"/>
      <c r="C208" s="59">
        <v>0.18</v>
      </c>
      <c r="D208" s="59">
        <v>0.18</v>
      </c>
    </row>
    <row r="209" spans="1:10" x14ac:dyDescent="0.25">
      <c r="A209" s="59" t="s">
        <v>2549</v>
      </c>
      <c r="B209" s="59"/>
      <c r="C209" s="59">
        <v>0.18</v>
      </c>
      <c r="D209" s="59">
        <v>0.18</v>
      </c>
    </row>
    <row r="211" spans="1:10" x14ac:dyDescent="0.25">
      <c r="A211" t="s">
        <v>353</v>
      </c>
      <c r="B211" s="3" t="s">
        <v>163</v>
      </c>
    </row>
    <row r="212" spans="1:10" ht="29.1" customHeight="1" x14ac:dyDescent="0.25">
      <c r="A212" s="56" t="s">
        <v>354</v>
      </c>
      <c r="B212" s="3" t="s">
        <v>163</v>
      </c>
    </row>
    <row r="213" spans="1:10" ht="29.1" customHeight="1" x14ac:dyDescent="0.25">
      <c r="A213" s="56" t="s">
        <v>355</v>
      </c>
      <c r="B213" s="3" t="s">
        <v>163</v>
      </c>
    </row>
    <row r="214" spans="1:10" x14ac:dyDescent="0.25">
      <c r="A214" t="s">
        <v>595</v>
      </c>
      <c r="B214" s="57">
        <v>1.2284999999999999</v>
      </c>
    </row>
    <row r="215" spans="1:10" ht="43.5" customHeight="1" x14ac:dyDescent="0.25">
      <c r="A215" s="56" t="s">
        <v>357</v>
      </c>
      <c r="B215" s="3">
        <v>34049.733155000002</v>
      </c>
    </row>
    <row r="216" spans="1:10" x14ac:dyDescent="0.25">
      <c r="B216" s="3"/>
    </row>
    <row r="217" spans="1:10" ht="29.1" customHeight="1" x14ac:dyDescent="0.25">
      <c r="A217" s="56" t="s">
        <v>358</v>
      </c>
      <c r="B217" s="3" t="s">
        <v>163</v>
      </c>
    </row>
    <row r="218" spans="1:10" ht="29.1" customHeight="1" x14ac:dyDescent="0.25">
      <c r="A218" s="56" t="s">
        <v>359</v>
      </c>
      <c r="B218" t="s">
        <v>163</v>
      </c>
    </row>
    <row r="219" spans="1:10" ht="29.1" customHeight="1" x14ac:dyDescent="0.25">
      <c r="A219" s="56" t="s">
        <v>360</v>
      </c>
      <c r="B219" s="3" t="s">
        <v>163</v>
      </c>
    </row>
    <row r="220" spans="1:10" ht="29.1" customHeight="1" x14ac:dyDescent="0.25">
      <c r="A220" s="56" t="s">
        <v>361</v>
      </c>
      <c r="B220" s="3" t="s">
        <v>163</v>
      </c>
    </row>
    <row r="222" spans="1:10" x14ac:dyDescent="0.25">
      <c r="A222" s="75" t="s">
        <v>1074</v>
      </c>
      <c r="B222" s="76" t="s">
        <v>1075</v>
      </c>
      <c r="C222" s="74"/>
      <c r="D222" s="74"/>
      <c r="E222" s="74"/>
      <c r="F222" s="74"/>
      <c r="G222" s="74"/>
      <c r="H222" s="74"/>
      <c r="I222" s="74"/>
      <c r="J222" s="74"/>
    </row>
    <row r="224" spans="1:10" x14ac:dyDescent="0.25">
      <c r="A224" s="75" t="s">
        <v>1076</v>
      </c>
      <c r="B224" s="76" t="s">
        <v>2310</v>
      </c>
      <c r="C224" s="74"/>
      <c r="D224" s="74"/>
      <c r="E224" s="74"/>
      <c r="F224" s="74"/>
      <c r="G224" s="74"/>
      <c r="H224" s="74"/>
      <c r="I224" s="74"/>
      <c r="J224" s="74"/>
    </row>
    <row r="225" spans="1:10" x14ac:dyDescent="0.25">
      <c r="A225" s="74"/>
      <c r="B225" s="77" t="s">
        <v>1080</v>
      </c>
      <c r="C225" s="78" t="s">
        <v>1089</v>
      </c>
      <c r="D225" s="79" t="s">
        <v>1090</v>
      </c>
      <c r="E225" s="77" t="s">
        <v>158</v>
      </c>
      <c r="F225" s="78" t="s">
        <v>1091</v>
      </c>
      <c r="G225" s="77" t="s">
        <v>1092</v>
      </c>
      <c r="H225" s="77" t="s">
        <v>1093</v>
      </c>
      <c r="I225" s="74"/>
      <c r="J225" s="74"/>
    </row>
    <row r="226" spans="1:10" x14ac:dyDescent="0.25">
      <c r="A226" s="74"/>
      <c r="B226" s="80" t="s">
        <v>2550</v>
      </c>
      <c r="C226" s="80" t="s">
        <v>1505</v>
      </c>
      <c r="D226" s="80" t="s">
        <v>2313</v>
      </c>
      <c r="E226" s="81">
        <v>195000</v>
      </c>
      <c r="F226" s="82">
        <v>22734.347099999999</v>
      </c>
      <c r="G226" s="82">
        <v>22707.3</v>
      </c>
      <c r="H226" s="83">
        <v>3835.3338269999999</v>
      </c>
      <c r="I226" s="85"/>
      <c r="J226" s="74"/>
    </row>
    <row r="228" spans="1:10" x14ac:dyDescent="0.25">
      <c r="A228" s="75" t="s">
        <v>1078</v>
      </c>
      <c r="B228" s="76" t="s">
        <v>1079</v>
      </c>
      <c r="C228" s="74"/>
      <c r="D228" s="74"/>
      <c r="E228" s="74"/>
      <c r="F228" s="74"/>
      <c r="G228" s="74"/>
      <c r="H228" s="74"/>
      <c r="I228" s="74"/>
      <c r="J228" s="74"/>
    </row>
    <row r="229" spans="1:10" ht="117" customHeight="1" x14ac:dyDescent="0.25">
      <c r="A229" s="74"/>
      <c r="B229" s="77" t="s">
        <v>1080</v>
      </c>
      <c r="C229" s="77" t="s">
        <v>1081</v>
      </c>
      <c r="D229" s="87" t="s">
        <v>1082</v>
      </c>
      <c r="E229" s="87" t="s">
        <v>1083</v>
      </c>
      <c r="F229" s="87" t="s">
        <v>1084</v>
      </c>
      <c r="G229" s="87" t="s">
        <v>1085</v>
      </c>
      <c r="H229" s="74"/>
      <c r="I229" s="74"/>
      <c r="J229" s="74"/>
    </row>
    <row r="230" spans="1:10" x14ac:dyDescent="0.25">
      <c r="A230" s="74"/>
      <c r="B230" s="80" t="s">
        <v>2550</v>
      </c>
      <c r="C230" s="86">
        <v>741</v>
      </c>
      <c r="D230" s="86">
        <v>0</v>
      </c>
      <c r="E230" s="88">
        <v>504811605.19999999</v>
      </c>
      <c r="F230" s="88">
        <v>0</v>
      </c>
      <c r="G230" s="88">
        <v>0</v>
      </c>
      <c r="H230" s="84"/>
      <c r="I230" s="90"/>
      <c r="J230" s="74"/>
    </row>
    <row r="232" spans="1:10" x14ac:dyDescent="0.25">
      <c r="A232" s="75" t="s">
        <v>1087</v>
      </c>
      <c r="B232" s="76" t="s">
        <v>1088</v>
      </c>
      <c r="C232" s="74"/>
      <c r="D232" s="74"/>
      <c r="E232" s="74"/>
      <c r="F232" s="74"/>
      <c r="G232" s="74"/>
      <c r="H232" s="74"/>
      <c r="I232" s="74"/>
      <c r="J232" s="74"/>
    </row>
    <row r="233" spans="1:10" ht="51.95" customHeight="1" x14ac:dyDescent="0.25">
      <c r="A233" s="74"/>
      <c r="B233" s="77" t="s">
        <v>1080</v>
      </c>
      <c r="C233" s="77" t="s">
        <v>1089</v>
      </c>
      <c r="D233" s="77" t="s">
        <v>1090</v>
      </c>
      <c r="E233" s="77" t="s">
        <v>158</v>
      </c>
      <c r="F233" s="77" t="s">
        <v>1091</v>
      </c>
      <c r="G233" s="77" t="s">
        <v>1092</v>
      </c>
      <c r="H233" s="77" t="s">
        <v>1093</v>
      </c>
      <c r="I233" s="91" t="s">
        <v>1094</v>
      </c>
      <c r="J233" s="74"/>
    </row>
    <row r="234" spans="1:10" x14ac:dyDescent="0.25">
      <c r="A234" s="74"/>
      <c r="B234" s="80" t="s">
        <v>2550</v>
      </c>
      <c r="C234" s="80" t="s">
        <v>2522</v>
      </c>
      <c r="D234" s="80" t="s">
        <v>1096</v>
      </c>
      <c r="E234" s="81">
        <v>11670</v>
      </c>
      <c r="F234" s="82">
        <v>56085.737300000001</v>
      </c>
      <c r="G234" s="82">
        <v>55006</v>
      </c>
      <c r="H234" s="82">
        <v>726.13540799999998</v>
      </c>
      <c r="I234" s="92">
        <v>4.9837749302532102E-3</v>
      </c>
      <c r="J234" s="74"/>
    </row>
    <row r="235" spans="1:10" x14ac:dyDescent="0.25">
      <c r="A235" s="74"/>
      <c r="B235" s="80" t="s">
        <v>2550</v>
      </c>
      <c r="C235" s="80" t="s">
        <v>2353</v>
      </c>
      <c r="D235" s="80" t="s">
        <v>1096</v>
      </c>
      <c r="E235" s="81">
        <v>149600</v>
      </c>
      <c r="F235" s="82">
        <v>3185.32</v>
      </c>
      <c r="G235" s="82">
        <v>3108.6</v>
      </c>
      <c r="H235" s="82">
        <v>1225.9136559999999</v>
      </c>
      <c r="I235" s="92">
        <v>3.6105547652626499E-3</v>
      </c>
      <c r="J235" s="74"/>
    </row>
    <row r="236" spans="1:10" x14ac:dyDescent="0.25">
      <c r="A236" s="74"/>
      <c r="B236" s="80" t="s">
        <v>2550</v>
      </c>
      <c r="C236" s="80" t="s">
        <v>2551</v>
      </c>
      <c r="D236" s="80" t="s">
        <v>1096</v>
      </c>
      <c r="E236" s="81">
        <v>86875</v>
      </c>
      <c r="F236" s="82">
        <v>1219.7546</v>
      </c>
      <c r="G236" s="82">
        <v>1227.2</v>
      </c>
      <c r="H236" s="82">
        <v>190.45779999999999</v>
      </c>
      <c r="I236" s="92">
        <v>8.2772803477773702E-4</v>
      </c>
      <c r="J236" s="74"/>
    </row>
    <row r="237" spans="1:10" x14ac:dyDescent="0.25">
      <c r="A237" s="74"/>
      <c r="B237" s="80" t="s">
        <v>2550</v>
      </c>
      <c r="C237" s="80" t="s">
        <v>2552</v>
      </c>
      <c r="D237" s="80" t="s">
        <v>1096</v>
      </c>
      <c r="E237" s="81">
        <v>92400</v>
      </c>
      <c r="F237" s="82">
        <v>3973.9094</v>
      </c>
      <c r="G237" s="82">
        <v>3986.5</v>
      </c>
      <c r="H237" s="82">
        <v>781.33208999999999</v>
      </c>
      <c r="I237" s="92">
        <v>2.85983673382486E-3</v>
      </c>
      <c r="J237" s="74"/>
    </row>
    <row r="239" spans="1:10" x14ac:dyDescent="0.25">
      <c r="A239" s="75" t="s">
        <v>1098</v>
      </c>
      <c r="B239" s="76" t="s">
        <v>1099</v>
      </c>
      <c r="C239" s="74"/>
      <c r="D239" s="74"/>
      <c r="E239" s="74"/>
      <c r="F239" s="74"/>
      <c r="G239" s="74"/>
      <c r="H239" s="74"/>
      <c r="I239" s="74"/>
      <c r="J239" s="74"/>
    </row>
    <row r="240" spans="1:10" ht="117" customHeight="1" x14ac:dyDescent="0.25">
      <c r="A240" s="74"/>
      <c r="B240" s="77" t="s">
        <v>1080</v>
      </c>
      <c r="C240" s="77" t="s">
        <v>1081</v>
      </c>
      <c r="D240" s="87" t="s">
        <v>1082</v>
      </c>
      <c r="E240" s="87" t="s">
        <v>1083</v>
      </c>
      <c r="F240" s="87" t="s">
        <v>1084</v>
      </c>
      <c r="G240" s="87" t="s">
        <v>1085</v>
      </c>
      <c r="H240" s="74"/>
      <c r="I240" s="74"/>
      <c r="J240" s="74"/>
    </row>
    <row r="241" spans="1:10" x14ac:dyDescent="0.25">
      <c r="A241" s="74"/>
      <c r="B241" s="80" t="s">
        <v>2550</v>
      </c>
      <c r="C241" s="86">
        <v>500</v>
      </c>
      <c r="D241" s="86">
        <v>1740</v>
      </c>
      <c r="E241" s="88">
        <v>230304375</v>
      </c>
      <c r="F241" s="88">
        <v>1536775975.22</v>
      </c>
      <c r="G241" s="88">
        <v>-52194845.350000001</v>
      </c>
      <c r="H241" s="84"/>
      <c r="I241" s="89"/>
      <c r="J241" s="74"/>
    </row>
    <row r="243" spans="1:10" x14ac:dyDescent="0.25">
      <c r="A243" s="75" t="s">
        <v>1100</v>
      </c>
      <c r="B243" s="76" t="s">
        <v>1101</v>
      </c>
      <c r="C243" s="74"/>
      <c r="D243" s="74"/>
      <c r="E243" s="74"/>
      <c r="F243" s="74"/>
      <c r="G243" s="74"/>
      <c r="H243" s="90"/>
      <c r="I243" s="74"/>
      <c r="J243" s="74"/>
    </row>
    <row r="245" spans="1:10" x14ac:dyDescent="0.25">
      <c r="A245" s="75" t="s">
        <v>1102</v>
      </c>
      <c r="B245" s="76" t="s">
        <v>1103</v>
      </c>
      <c r="C245" s="74"/>
      <c r="D245" s="74"/>
      <c r="E245" s="74"/>
      <c r="F245" s="74"/>
      <c r="G245" s="74"/>
      <c r="H245" s="74"/>
      <c r="I245" s="74"/>
      <c r="J245" s="74"/>
    </row>
    <row r="247" spans="1:10" x14ac:dyDescent="0.25">
      <c r="A247" s="75" t="s">
        <v>1104</v>
      </c>
      <c r="B247" s="76" t="s">
        <v>2553</v>
      </c>
      <c r="C247" s="74"/>
      <c r="D247" s="74"/>
      <c r="E247" s="74"/>
      <c r="F247" s="74"/>
      <c r="G247" s="74"/>
      <c r="H247" s="74"/>
      <c r="I247" s="74"/>
      <c r="J247" s="74"/>
    </row>
    <row r="248" spans="1:10" ht="78" customHeight="1" x14ac:dyDescent="0.25">
      <c r="A248" s="75"/>
      <c r="B248" s="77" t="s">
        <v>1080</v>
      </c>
      <c r="C248" s="77" t="s">
        <v>1089</v>
      </c>
      <c r="D248" s="77" t="s">
        <v>2554</v>
      </c>
      <c r="E248" s="77" t="s">
        <v>2555</v>
      </c>
      <c r="F248" s="77" t="s">
        <v>2556</v>
      </c>
      <c r="G248" s="77" t="s">
        <v>2557</v>
      </c>
      <c r="H248" s="87" t="s">
        <v>2558</v>
      </c>
      <c r="I248" s="74"/>
      <c r="J248" s="74"/>
    </row>
    <row r="249" spans="1:10" x14ac:dyDescent="0.25">
      <c r="A249" s="75"/>
      <c r="B249" s="80" t="s">
        <v>2550</v>
      </c>
      <c r="C249" s="80" t="s">
        <v>2559</v>
      </c>
      <c r="D249" s="80" t="s">
        <v>2560</v>
      </c>
      <c r="E249" s="80">
        <v>9474</v>
      </c>
      <c r="F249" s="94">
        <v>1342.1027630000001</v>
      </c>
      <c r="G249" s="94">
        <v>1780.35</v>
      </c>
      <c r="H249" s="93">
        <v>8.5119610279432607E-3</v>
      </c>
      <c r="I249" s="74"/>
      <c r="J249" s="74"/>
    </row>
    <row r="250" spans="1:10" x14ac:dyDescent="0.25">
      <c r="A250" s="75"/>
      <c r="B250" s="80" t="s">
        <v>2550</v>
      </c>
      <c r="C250" s="80" t="s">
        <v>2561</v>
      </c>
      <c r="D250" s="80" t="s">
        <v>2560</v>
      </c>
      <c r="E250" s="80">
        <v>1500</v>
      </c>
      <c r="F250" s="94">
        <v>826.29219999999998</v>
      </c>
      <c r="G250" s="94">
        <v>832.15</v>
      </c>
      <c r="H250" s="93">
        <v>6.2991758700795095E-4</v>
      </c>
      <c r="I250" s="74"/>
      <c r="J250" s="74"/>
    </row>
    <row r="251" spans="1:10" x14ac:dyDescent="0.25">
      <c r="A251" s="75"/>
      <c r="B251" s="80" t="s">
        <v>2550</v>
      </c>
      <c r="C251" s="80" t="s">
        <v>2562</v>
      </c>
      <c r="D251" s="80" t="s">
        <v>2560</v>
      </c>
      <c r="E251" s="80">
        <v>7692</v>
      </c>
      <c r="F251" s="94">
        <v>932.47131899999999</v>
      </c>
      <c r="G251" s="94">
        <v>1291.1500000000001</v>
      </c>
      <c r="H251" s="93">
        <v>5.0119511844765197E-3</v>
      </c>
      <c r="I251" s="74"/>
      <c r="J251" s="74"/>
    </row>
    <row r="253" spans="1:10" x14ac:dyDescent="0.25">
      <c r="A253" s="75" t="s">
        <v>1106</v>
      </c>
      <c r="B253" s="76" t="s">
        <v>2563</v>
      </c>
      <c r="C253" s="74"/>
      <c r="D253" s="74"/>
      <c r="E253" s="74"/>
      <c r="F253" s="74"/>
      <c r="G253" s="74"/>
      <c r="H253" s="74"/>
      <c r="I253" s="74"/>
      <c r="J253" s="74"/>
    </row>
    <row r="254" spans="1:10" ht="143.1" customHeight="1" x14ac:dyDescent="0.25">
      <c r="A254" s="74"/>
      <c r="B254" s="77" t="s">
        <v>1080</v>
      </c>
      <c r="C254" s="77" t="s">
        <v>1089</v>
      </c>
      <c r="D254" s="77" t="s">
        <v>2554</v>
      </c>
      <c r="E254" s="87" t="s">
        <v>2564</v>
      </c>
      <c r="F254" s="87" t="s">
        <v>2565</v>
      </c>
      <c r="G254" s="87" t="s">
        <v>2566</v>
      </c>
      <c r="H254" s="74"/>
      <c r="I254" s="74"/>
      <c r="J254" s="74"/>
    </row>
    <row r="255" spans="1:10" x14ac:dyDescent="0.25">
      <c r="A255" s="76"/>
      <c r="B255" s="80" t="s">
        <v>2550</v>
      </c>
      <c r="C255" s="80" t="s">
        <v>2567</v>
      </c>
      <c r="D255" s="80" t="s">
        <v>2560</v>
      </c>
      <c r="E255" s="80">
        <v>1000</v>
      </c>
      <c r="F255" s="95">
        <v>1657500000</v>
      </c>
      <c r="G255" s="95">
        <v>80101901.370000005</v>
      </c>
      <c r="H255" s="76"/>
      <c r="I255" s="76"/>
      <c r="J255" s="76"/>
    </row>
    <row r="256" spans="1:10" x14ac:dyDescent="0.25">
      <c r="A256" s="76"/>
      <c r="B256" s="80" t="s">
        <v>2550</v>
      </c>
      <c r="C256" s="80" t="s">
        <v>2567</v>
      </c>
      <c r="D256" s="80" t="s">
        <v>2560</v>
      </c>
      <c r="E256" s="80">
        <v>4000</v>
      </c>
      <c r="F256" s="95">
        <v>6630000000</v>
      </c>
      <c r="G256" s="95">
        <v>312499991.47000003</v>
      </c>
      <c r="H256" s="76"/>
      <c r="I256" s="76"/>
      <c r="J256" s="76"/>
    </row>
    <row r="257" spans="1:10" x14ac:dyDescent="0.25">
      <c r="A257" s="76"/>
      <c r="B257" s="80" t="s">
        <v>2550</v>
      </c>
      <c r="C257" s="80" t="s">
        <v>2567</v>
      </c>
      <c r="D257" s="80" t="s">
        <v>2560</v>
      </c>
      <c r="E257" s="80">
        <v>232</v>
      </c>
      <c r="F257" s="95">
        <v>384540000</v>
      </c>
      <c r="G257" s="95">
        <v>18644906.640000001</v>
      </c>
      <c r="H257" s="76"/>
      <c r="I257" s="76"/>
      <c r="J257" s="76"/>
    </row>
    <row r="258" spans="1:10" x14ac:dyDescent="0.25">
      <c r="A258" s="76"/>
      <c r="B258" s="80" t="s">
        <v>2550</v>
      </c>
      <c r="C258" s="80" t="s">
        <v>2567</v>
      </c>
      <c r="D258" s="80" t="s">
        <v>2560</v>
      </c>
      <c r="E258" s="80">
        <v>2474</v>
      </c>
      <c r="F258" s="95">
        <v>4100655000</v>
      </c>
      <c r="G258" s="95">
        <v>195936925.38</v>
      </c>
      <c r="H258" s="76"/>
      <c r="I258" s="76"/>
      <c r="J258" s="76"/>
    </row>
    <row r="259" spans="1:10" x14ac:dyDescent="0.25">
      <c r="A259" s="76"/>
      <c r="B259" s="80" t="s">
        <v>2550</v>
      </c>
      <c r="C259" s="80" t="s">
        <v>2568</v>
      </c>
      <c r="D259" s="80" t="s">
        <v>2560</v>
      </c>
      <c r="E259" s="80">
        <v>2157</v>
      </c>
      <c r="F259" s="95">
        <v>3505125000</v>
      </c>
      <c r="G259" s="95">
        <v>165820176.59999999</v>
      </c>
      <c r="H259" s="76"/>
      <c r="I259" s="76"/>
      <c r="J259" s="76"/>
    </row>
    <row r="260" spans="1:10" x14ac:dyDescent="0.25">
      <c r="A260" s="76"/>
      <c r="B260" s="80" t="s">
        <v>2550</v>
      </c>
      <c r="C260" s="80" t="s">
        <v>2568</v>
      </c>
      <c r="D260" s="80" t="s">
        <v>2560</v>
      </c>
      <c r="E260" s="80">
        <v>3000</v>
      </c>
      <c r="F260" s="95">
        <v>4875000000</v>
      </c>
      <c r="G260" s="95">
        <v>227519121.38</v>
      </c>
      <c r="H260" s="76"/>
      <c r="I260" s="76"/>
      <c r="J260" s="76"/>
    </row>
    <row r="261" spans="1:10" x14ac:dyDescent="0.25">
      <c r="A261" s="76"/>
      <c r="B261" s="80" t="s">
        <v>2550</v>
      </c>
      <c r="C261" s="80" t="s">
        <v>2567</v>
      </c>
      <c r="D261" s="80" t="s">
        <v>2560</v>
      </c>
      <c r="E261" s="80">
        <v>1768</v>
      </c>
      <c r="F261" s="95">
        <v>2930460000</v>
      </c>
      <c r="G261" s="95">
        <v>167516533.21000001</v>
      </c>
      <c r="H261" s="76"/>
      <c r="I261" s="76"/>
      <c r="J261" s="76"/>
    </row>
    <row r="262" spans="1:10" x14ac:dyDescent="0.25">
      <c r="A262" s="76"/>
      <c r="B262" s="80" t="s">
        <v>2550</v>
      </c>
      <c r="C262" s="80" t="s">
        <v>2568</v>
      </c>
      <c r="D262" s="80" t="s">
        <v>2560</v>
      </c>
      <c r="E262" s="80">
        <v>2535</v>
      </c>
      <c r="F262" s="95">
        <v>4119375000</v>
      </c>
      <c r="G262" s="95">
        <v>229952711.06</v>
      </c>
      <c r="H262" s="76"/>
      <c r="I262" s="76"/>
      <c r="J262" s="76"/>
    </row>
    <row r="263" spans="1:10" x14ac:dyDescent="0.25">
      <c r="A263" s="74"/>
      <c r="B263" s="74" t="s">
        <v>2569</v>
      </c>
      <c r="C263" s="74"/>
      <c r="D263" s="74"/>
      <c r="E263" s="74"/>
      <c r="F263" s="74"/>
      <c r="G263" s="74"/>
      <c r="H263" s="74"/>
      <c r="I263" s="74"/>
      <c r="J263" s="74"/>
    </row>
    <row r="265" spans="1:10" x14ac:dyDescent="0.25">
      <c r="A265" s="75" t="s">
        <v>1108</v>
      </c>
      <c r="B265" s="76" t="s">
        <v>1109</v>
      </c>
      <c r="C265" s="74"/>
      <c r="D265" s="74"/>
      <c r="E265" s="74"/>
      <c r="F265" s="74"/>
      <c r="G265" s="74"/>
      <c r="H265" s="74"/>
      <c r="I265" s="74"/>
      <c r="J265" s="74"/>
    </row>
    <row r="266" spans="1:10" x14ac:dyDescent="0.25">
      <c r="A266" s="74"/>
      <c r="B266" s="74" t="s">
        <v>1110</v>
      </c>
      <c r="C266" s="74"/>
      <c r="D266" s="74"/>
      <c r="E266" s="74"/>
      <c r="F266" s="74"/>
      <c r="G266" s="74"/>
      <c r="H266" s="74"/>
      <c r="I266" s="74"/>
      <c r="J266" s="74"/>
    </row>
    <row r="268" spans="1:10" x14ac:dyDescent="0.25">
      <c r="A268" s="75" t="s">
        <v>1111</v>
      </c>
      <c r="B268" s="76" t="s">
        <v>1112</v>
      </c>
      <c r="C268" s="74"/>
      <c r="D268" s="74"/>
      <c r="E268" s="74"/>
      <c r="F268" s="74"/>
      <c r="G268" s="74"/>
      <c r="H268" s="74"/>
      <c r="I268" s="74"/>
      <c r="J268" s="74"/>
    </row>
    <row r="270" spans="1:10" ht="69.95" customHeight="1" x14ac:dyDescent="0.25">
      <c r="A270" s="125" t="s">
        <v>371</v>
      </c>
      <c r="B270" s="125" t="s">
        <v>372</v>
      </c>
      <c r="C270" s="125" t="s">
        <v>5</v>
      </c>
      <c r="D270" s="125" t="s">
        <v>6</v>
      </c>
    </row>
    <row r="271" spans="1:10" ht="69.95" customHeight="1" x14ac:dyDescent="0.25">
      <c r="A271" s="125" t="s">
        <v>2550</v>
      </c>
      <c r="B271" s="125"/>
      <c r="C271" s="125" t="s">
        <v>96</v>
      </c>
      <c r="D271" s="125"/>
    </row>
  </sheetData>
  <mergeCells count="2">
    <mergeCell ref="A2:G2"/>
    <mergeCell ref="A1:G1"/>
  </mergeCells>
  <conditionalFormatting sqref="E249:E251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66"/>
  <sheetViews>
    <sheetView showGridLines="0" workbookViewId="0">
      <pane ySplit="4" topLeftCell="A58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5.7109375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2570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2571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739</v>
      </c>
      <c r="B8" s="36" t="s">
        <v>740</v>
      </c>
      <c r="C8" s="36" t="s">
        <v>453</v>
      </c>
      <c r="D8" s="15">
        <v>8631</v>
      </c>
      <c r="E8" s="16">
        <v>145.96</v>
      </c>
      <c r="F8" s="17">
        <v>0.1033</v>
      </c>
      <c r="G8" s="17"/>
    </row>
    <row r="9" spans="1:7" x14ac:dyDescent="0.25">
      <c r="A9" s="13" t="s">
        <v>385</v>
      </c>
      <c r="B9" s="36" t="s">
        <v>386</v>
      </c>
      <c r="C9" s="36" t="s">
        <v>387</v>
      </c>
      <c r="D9" s="15">
        <v>4361</v>
      </c>
      <c r="E9" s="16">
        <v>143.91</v>
      </c>
      <c r="F9" s="17">
        <v>0.1019</v>
      </c>
      <c r="G9" s="17"/>
    </row>
    <row r="10" spans="1:7" x14ac:dyDescent="0.25">
      <c r="A10" s="13" t="s">
        <v>814</v>
      </c>
      <c r="B10" s="36" t="s">
        <v>815</v>
      </c>
      <c r="C10" s="36" t="s">
        <v>453</v>
      </c>
      <c r="D10" s="15">
        <v>23932</v>
      </c>
      <c r="E10" s="16">
        <v>124.31</v>
      </c>
      <c r="F10" s="17">
        <v>8.7999999999999995E-2</v>
      </c>
      <c r="G10" s="17"/>
    </row>
    <row r="11" spans="1:7" x14ac:dyDescent="0.25">
      <c r="A11" s="13" t="s">
        <v>624</v>
      </c>
      <c r="B11" s="36" t="s">
        <v>625</v>
      </c>
      <c r="C11" s="36" t="s">
        <v>453</v>
      </c>
      <c r="D11" s="15">
        <v>31284</v>
      </c>
      <c r="E11" s="16">
        <v>123.29</v>
      </c>
      <c r="F11" s="17">
        <v>8.7300000000000003E-2</v>
      </c>
      <c r="G11" s="17"/>
    </row>
    <row r="12" spans="1:7" x14ac:dyDescent="0.25">
      <c r="A12" s="13" t="s">
        <v>519</v>
      </c>
      <c r="B12" s="36" t="s">
        <v>520</v>
      </c>
      <c r="C12" s="36" t="s">
        <v>387</v>
      </c>
      <c r="D12" s="15">
        <v>4533</v>
      </c>
      <c r="E12" s="16">
        <v>103.54</v>
      </c>
      <c r="F12" s="17">
        <v>7.3300000000000004E-2</v>
      </c>
      <c r="G12" s="17"/>
    </row>
    <row r="13" spans="1:7" x14ac:dyDescent="0.25">
      <c r="A13" s="13" t="s">
        <v>650</v>
      </c>
      <c r="B13" s="36" t="s">
        <v>651</v>
      </c>
      <c r="C13" s="36" t="s">
        <v>453</v>
      </c>
      <c r="D13" s="15">
        <v>5504</v>
      </c>
      <c r="E13" s="16">
        <v>87.13</v>
      </c>
      <c r="F13" s="17">
        <v>6.1699999999999998E-2</v>
      </c>
      <c r="G13" s="17"/>
    </row>
    <row r="14" spans="1:7" x14ac:dyDescent="0.25">
      <c r="A14" s="13" t="s">
        <v>451</v>
      </c>
      <c r="B14" s="36" t="s">
        <v>452</v>
      </c>
      <c r="C14" s="36" t="s">
        <v>453</v>
      </c>
      <c r="D14" s="15">
        <v>5893</v>
      </c>
      <c r="E14" s="16">
        <v>81.209999999999994</v>
      </c>
      <c r="F14" s="17">
        <v>5.7500000000000002E-2</v>
      </c>
      <c r="G14" s="17"/>
    </row>
    <row r="15" spans="1:7" x14ac:dyDescent="0.25">
      <c r="A15" s="13" t="s">
        <v>712</v>
      </c>
      <c r="B15" s="36" t="s">
        <v>713</v>
      </c>
      <c r="C15" s="36" t="s">
        <v>387</v>
      </c>
      <c r="D15" s="15">
        <v>5764</v>
      </c>
      <c r="E15" s="16">
        <v>59.9</v>
      </c>
      <c r="F15" s="17">
        <v>4.24E-2</v>
      </c>
      <c r="G15" s="17"/>
    </row>
    <row r="16" spans="1:7" x14ac:dyDescent="0.25">
      <c r="A16" s="13" t="s">
        <v>432</v>
      </c>
      <c r="B16" s="36" t="s">
        <v>433</v>
      </c>
      <c r="C16" s="36" t="s">
        <v>387</v>
      </c>
      <c r="D16" s="15">
        <v>32443</v>
      </c>
      <c r="E16" s="16">
        <v>59.63</v>
      </c>
      <c r="F16" s="17">
        <v>4.2200000000000001E-2</v>
      </c>
      <c r="G16" s="17"/>
    </row>
    <row r="17" spans="1:7" x14ac:dyDescent="0.25">
      <c r="A17" s="13" t="s">
        <v>1639</v>
      </c>
      <c r="B17" s="36" t="s">
        <v>1640</v>
      </c>
      <c r="C17" s="36" t="s">
        <v>387</v>
      </c>
      <c r="D17" s="15">
        <v>2056</v>
      </c>
      <c r="E17" s="16">
        <v>43.36</v>
      </c>
      <c r="F17" s="17">
        <v>3.0700000000000002E-2</v>
      </c>
      <c r="G17" s="17"/>
    </row>
    <row r="18" spans="1:7" x14ac:dyDescent="0.25">
      <c r="A18" s="13" t="s">
        <v>790</v>
      </c>
      <c r="B18" s="36" t="s">
        <v>791</v>
      </c>
      <c r="C18" s="36" t="s">
        <v>387</v>
      </c>
      <c r="D18" s="15">
        <v>4029</v>
      </c>
      <c r="E18" s="16">
        <v>43.05</v>
      </c>
      <c r="F18" s="17">
        <v>3.0499999999999999E-2</v>
      </c>
      <c r="G18" s="17"/>
    </row>
    <row r="19" spans="1:7" x14ac:dyDescent="0.25">
      <c r="A19" s="13" t="s">
        <v>806</v>
      </c>
      <c r="B19" s="36" t="s">
        <v>807</v>
      </c>
      <c r="C19" s="36" t="s">
        <v>387</v>
      </c>
      <c r="D19" s="15">
        <v>1337</v>
      </c>
      <c r="E19" s="16">
        <v>41.89</v>
      </c>
      <c r="F19" s="17">
        <v>2.9700000000000001E-2</v>
      </c>
      <c r="G19" s="17"/>
    </row>
    <row r="20" spans="1:7" x14ac:dyDescent="0.25">
      <c r="A20" s="13" t="s">
        <v>816</v>
      </c>
      <c r="B20" s="36" t="s">
        <v>817</v>
      </c>
      <c r="C20" s="36" t="s">
        <v>453</v>
      </c>
      <c r="D20" s="15">
        <v>8810</v>
      </c>
      <c r="E20" s="16">
        <v>39.04</v>
      </c>
      <c r="F20" s="17">
        <v>2.76E-2</v>
      </c>
      <c r="G20" s="17"/>
    </row>
    <row r="21" spans="1:7" x14ac:dyDescent="0.25">
      <c r="A21" s="13" t="s">
        <v>1645</v>
      </c>
      <c r="B21" s="36" t="s">
        <v>1646</v>
      </c>
      <c r="C21" s="36" t="s">
        <v>387</v>
      </c>
      <c r="D21" s="15">
        <v>5412</v>
      </c>
      <c r="E21" s="16">
        <v>36.42</v>
      </c>
      <c r="F21" s="17">
        <v>2.58E-2</v>
      </c>
      <c r="G21" s="17"/>
    </row>
    <row r="22" spans="1:7" x14ac:dyDescent="0.25">
      <c r="A22" s="13" t="s">
        <v>836</v>
      </c>
      <c r="B22" s="36" t="s">
        <v>837</v>
      </c>
      <c r="C22" s="36" t="s">
        <v>387</v>
      </c>
      <c r="D22" s="15">
        <v>3521</v>
      </c>
      <c r="E22" s="16">
        <v>34.979999999999997</v>
      </c>
      <c r="F22" s="17">
        <v>2.4799999999999999E-2</v>
      </c>
      <c r="G22" s="17"/>
    </row>
    <row r="23" spans="1:7" x14ac:dyDescent="0.25">
      <c r="A23" s="13" t="s">
        <v>2073</v>
      </c>
      <c r="B23" s="36" t="s">
        <v>2074</v>
      </c>
      <c r="C23" s="36" t="s">
        <v>387</v>
      </c>
      <c r="D23" s="15">
        <v>12330</v>
      </c>
      <c r="E23" s="16">
        <v>33.840000000000003</v>
      </c>
      <c r="F23" s="17">
        <v>2.4E-2</v>
      </c>
      <c r="G23" s="17"/>
    </row>
    <row r="24" spans="1:7" x14ac:dyDescent="0.25">
      <c r="A24" s="13" t="s">
        <v>2572</v>
      </c>
      <c r="B24" s="36" t="s">
        <v>2573</v>
      </c>
      <c r="C24" s="36" t="s">
        <v>387</v>
      </c>
      <c r="D24" s="15">
        <v>1895</v>
      </c>
      <c r="E24" s="16">
        <v>31.28</v>
      </c>
      <c r="F24" s="17">
        <v>2.2100000000000002E-2</v>
      </c>
      <c r="G24" s="17"/>
    </row>
    <row r="25" spans="1:7" x14ac:dyDescent="0.25">
      <c r="A25" s="13" t="s">
        <v>883</v>
      </c>
      <c r="B25" s="36" t="s">
        <v>884</v>
      </c>
      <c r="C25" s="36" t="s">
        <v>453</v>
      </c>
      <c r="D25" s="15">
        <v>9076</v>
      </c>
      <c r="E25" s="16">
        <v>30.12</v>
      </c>
      <c r="F25" s="17">
        <v>2.1299999999999999E-2</v>
      </c>
      <c r="G25" s="17"/>
    </row>
    <row r="26" spans="1:7" x14ac:dyDescent="0.25">
      <c r="A26" s="13" t="s">
        <v>2574</v>
      </c>
      <c r="B26" s="36" t="s">
        <v>2575</v>
      </c>
      <c r="C26" s="36" t="s">
        <v>453</v>
      </c>
      <c r="D26" s="15">
        <v>5295</v>
      </c>
      <c r="E26" s="16">
        <v>28.29</v>
      </c>
      <c r="F26" s="17">
        <v>0.02</v>
      </c>
      <c r="G26" s="17"/>
    </row>
    <row r="27" spans="1:7" x14ac:dyDescent="0.25">
      <c r="A27" s="13" t="s">
        <v>1994</v>
      </c>
      <c r="B27" s="36" t="s">
        <v>1995</v>
      </c>
      <c r="C27" s="36" t="s">
        <v>387</v>
      </c>
      <c r="D27" s="15">
        <v>2992</v>
      </c>
      <c r="E27" s="16">
        <v>25.16</v>
      </c>
      <c r="F27" s="17">
        <v>1.78E-2</v>
      </c>
      <c r="G27" s="17"/>
    </row>
    <row r="28" spans="1:7" x14ac:dyDescent="0.25">
      <c r="A28" s="13" t="s">
        <v>2576</v>
      </c>
      <c r="B28" s="36" t="s">
        <v>2577</v>
      </c>
      <c r="C28" s="36" t="s">
        <v>387</v>
      </c>
      <c r="D28" s="15">
        <v>3006</v>
      </c>
      <c r="E28" s="16">
        <v>22.77</v>
      </c>
      <c r="F28" s="17">
        <v>1.61E-2</v>
      </c>
      <c r="G28" s="17"/>
    </row>
    <row r="29" spans="1:7" x14ac:dyDescent="0.25">
      <c r="A29" s="13" t="s">
        <v>2071</v>
      </c>
      <c r="B29" s="36" t="s">
        <v>2072</v>
      </c>
      <c r="C29" s="36" t="s">
        <v>387</v>
      </c>
      <c r="D29" s="15">
        <v>17983</v>
      </c>
      <c r="E29" s="16">
        <v>19.239999999999998</v>
      </c>
      <c r="F29" s="17">
        <v>1.3599999999999999E-2</v>
      </c>
      <c r="G29" s="17"/>
    </row>
    <row r="30" spans="1:7" x14ac:dyDescent="0.25">
      <c r="A30" s="13" t="s">
        <v>546</v>
      </c>
      <c r="B30" s="36" t="s">
        <v>547</v>
      </c>
      <c r="C30" s="36" t="s">
        <v>387</v>
      </c>
      <c r="D30" s="15">
        <v>1621</v>
      </c>
      <c r="E30" s="16">
        <v>16.12</v>
      </c>
      <c r="F30" s="17">
        <v>1.14E-2</v>
      </c>
      <c r="G30" s="17"/>
    </row>
    <row r="31" spans="1:7" x14ac:dyDescent="0.25">
      <c r="A31" s="13" t="s">
        <v>2578</v>
      </c>
      <c r="B31" s="36" t="s">
        <v>2579</v>
      </c>
      <c r="C31" s="36" t="s">
        <v>453</v>
      </c>
      <c r="D31" s="15">
        <v>5608</v>
      </c>
      <c r="E31" s="16">
        <v>14.58</v>
      </c>
      <c r="F31" s="17">
        <v>1.03E-2</v>
      </c>
      <c r="G31" s="17"/>
    </row>
    <row r="32" spans="1:7" x14ac:dyDescent="0.25">
      <c r="A32" s="13" t="s">
        <v>2580</v>
      </c>
      <c r="B32" s="36" t="s">
        <v>2581</v>
      </c>
      <c r="C32" s="36" t="s">
        <v>387</v>
      </c>
      <c r="D32" s="15">
        <v>1503</v>
      </c>
      <c r="E32" s="16">
        <v>13.26</v>
      </c>
      <c r="F32" s="17">
        <v>9.4000000000000004E-3</v>
      </c>
      <c r="G32" s="17"/>
    </row>
    <row r="33" spans="1:7" x14ac:dyDescent="0.25">
      <c r="A33" s="13" t="s">
        <v>2582</v>
      </c>
      <c r="B33" s="36" t="s">
        <v>2583</v>
      </c>
      <c r="C33" s="36" t="s">
        <v>453</v>
      </c>
      <c r="D33" s="15">
        <v>5561</v>
      </c>
      <c r="E33" s="16">
        <v>9.2899999999999991</v>
      </c>
      <c r="F33" s="17">
        <v>6.6E-3</v>
      </c>
      <c r="G33" s="17"/>
    </row>
    <row r="34" spans="1:7" x14ac:dyDescent="0.25">
      <c r="A34" s="14" t="s">
        <v>325</v>
      </c>
      <c r="B34" s="37"/>
      <c r="C34" s="37"/>
      <c r="D34" s="18"/>
      <c r="E34" s="19">
        <v>1411.57</v>
      </c>
      <c r="F34" s="20">
        <v>0.99929999999999997</v>
      </c>
      <c r="G34" s="21"/>
    </row>
    <row r="35" spans="1:7" x14ac:dyDescent="0.25">
      <c r="A35" s="14" t="s">
        <v>586</v>
      </c>
      <c r="B35" s="36"/>
      <c r="C35" s="36"/>
      <c r="D35" s="15"/>
      <c r="E35" s="16"/>
      <c r="F35" s="17"/>
      <c r="G35" s="17"/>
    </row>
    <row r="36" spans="1:7" x14ac:dyDescent="0.25">
      <c r="A36" s="14" t="s">
        <v>325</v>
      </c>
      <c r="B36" s="36"/>
      <c r="C36" s="36"/>
      <c r="D36" s="15"/>
      <c r="E36" s="22" t="s">
        <v>163</v>
      </c>
      <c r="F36" s="23" t="s">
        <v>163</v>
      </c>
      <c r="G36" s="17"/>
    </row>
    <row r="37" spans="1:7" x14ac:dyDescent="0.25">
      <c r="A37" s="25" t="s">
        <v>336</v>
      </c>
      <c r="B37" s="38"/>
      <c r="C37" s="38"/>
      <c r="D37" s="26"/>
      <c r="E37" s="27">
        <v>1411.57</v>
      </c>
      <c r="F37" s="28">
        <v>0.99929999999999997</v>
      </c>
      <c r="G37" s="21"/>
    </row>
    <row r="38" spans="1:7" x14ac:dyDescent="0.25">
      <c r="A38" s="13"/>
      <c r="B38" s="36"/>
      <c r="C38" s="36"/>
      <c r="D38" s="15"/>
      <c r="E38" s="16"/>
      <c r="F38" s="17"/>
      <c r="G38" s="17"/>
    </row>
    <row r="39" spans="1:7" x14ac:dyDescent="0.25">
      <c r="A39" s="13" t="s">
        <v>340</v>
      </c>
      <c r="B39" s="36"/>
      <c r="C39" s="36"/>
      <c r="D39" s="15"/>
      <c r="E39" s="16">
        <v>0</v>
      </c>
      <c r="F39" s="67">
        <v>0</v>
      </c>
      <c r="G39" s="17"/>
    </row>
    <row r="40" spans="1:7" x14ac:dyDescent="0.25">
      <c r="A40" s="13" t="s">
        <v>341</v>
      </c>
      <c r="B40" s="36"/>
      <c r="C40" s="36"/>
      <c r="D40" s="15"/>
      <c r="E40" s="16">
        <v>1.02</v>
      </c>
      <c r="F40" s="17">
        <v>6.9999999999999999E-4</v>
      </c>
      <c r="G40" s="17"/>
    </row>
    <row r="41" spans="1:7" x14ac:dyDescent="0.25">
      <c r="A41" s="33" t="s">
        <v>342</v>
      </c>
      <c r="B41" s="39"/>
      <c r="C41" s="39"/>
      <c r="D41" s="34"/>
      <c r="E41" s="27">
        <v>1412.59</v>
      </c>
      <c r="F41" s="28">
        <v>1</v>
      </c>
      <c r="G41" s="28"/>
    </row>
    <row r="42" spans="1:7" x14ac:dyDescent="0.25">
      <c r="A42" s="70" t="s">
        <v>343</v>
      </c>
      <c r="B42" s="71"/>
      <c r="C42" s="71"/>
      <c r="D42" s="71"/>
      <c r="E42" s="71"/>
      <c r="F42" s="71"/>
      <c r="G42" s="72"/>
    </row>
    <row r="46" spans="1:7" x14ac:dyDescent="0.25">
      <c r="A46" s="1" t="s">
        <v>346</v>
      </c>
    </row>
    <row r="47" spans="1:7" x14ac:dyDescent="0.25">
      <c r="A47" s="56" t="s">
        <v>347</v>
      </c>
      <c r="B47" s="3" t="s">
        <v>163</v>
      </c>
    </row>
    <row r="48" spans="1:7" x14ac:dyDescent="0.25">
      <c r="A48" t="s">
        <v>348</v>
      </c>
    </row>
    <row r="49" spans="1:3" x14ac:dyDescent="0.25">
      <c r="A49" t="s">
        <v>2584</v>
      </c>
      <c r="B49" t="s">
        <v>350</v>
      </c>
      <c r="C49" t="s">
        <v>350</v>
      </c>
    </row>
    <row r="50" spans="1:3" x14ac:dyDescent="0.25">
      <c r="B50" s="58">
        <v>46265</v>
      </c>
      <c r="C50" s="58">
        <v>46295</v>
      </c>
    </row>
    <row r="51" spans="1:3" x14ac:dyDescent="0.25">
      <c r="A51" t="s">
        <v>974</v>
      </c>
      <c r="B51">
        <v>24.190200000000001</v>
      </c>
      <c r="C51">
        <v>22.667300000000001</v>
      </c>
    </row>
    <row r="53" spans="1:3" x14ac:dyDescent="0.25">
      <c r="A53" t="s">
        <v>352</v>
      </c>
      <c r="B53" s="3" t="s">
        <v>163</v>
      </c>
    </row>
    <row r="54" spans="1:3" x14ac:dyDescent="0.25">
      <c r="A54" t="s">
        <v>353</v>
      </c>
      <c r="B54" s="3" t="s">
        <v>163</v>
      </c>
    </row>
    <row r="55" spans="1:3" ht="29.1" customHeight="1" x14ac:dyDescent="0.25">
      <c r="A55" s="56" t="s">
        <v>354</v>
      </c>
      <c r="B55" s="3" t="s">
        <v>163</v>
      </c>
    </row>
    <row r="56" spans="1:3" ht="29.1" customHeight="1" x14ac:dyDescent="0.25">
      <c r="A56" s="56" t="s">
        <v>355</v>
      </c>
      <c r="B56" s="3" t="s">
        <v>163</v>
      </c>
    </row>
    <row r="57" spans="1:3" x14ac:dyDescent="0.25">
      <c r="A57" t="s">
        <v>595</v>
      </c>
      <c r="B57" s="57">
        <v>1.0149999999999999</v>
      </c>
    </row>
    <row r="58" spans="1:3" ht="43.5" customHeight="1" x14ac:dyDescent="0.25">
      <c r="A58" s="56" t="s">
        <v>357</v>
      </c>
      <c r="B58" s="3" t="s">
        <v>163</v>
      </c>
    </row>
    <row r="59" spans="1:3" x14ac:dyDescent="0.25">
      <c r="B59" s="3"/>
    </row>
    <row r="60" spans="1:3" ht="29.1" customHeight="1" x14ac:dyDescent="0.25">
      <c r="A60" s="56" t="s">
        <v>358</v>
      </c>
      <c r="B60" s="3" t="s">
        <v>163</v>
      </c>
    </row>
    <row r="61" spans="1:3" ht="29.1" customHeight="1" x14ac:dyDescent="0.25">
      <c r="A61" s="56" t="s">
        <v>359</v>
      </c>
      <c r="B61" t="s">
        <v>163</v>
      </c>
    </row>
    <row r="62" spans="1:3" ht="29.1" customHeight="1" x14ac:dyDescent="0.25">
      <c r="A62" s="56" t="s">
        <v>360</v>
      </c>
      <c r="B62" s="3" t="s">
        <v>163</v>
      </c>
    </row>
    <row r="63" spans="1:3" ht="29.1" customHeight="1" x14ac:dyDescent="0.25">
      <c r="A63" s="56" t="s">
        <v>361</v>
      </c>
      <c r="B63" s="3" t="s">
        <v>163</v>
      </c>
    </row>
    <row r="65" spans="1:4" ht="69.95" customHeight="1" x14ac:dyDescent="0.25">
      <c r="A65" s="125" t="s">
        <v>371</v>
      </c>
      <c r="B65" s="125" t="s">
        <v>372</v>
      </c>
      <c r="C65" s="125" t="s">
        <v>5</v>
      </c>
      <c r="D65" s="125" t="s">
        <v>6</v>
      </c>
    </row>
    <row r="66" spans="1:4" ht="69.95" customHeight="1" x14ac:dyDescent="0.25">
      <c r="A66" s="125" t="s">
        <v>2585</v>
      </c>
      <c r="B66" s="125"/>
      <c r="C66" s="125" t="s">
        <v>98</v>
      </c>
      <c r="D6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6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2586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2587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395</v>
      </c>
      <c r="B8" s="36" t="s">
        <v>396</v>
      </c>
      <c r="C8" s="36" t="s">
        <v>397</v>
      </c>
      <c r="D8" s="15">
        <v>198865</v>
      </c>
      <c r="E8" s="16">
        <v>635.27</v>
      </c>
      <c r="F8" s="17">
        <v>0.16250000000000001</v>
      </c>
      <c r="G8" s="17"/>
    </row>
    <row r="9" spans="1:7" x14ac:dyDescent="0.25">
      <c r="A9" s="13" t="s">
        <v>434</v>
      </c>
      <c r="B9" s="36" t="s">
        <v>435</v>
      </c>
      <c r="C9" s="36" t="s">
        <v>436</v>
      </c>
      <c r="D9" s="15">
        <v>34986</v>
      </c>
      <c r="E9" s="16">
        <v>615.11</v>
      </c>
      <c r="F9" s="17">
        <v>0.1573</v>
      </c>
      <c r="G9" s="17"/>
    </row>
    <row r="10" spans="1:7" x14ac:dyDescent="0.25">
      <c r="A10" s="13" t="s">
        <v>385</v>
      </c>
      <c r="B10" s="36" t="s">
        <v>386</v>
      </c>
      <c r="C10" s="36" t="s">
        <v>387</v>
      </c>
      <c r="D10" s="15">
        <v>13591</v>
      </c>
      <c r="E10" s="16">
        <v>448.5</v>
      </c>
      <c r="F10" s="17">
        <v>0.1147</v>
      </c>
      <c r="G10" s="17"/>
    </row>
    <row r="11" spans="1:7" x14ac:dyDescent="0.25">
      <c r="A11" s="13" t="s">
        <v>604</v>
      </c>
      <c r="B11" s="36" t="s">
        <v>605</v>
      </c>
      <c r="C11" s="36" t="s">
        <v>533</v>
      </c>
      <c r="D11" s="15">
        <v>22899</v>
      </c>
      <c r="E11" s="16">
        <v>383.59</v>
      </c>
      <c r="F11" s="17">
        <v>9.8100000000000007E-2</v>
      </c>
      <c r="G11" s="17"/>
    </row>
    <row r="12" spans="1:7" x14ac:dyDescent="0.25">
      <c r="A12" s="13" t="s">
        <v>634</v>
      </c>
      <c r="B12" s="36" t="s">
        <v>635</v>
      </c>
      <c r="C12" s="36" t="s">
        <v>397</v>
      </c>
      <c r="D12" s="15">
        <v>20397</v>
      </c>
      <c r="E12" s="16">
        <v>248.44</v>
      </c>
      <c r="F12" s="17">
        <v>6.3600000000000004E-2</v>
      </c>
      <c r="G12" s="17"/>
    </row>
    <row r="13" spans="1:7" x14ac:dyDescent="0.25">
      <c r="A13" s="13" t="s">
        <v>641</v>
      </c>
      <c r="B13" s="36" t="s">
        <v>642</v>
      </c>
      <c r="C13" s="36" t="s">
        <v>397</v>
      </c>
      <c r="D13" s="15">
        <v>73291</v>
      </c>
      <c r="E13" s="16">
        <v>234.53</v>
      </c>
      <c r="F13" s="17">
        <v>0.06</v>
      </c>
      <c r="G13" s="17"/>
    </row>
    <row r="14" spans="1:7" x14ac:dyDescent="0.25">
      <c r="A14" s="13" t="s">
        <v>531</v>
      </c>
      <c r="B14" s="36" t="s">
        <v>532</v>
      </c>
      <c r="C14" s="36" t="s">
        <v>533</v>
      </c>
      <c r="D14" s="15">
        <v>18994</v>
      </c>
      <c r="E14" s="16">
        <v>202.27</v>
      </c>
      <c r="F14" s="17">
        <v>5.1700000000000003E-2</v>
      </c>
      <c r="G14" s="17"/>
    </row>
    <row r="15" spans="1:7" x14ac:dyDescent="0.25">
      <c r="A15" s="13" t="s">
        <v>654</v>
      </c>
      <c r="B15" s="36" t="s">
        <v>655</v>
      </c>
      <c r="C15" s="36" t="s">
        <v>397</v>
      </c>
      <c r="D15" s="15">
        <v>79463</v>
      </c>
      <c r="E15" s="16">
        <v>198.82</v>
      </c>
      <c r="F15" s="17">
        <v>5.0900000000000001E-2</v>
      </c>
      <c r="G15" s="17"/>
    </row>
    <row r="16" spans="1:7" x14ac:dyDescent="0.25">
      <c r="A16" s="13" t="s">
        <v>919</v>
      </c>
      <c r="B16" s="36" t="s">
        <v>920</v>
      </c>
      <c r="C16" s="36" t="s">
        <v>436</v>
      </c>
      <c r="D16" s="15">
        <v>1444123</v>
      </c>
      <c r="E16" s="16">
        <v>187.01</v>
      </c>
      <c r="F16" s="17">
        <v>4.7800000000000002E-2</v>
      </c>
      <c r="G16" s="17"/>
    </row>
    <row r="17" spans="1:7" x14ac:dyDescent="0.25">
      <c r="A17" s="13" t="s">
        <v>432</v>
      </c>
      <c r="B17" s="36" t="s">
        <v>433</v>
      </c>
      <c r="C17" s="36" t="s">
        <v>387</v>
      </c>
      <c r="D17" s="15">
        <v>76914</v>
      </c>
      <c r="E17" s="16">
        <v>141.37</v>
      </c>
      <c r="F17" s="17">
        <v>3.6200000000000003E-2</v>
      </c>
      <c r="G17" s="17"/>
    </row>
    <row r="18" spans="1:7" x14ac:dyDescent="0.25">
      <c r="A18" s="13" t="s">
        <v>784</v>
      </c>
      <c r="B18" s="36" t="s">
        <v>785</v>
      </c>
      <c r="C18" s="36" t="s">
        <v>436</v>
      </c>
      <c r="D18" s="15">
        <v>6229</v>
      </c>
      <c r="E18" s="16">
        <v>103.13</v>
      </c>
      <c r="F18" s="17">
        <v>2.64E-2</v>
      </c>
      <c r="G18" s="17"/>
    </row>
    <row r="19" spans="1:7" x14ac:dyDescent="0.25">
      <c r="A19" s="13" t="s">
        <v>1645</v>
      </c>
      <c r="B19" s="36" t="s">
        <v>1646</v>
      </c>
      <c r="C19" s="36" t="s">
        <v>387</v>
      </c>
      <c r="D19" s="15">
        <v>12839</v>
      </c>
      <c r="E19" s="16">
        <v>86.4</v>
      </c>
      <c r="F19" s="17">
        <v>2.2100000000000002E-2</v>
      </c>
      <c r="G19" s="17"/>
    </row>
    <row r="20" spans="1:7" x14ac:dyDescent="0.25">
      <c r="A20" s="13" t="s">
        <v>836</v>
      </c>
      <c r="B20" s="36" t="s">
        <v>837</v>
      </c>
      <c r="C20" s="36" t="s">
        <v>387</v>
      </c>
      <c r="D20" s="15">
        <v>8345</v>
      </c>
      <c r="E20" s="16">
        <v>82.9</v>
      </c>
      <c r="F20" s="17">
        <v>2.12E-2</v>
      </c>
      <c r="G20" s="17"/>
    </row>
    <row r="21" spans="1:7" x14ac:dyDescent="0.25">
      <c r="A21" s="13" t="s">
        <v>2073</v>
      </c>
      <c r="B21" s="36" t="s">
        <v>2074</v>
      </c>
      <c r="C21" s="36" t="s">
        <v>387</v>
      </c>
      <c r="D21" s="15">
        <v>29223</v>
      </c>
      <c r="E21" s="16">
        <v>80.2</v>
      </c>
      <c r="F21" s="17">
        <v>2.0500000000000001E-2</v>
      </c>
      <c r="G21" s="17"/>
    </row>
    <row r="22" spans="1:7" x14ac:dyDescent="0.25">
      <c r="A22" s="13" t="s">
        <v>859</v>
      </c>
      <c r="B22" s="36" t="s">
        <v>860</v>
      </c>
      <c r="C22" s="36" t="s">
        <v>478</v>
      </c>
      <c r="D22" s="15">
        <v>16205</v>
      </c>
      <c r="E22" s="16">
        <v>73.81</v>
      </c>
      <c r="F22" s="17">
        <v>1.89E-2</v>
      </c>
      <c r="G22" s="17"/>
    </row>
    <row r="23" spans="1:7" x14ac:dyDescent="0.25">
      <c r="A23" s="13" t="s">
        <v>1994</v>
      </c>
      <c r="B23" s="36" t="s">
        <v>1995</v>
      </c>
      <c r="C23" s="36" t="s">
        <v>387</v>
      </c>
      <c r="D23" s="15">
        <v>7095</v>
      </c>
      <c r="E23" s="16">
        <v>59.67</v>
      </c>
      <c r="F23" s="17">
        <v>1.5299999999999999E-2</v>
      </c>
      <c r="G23" s="17"/>
    </row>
    <row r="24" spans="1:7" x14ac:dyDescent="0.25">
      <c r="A24" s="13" t="s">
        <v>2071</v>
      </c>
      <c r="B24" s="36" t="s">
        <v>2072</v>
      </c>
      <c r="C24" s="36" t="s">
        <v>387</v>
      </c>
      <c r="D24" s="15">
        <v>42634</v>
      </c>
      <c r="E24" s="16">
        <v>45.62</v>
      </c>
      <c r="F24" s="17">
        <v>1.17E-2</v>
      </c>
      <c r="G24" s="17"/>
    </row>
    <row r="25" spans="1:7" x14ac:dyDescent="0.25">
      <c r="A25" s="13" t="s">
        <v>1458</v>
      </c>
      <c r="B25" s="36" t="s">
        <v>1459</v>
      </c>
      <c r="C25" s="36" t="s">
        <v>1460</v>
      </c>
      <c r="D25" s="15">
        <v>30930</v>
      </c>
      <c r="E25" s="16">
        <v>38.24</v>
      </c>
      <c r="F25" s="17">
        <v>9.7999999999999997E-3</v>
      </c>
      <c r="G25" s="17"/>
    </row>
    <row r="26" spans="1:7" x14ac:dyDescent="0.25">
      <c r="A26" s="13" t="s">
        <v>484</v>
      </c>
      <c r="B26" s="36" t="s">
        <v>485</v>
      </c>
      <c r="C26" s="36" t="s">
        <v>478</v>
      </c>
      <c r="D26" s="15">
        <v>1852</v>
      </c>
      <c r="E26" s="16">
        <v>31.15</v>
      </c>
      <c r="F26" s="17">
        <v>8.0000000000000002E-3</v>
      </c>
      <c r="G26" s="17"/>
    </row>
    <row r="27" spans="1:7" x14ac:dyDescent="0.25">
      <c r="A27" s="13" t="s">
        <v>2588</v>
      </c>
      <c r="B27" s="36" t="s">
        <v>2589</v>
      </c>
      <c r="C27" s="36" t="s">
        <v>397</v>
      </c>
      <c r="D27" s="15">
        <v>1635</v>
      </c>
      <c r="E27" s="16">
        <v>26.71</v>
      </c>
      <c r="F27" s="17">
        <v>6.7999999999999996E-3</v>
      </c>
      <c r="G27" s="17"/>
    </row>
    <row r="28" spans="1:7" x14ac:dyDescent="0.25">
      <c r="A28" s="14" t="s">
        <v>325</v>
      </c>
      <c r="B28" s="37"/>
      <c r="C28" s="37"/>
      <c r="D28" s="18"/>
      <c r="E28" s="19">
        <v>3922.74</v>
      </c>
      <c r="F28" s="20">
        <v>1.0035000000000001</v>
      </c>
      <c r="G28" s="21"/>
    </row>
    <row r="29" spans="1:7" x14ac:dyDescent="0.25">
      <c r="A29" s="14" t="s">
        <v>586</v>
      </c>
      <c r="B29" s="36"/>
      <c r="C29" s="36"/>
      <c r="D29" s="15"/>
      <c r="E29" s="16"/>
      <c r="F29" s="17"/>
      <c r="G29" s="17"/>
    </row>
    <row r="30" spans="1:7" x14ac:dyDescent="0.25">
      <c r="A30" s="14" t="s">
        <v>325</v>
      </c>
      <c r="B30" s="36"/>
      <c r="C30" s="36"/>
      <c r="D30" s="15"/>
      <c r="E30" s="22" t="s">
        <v>163</v>
      </c>
      <c r="F30" s="23" t="s">
        <v>163</v>
      </c>
      <c r="G30" s="17"/>
    </row>
    <row r="31" spans="1:7" x14ac:dyDescent="0.25">
      <c r="A31" s="25" t="s">
        <v>336</v>
      </c>
      <c r="B31" s="38"/>
      <c r="C31" s="38"/>
      <c r="D31" s="26"/>
      <c r="E31" s="27">
        <v>3922.74</v>
      </c>
      <c r="F31" s="28">
        <v>1.0035000000000001</v>
      </c>
      <c r="G31" s="21"/>
    </row>
    <row r="32" spans="1:7" x14ac:dyDescent="0.25">
      <c r="A32" s="13"/>
      <c r="B32" s="36"/>
      <c r="C32" s="36"/>
      <c r="D32" s="15"/>
      <c r="E32" s="16"/>
      <c r="F32" s="17"/>
      <c r="G32" s="17"/>
    </row>
    <row r="33" spans="1:7" x14ac:dyDescent="0.25">
      <c r="A33" s="13"/>
      <c r="B33" s="36"/>
      <c r="C33" s="36"/>
      <c r="D33" s="15"/>
      <c r="E33" s="16"/>
      <c r="F33" s="17"/>
      <c r="G33" s="17"/>
    </row>
    <row r="34" spans="1:7" x14ac:dyDescent="0.25">
      <c r="A34" s="14" t="s">
        <v>337</v>
      </c>
      <c r="B34" s="36"/>
      <c r="C34" s="36"/>
      <c r="D34" s="15"/>
      <c r="E34" s="16"/>
      <c r="F34" s="17"/>
      <c r="G34" s="17"/>
    </row>
    <row r="35" spans="1:7" x14ac:dyDescent="0.25">
      <c r="A35" s="13" t="s">
        <v>339</v>
      </c>
      <c r="B35" s="36"/>
      <c r="C35" s="36"/>
      <c r="D35" s="15"/>
      <c r="E35" s="16">
        <v>21</v>
      </c>
      <c r="F35" s="17">
        <v>5.4000000000000003E-3</v>
      </c>
      <c r="G35" s="17">
        <v>5.1214000000000003E-2</v>
      </c>
    </row>
    <row r="36" spans="1:7" x14ac:dyDescent="0.25">
      <c r="A36" s="14" t="s">
        <v>325</v>
      </c>
      <c r="B36" s="37"/>
      <c r="C36" s="37"/>
      <c r="D36" s="18"/>
      <c r="E36" s="19">
        <v>21</v>
      </c>
      <c r="F36" s="20">
        <v>5.4000000000000003E-3</v>
      </c>
      <c r="G36" s="21"/>
    </row>
    <row r="37" spans="1:7" x14ac:dyDescent="0.25">
      <c r="A37" s="13"/>
      <c r="B37" s="36"/>
      <c r="C37" s="36"/>
      <c r="D37" s="15"/>
      <c r="E37" s="16"/>
      <c r="F37" s="17"/>
      <c r="G37" s="17"/>
    </row>
    <row r="38" spans="1:7" x14ac:dyDescent="0.25">
      <c r="A38" s="25" t="s">
        <v>336</v>
      </c>
      <c r="B38" s="38"/>
      <c r="C38" s="38"/>
      <c r="D38" s="26"/>
      <c r="E38" s="29">
        <v>21</v>
      </c>
      <c r="F38" s="30">
        <v>5.4000000000000003E-3</v>
      </c>
      <c r="G38" s="21"/>
    </row>
    <row r="39" spans="1:7" x14ac:dyDescent="0.25">
      <c r="A39" s="13" t="s">
        <v>340</v>
      </c>
      <c r="B39" s="36"/>
      <c r="C39" s="36"/>
      <c r="D39" s="15"/>
      <c r="E39" s="16">
        <v>2.9461000000000001E-3</v>
      </c>
      <c r="F39" s="67">
        <v>0</v>
      </c>
      <c r="G39" s="17"/>
    </row>
    <row r="40" spans="1:7" x14ac:dyDescent="0.25">
      <c r="A40" s="13" t="s">
        <v>341</v>
      </c>
      <c r="B40" s="36"/>
      <c r="C40" s="36"/>
      <c r="D40" s="15"/>
      <c r="E40" s="31">
        <v>-34.542946100000002</v>
      </c>
      <c r="F40" s="32">
        <v>-8.8999999999999999E-3</v>
      </c>
      <c r="G40" s="17">
        <v>5.1214000000000003E-2</v>
      </c>
    </row>
    <row r="41" spans="1:7" x14ac:dyDescent="0.25">
      <c r="A41" s="33" t="s">
        <v>342</v>
      </c>
      <c r="B41" s="39"/>
      <c r="C41" s="39"/>
      <c r="D41" s="34"/>
      <c r="E41" s="27">
        <v>3909.2</v>
      </c>
      <c r="F41" s="28">
        <v>1</v>
      </c>
      <c r="G41" s="28"/>
    </row>
    <row r="42" spans="1:7" x14ac:dyDescent="0.25">
      <c r="A42" s="70" t="s">
        <v>343</v>
      </c>
      <c r="B42" s="71"/>
      <c r="C42" s="71"/>
      <c r="D42" s="71"/>
      <c r="E42" s="71"/>
      <c r="F42" s="71"/>
      <c r="G42" s="72"/>
    </row>
    <row r="46" spans="1:7" x14ac:dyDescent="0.25">
      <c r="A46" s="1" t="s">
        <v>346</v>
      </c>
    </row>
    <row r="47" spans="1:7" x14ac:dyDescent="0.25">
      <c r="A47" s="56" t="s">
        <v>347</v>
      </c>
      <c r="B47" s="3" t="s">
        <v>163</v>
      </c>
    </row>
    <row r="48" spans="1:7" x14ac:dyDescent="0.25">
      <c r="A48" t="s">
        <v>348</v>
      </c>
    </row>
    <row r="49" spans="1:3" x14ac:dyDescent="0.25">
      <c r="A49" t="s">
        <v>590</v>
      </c>
      <c r="B49" t="s">
        <v>350</v>
      </c>
      <c r="C49" t="s">
        <v>350</v>
      </c>
    </row>
    <row r="50" spans="1:3" x14ac:dyDescent="0.25">
      <c r="B50" s="58">
        <v>46265</v>
      </c>
      <c r="C50" s="58">
        <v>46295</v>
      </c>
    </row>
    <row r="51" spans="1:3" x14ac:dyDescent="0.25">
      <c r="A51" t="s">
        <v>973</v>
      </c>
      <c r="B51">
        <v>11.9101</v>
      </c>
      <c r="C51">
        <v>10.955</v>
      </c>
    </row>
    <row r="52" spans="1:3" x14ac:dyDescent="0.25">
      <c r="A52" t="s">
        <v>592</v>
      </c>
      <c r="B52">
        <v>11.9101</v>
      </c>
      <c r="C52">
        <v>10.955</v>
      </c>
    </row>
    <row r="53" spans="1:3" x14ac:dyDescent="0.25">
      <c r="A53" t="s">
        <v>974</v>
      </c>
      <c r="B53">
        <v>11.808400000000001</v>
      </c>
      <c r="C53">
        <v>10.856299999999999</v>
      </c>
    </row>
    <row r="54" spans="1:3" x14ac:dyDescent="0.25">
      <c r="A54" t="s">
        <v>594</v>
      </c>
      <c r="B54">
        <v>11.808400000000001</v>
      </c>
      <c r="C54">
        <v>10.856299999999999</v>
      </c>
    </row>
    <row r="56" spans="1:3" x14ac:dyDescent="0.25">
      <c r="A56" t="s">
        <v>352</v>
      </c>
      <c r="B56" s="3" t="s">
        <v>163</v>
      </c>
    </row>
    <row r="57" spans="1:3" x14ac:dyDescent="0.25">
      <c r="A57" t="s">
        <v>353</v>
      </c>
      <c r="B57" s="3" t="s">
        <v>163</v>
      </c>
    </row>
    <row r="58" spans="1:3" ht="29.1" customHeight="1" x14ac:dyDescent="0.25">
      <c r="A58" s="56" t="s">
        <v>354</v>
      </c>
      <c r="B58" s="3" t="s">
        <v>163</v>
      </c>
    </row>
    <row r="59" spans="1:3" ht="29.1" customHeight="1" x14ac:dyDescent="0.25">
      <c r="A59" s="56" t="s">
        <v>355</v>
      </c>
      <c r="B59" s="3" t="s">
        <v>163</v>
      </c>
    </row>
    <row r="60" spans="1:3" x14ac:dyDescent="0.25">
      <c r="A60" t="s">
        <v>595</v>
      </c>
      <c r="B60" s="57">
        <v>0.39789999999999998</v>
      </c>
    </row>
    <row r="61" spans="1:3" ht="43.5" customHeight="1" x14ac:dyDescent="0.25">
      <c r="A61" s="56" t="s">
        <v>357</v>
      </c>
      <c r="B61" s="3" t="s">
        <v>163</v>
      </c>
    </row>
    <row r="62" spans="1:3" x14ac:dyDescent="0.25">
      <c r="B62" s="3"/>
    </row>
    <row r="63" spans="1:3" ht="29.1" customHeight="1" x14ac:dyDescent="0.25">
      <c r="A63" s="56" t="s">
        <v>358</v>
      </c>
      <c r="B63" s="3" t="s">
        <v>163</v>
      </c>
    </row>
    <row r="64" spans="1:3" ht="29.1" customHeight="1" x14ac:dyDescent="0.25">
      <c r="A64" s="56" t="s">
        <v>359</v>
      </c>
      <c r="B64" t="s">
        <v>163</v>
      </c>
    </row>
    <row r="65" spans="1:4" ht="29.1" customHeight="1" x14ac:dyDescent="0.25">
      <c r="A65" s="56" t="s">
        <v>360</v>
      </c>
      <c r="B65" s="3" t="s">
        <v>163</v>
      </c>
    </row>
    <row r="66" spans="1:4" ht="29.1" customHeight="1" x14ac:dyDescent="0.25">
      <c r="A66" s="56" t="s">
        <v>361</v>
      </c>
      <c r="B66" s="3" t="s">
        <v>163</v>
      </c>
    </row>
    <row r="68" spans="1:4" ht="69.95" customHeight="1" x14ac:dyDescent="0.25">
      <c r="A68" s="125" t="s">
        <v>371</v>
      </c>
      <c r="B68" s="125" t="s">
        <v>372</v>
      </c>
      <c r="C68" s="125" t="s">
        <v>5</v>
      </c>
      <c r="D68" s="125" t="s">
        <v>6</v>
      </c>
    </row>
    <row r="69" spans="1:4" ht="69.95" customHeight="1" x14ac:dyDescent="0.25">
      <c r="A69" s="125" t="s">
        <v>2590</v>
      </c>
      <c r="B69" s="125"/>
      <c r="C69" s="125" t="s">
        <v>100</v>
      </c>
      <c r="D6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412"/>
  <sheetViews>
    <sheetView showGridLines="0" workbookViewId="0">
      <pane ySplit="4" topLeftCell="A231" activePane="bottomLeft" state="frozen"/>
      <selection pane="bottomLeft" activeCell="I252" sqref="I25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2591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2592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1182164</v>
      </c>
      <c r="E8" s="16">
        <v>8378</v>
      </c>
      <c r="F8" s="17">
        <v>4.9200000000000001E-2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590629</v>
      </c>
      <c r="E9" s="16">
        <v>7806.34</v>
      </c>
      <c r="F9" s="17">
        <v>4.58E-2</v>
      </c>
      <c r="G9" s="17"/>
    </row>
    <row r="10" spans="1:7" x14ac:dyDescent="0.25">
      <c r="A10" s="13" t="s">
        <v>721</v>
      </c>
      <c r="B10" s="36" t="s">
        <v>722</v>
      </c>
      <c r="C10" s="36" t="s">
        <v>498</v>
      </c>
      <c r="D10" s="15">
        <v>3999700</v>
      </c>
      <c r="E10" s="16">
        <v>7259.06</v>
      </c>
      <c r="F10" s="17">
        <v>4.2599999999999999E-2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300780</v>
      </c>
      <c r="E11" s="16">
        <v>5284.7</v>
      </c>
      <c r="F11" s="17">
        <v>3.1E-2</v>
      </c>
      <c r="G11" s="17"/>
    </row>
    <row r="12" spans="1:7" x14ac:dyDescent="0.25">
      <c r="A12" s="13" t="s">
        <v>501</v>
      </c>
      <c r="B12" s="36" t="s">
        <v>502</v>
      </c>
      <c r="C12" s="36" t="s">
        <v>503</v>
      </c>
      <c r="D12" s="15">
        <v>420751</v>
      </c>
      <c r="E12" s="16">
        <v>4994.3100000000004</v>
      </c>
      <c r="F12" s="17">
        <v>2.93E-2</v>
      </c>
      <c r="G12" s="17"/>
    </row>
    <row r="13" spans="1:7" x14ac:dyDescent="0.25">
      <c r="A13" s="13" t="s">
        <v>871</v>
      </c>
      <c r="B13" s="36" t="s">
        <v>872</v>
      </c>
      <c r="C13" s="36" t="s">
        <v>475</v>
      </c>
      <c r="D13" s="15">
        <v>360000</v>
      </c>
      <c r="E13" s="16">
        <v>4600.8</v>
      </c>
      <c r="F13" s="17">
        <v>2.7E-2</v>
      </c>
      <c r="G13" s="17"/>
    </row>
    <row r="14" spans="1:7" x14ac:dyDescent="0.25">
      <c r="A14" s="13" t="s">
        <v>919</v>
      </c>
      <c r="B14" s="36" t="s">
        <v>920</v>
      </c>
      <c r="C14" s="36" t="s">
        <v>436</v>
      </c>
      <c r="D14" s="15">
        <v>31873950</v>
      </c>
      <c r="E14" s="16">
        <v>4127.68</v>
      </c>
      <c r="F14" s="17">
        <v>2.4199999999999999E-2</v>
      </c>
      <c r="G14" s="17"/>
    </row>
    <row r="15" spans="1:7" x14ac:dyDescent="0.25">
      <c r="A15" s="13" t="s">
        <v>385</v>
      </c>
      <c r="B15" s="36" t="s">
        <v>386</v>
      </c>
      <c r="C15" s="36" t="s">
        <v>387</v>
      </c>
      <c r="D15" s="15">
        <v>84800</v>
      </c>
      <c r="E15" s="16">
        <v>2798.74</v>
      </c>
      <c r="F15" s="17">
        <v>1.6400000000000001E-2</v>
      </c>
      <c r="G15" s="17"/>
    </row>
    <row r="16" spans="1:7" x14ac:dyDescent="0.25">
      <c r="A16" s="13" t="s">
        <v>643</v>
      </c>
      <c r="B16" s="36" t="s">
        <v>644</v>
      </c>
      <c r="C16" s="36" t="s">
        <v>583</v>
      </c>
      <c r="D16" s="15">
        <v>269416</v>
      </c>
      <c r="E16" s="16">
        <v>2537.36</v>
      </c>
      <c r="F16" s="17">
        <v>1.49E-2</v>
      </c>
      <c r="G16" s="17"/>
    </row>
    <row r="17" spans="1:7" x14ac:dyDescent="0.25">
      <c r="A17" s="13" t="s">
        <v>437</v>
      </c>
      <c r="B17" s="36" t="s">
        <v>438</v>
      </c>
      <c r="C17" s="36" t="s">
        <v>378</v>
      </c>
      <c r="D17" s="15">
        <v>200077</v>
      </c>
      <c r="E17" s="16">
        <v>2452.94</v>
      </c>
      <c r="F17" s="17">
        <v>1.44E-2</v>
      </c>
      <c r="G17" s="17"/>
    </row>
    <row r="18" spans="1:7" x14ac:dyDescent="0.25">
      <c r="A18" s="13" t="s">
        <v>718</v>
      </c>
      <c r="B18" s="36" t="s">
        <v>719</v>
      </c>
      <c r="C18" s="36" t="s">
        <v>720</v>
      </c>
      <c r="D18" s="15">
        <v>3037500</v>
      </c>
      <c r="E18" s="16">
        <v>2324.9</v>
      </c>
      <c r="F18" s="17">
        <v>1.3599999999999999E-2</v>
      </c>
      <c r="G18" s="17"/>
    </row>
    <row r="19" spans="1:7" x14ac:dyDescent="0.25">
      <c r="A19" s="13" t="s">
        <v>694</v>
      </c>
      <c r="B19" s="36" t="s">
        <v>695</v>
      </c>
      <c r="C19" s="36" t="s">
        <v>552</v>
      </c>
      <c r="D19" s="15">
        <v>399725</v>
      </c>
      <c r="E19" s="16">
        <v>2157.52</v>
      </c>
      <c r="F19" s="17">
        <v>1.2699999999999999E-2</v>
      </c>
      <c r="G19" s="17"/>
    </row>
    <row r="20" spans="1:7" x14ac:dyDescent="0.25">
      <c r="A20" s="13" t="s">
        <v>982</v>
      </c>
      <c r="B20" s="36" t="s">
        <v>983</v>
      </c>
      <c r="C20" s="36" t="s">
        <v>390</v>
      </c>
      <c r="D20" s="15">
        <v>617526</v>
      </c>
      <c r="E20" s="16">
        <v>2075.0700000000002</v>
      </c>
      <c r="F20" s="17">
        <v>1.2200000000000001E-2</v>
      </c>
      <c r="G20" s="17"/>
    </row>
    <row r="21" spans="1:7" x14ac:dyDescent="0.25">
      <c r="A21" s="13" t="s">
        <v>638</v>
      </c>
      <c r="B21" s="36" t="s">
        <v>639</v>
      </c>
      <c r="C21" s="36" t="s">
        <v>640</v>
      </c>
      <c r="D21" s="15">
        <v>99750</v>
      </c>
      <c r="E21" s="16">
        <v>1793.8</v>
      </c>
      <c r="F21" s="17">
        <v>1.0500000000000001E-2</v>
      </c>
      <c r="G21" s="17"/>
    </row>
    <row r="22" spans="1:7" x14ac:dyDescent="0.25">
      <c r="A22" s="13" t="s">
        <v>581</v>
      </c>
      <c r="B22" s="36" t="s">
        <v>582</v>
      </c>
      <c r="C22" s="36" t="s">
        <v>583</v>
      </c>
      <c r="D22" s="15">
        <v>523125</v>
      </c>
      <c r="E22" s="16">
        <v>1783.59</v>
      </c>
      <c r="F22" s="17">
        <v>1.0500000000000001E-2</v>
      </c>
      <c r="G22" s="17"/>
    </row>
    <row r="23" spans="1:7" x14ac:dyDescent="0.25">
      <c r="A23" s="13" t="s">
        <v>660</v>
      </c>
      <c r="B23" s="36" t="s">
        <v>661</v>
      </c>
      <c r="C23" s="36" t="s">
        <v>387</v>
      </c>
      <c r="D23" s="15">
        <v>50100</v>
      </c>
      <c r="E23" s="16">
        <v>1549.09</v>
      </c>
      <c r="F23" s="17">
        <v>9.1000000000000004E-3</v>
      </c>
      <c r="G23" s="17"/>
    </row>
    <row r="24" spans="1:7" x14ac:dyDescent="0.25">
      <c r="A24" s="13" t="s">
        <v>418</v>
      </c>
      <c r="B24" s="36" t="s">
        <v>419</v>
      </c>
      <c r="C24" s="36" t="s">
        <v>378</v>
      </c>
      <c r="D24" s="15">
        <v>342000</v>
      </c>
      <c r="E24" s="16">
        <v>1426.14</v>
      </c>
      <c r="F24" s="17">
        <v>8.3999999999999995E-3</v>
      </c>
      <c r="G24" s="17"/>
    </row>
    <row r="25" spans="1:7" x14ac:dyDescent="0.25">
      <c r="A25" s="13" t="s">
        <v>980</v>
      </c>
      <c r="B25" s="36" t="s">
        <v>981</v>
      </c>
      <c r="C25" s="36" t="s">
        <v>390</v>
      </c>
      <c r="D25" s="15">
        <v>1304004</v>
      </c>
      <c r="E25" s="16">
        <v>1414.58</v>
      </c>
      <c r="F25" s="17">
        <v>8.3000000000000001E-3</v>
      </c>
      <c r="G25" s="17"/>
    </row>
    <row r="26" spans="1:7" x14ac:dyDescent="0.25">
      <c r="A26" s="13" t="s">
        <v>432</v>
      </c>
      <c r="B26" s="36" t="s">
        <v>433</v>
      </c>
      <c r="C26" s="36" t="s">
        <v>387</v>
      </c>
      <c r="D26" s="15">
        <v>755466</v>
      </c>
      <c r="E26" s="16">
        <v>1389.38</v>
      </c>
      <c r="F26" s="17">
        <v>8.2000000000000007E-3</v>
      </c>
      <c r="G26" s="17"/>
    </row>
    <row r="27" spans="1:7" x14ac:dyDescent="0.25">
      <c r="A27" s="13" t="s">
        <v>395</v>
      </c>
      <c r="B27" s="36" t="s">
        <v>396</v>
      </c>
      <c r="C27" s="36" t="s">
        <v>397</v>
      </c>
      <c r="D27" s="15">
        <v>397700</v>
      </c>
      <c r="E27" s="16">
        <v>1272.6400000000001</v>
      </c>
      <c r="F27" s="17">
        <v>7.4999999999999997E-3</v>
      </c>
      <c r="G27" s="17"/>
    </row>
    <row r="28" spans="1:7" x14ac:dyDescent="0.25">
      <c r="A28" s="13" t="s">
        <v>2063</v>
      </c>
      <c r="B28" s="36" t="s">
        <v>2064</v>
      </c>
      <c r="C28" s="36" t="s">
        <v>417</v>
      </c>
      <c r="D28" s="15">
        <v>400000</v>
      </c>
      <c r="E28" s="16">
        <v>1263.4000000000001</v>
      </c>
      <c r="F28" s="17">
        <v>7.4000000000000003E-3</v>
      </c>
      <c r="G28" s="17"/>
    </row>
    <row r="29" spans="1:7" x14ac:dyDescent="0.25">
      <c r="A29" s="13" t="s">
        <v>988</v>
      </c>
      <c r="B29" s="36" t="s">
        <v>989</v>
      </c>
      <c r="C29" s="36" t="s">
        <v>378</v>
      </c>
      <c r="D29" s="15">
        <v>307066</v>
      </c>
      <c r="E29" s="16">
        <v>1238.55</v>
      </c>
      <c r="F29" s="17">
        <v>7.3000000000000001E-3</v>
      </c>
      <c r="G29" s="17"/>
    </row>
    <row r="30" spans="1:7" x14ac:dyDescent="0.25">
      <c r="A30" s="13" t="s">
        <v>1447</v>
      </c>
      <c r="B30" s="36" t="s">
        <v>1448</v>
      </c>
      <c r="C30" s="36" t="s">
        <v>1449</v>
      </c>
      <c r="D30" s="15">
        <v>92934</v>
      </c>
      <c r="E30" s="16">
        <v>1216.4100000000001</v>
      </c>
      <c r="F30" s="17">
        <v>7.1000000000000004E-3</v>
      </c>
      <c r="G30" s="17"/>
    </row>
    <row r="31" spans="1:7" x14ac:dyDescent="0.25">
      <c r="A31" s="13" t="s">
        <v>2593</v>
      </c>
      <c r="B31" s="36" t="s">
        <v>2594</v>
      </c>
      <c r="C31" s="36" t="s">
        <v>390</v>
      </c>
      <c r="D31" s="15">
        <v>242000</v>
      </c>
      <c r="E31" s="16">
        <v>1211.5999999999999</v>
      </c>
      <c r="F31" s="17">
        <v>7.1000000000000004E-3</v>
      </c>
      <c r="G31" s="17"/>
    </row>
    <row r="32" spans="1:7" x14ac:dyDescent="0.25">
      <c r="A32" s="13" t="s">
        <v>548</v>
      </c>
      <c r="B32" s="36" t="s">
        <v>549</v>
      </c>
      <c r="C32" s="36" t="s">
        <v>431</v>
      </c>
      <c r="D32" s="15">
        <v>12000</v>
      </c>
      <c r="E32" s="16">
        <v>1114.98</v>
      </c>
      <c r="F32" s="17">
        <v>6.4999999999999997E-3</v>
      </c>
      <c r="G32" s="17"/>
    </row>
    <row r="33" spans="1:7" x14ac:dyDescent="0.25">
      <c r="A33" s="13" t="s">
        <v>620</v>
      </c>
      <c r="B33" s="36" t="s">
        <v>621</v>
      </c>
      <c r="C33" s="36" t="s">
        <v>603</v>
      </c>
      <c r="D33" s="15">
        <v>58800</v>
      </c>
      <c r="E33" s="16">
        <v>1104.9100000000001</v>
      </c>
      <c r="F33" s="17">
        <v>6.4999999999999997E-3</v>
      </c>
      <c r="G33" s="17"/>
    </row>
    <row r="34" spans="1:7" x14ac:dyDescent="0.25">
      <c r="A34" s="13" t="s">
        <v>1423</v>
      </c>
      <c r="B34" s="36" t="s">
        <v>1424</v>
      </c>
      <c r="C34" s="36" t="s">
        <v>672</v>
      </c>
      <c r="D34" s="15">
        <v>393730</v>
      </c>
      <c r="E34" s="16">
        <v>1103.43</v>
      </c>
      <c r="F34" s="17">
        <v>6.4999999999999997E-3</v>
      </c>
      <c r="G34" s="17"/>
    </row>
    <row r="35" spans="1:7" x14ac:dyDescent="0.25">
      <c r="A35" s="13" t="s">
        <v>955</v>
      </c>
      <c r="B35" s="36" t="s">
        <v>956</v>
      </c>
      <c r="C35" s="36" t="s">
        <v>467</v>
      </c>
      <c r="D35" s="15">
        <v>284400</v>
      </c>
      <c r="E35" s="16">
        <v>1063.6600000000001</v>
      </c>
      <c r="F35" s="17">
        <v>6.1999999999999998E-3</v>
      </c>
      <c r="G35" s="17"/>
    </row>
    <row r="36" spans="1:7" x14ac:dyDescent="0.25">
      <c r="A36" s="13" t="s">
        <v>666</v>
      </c>
      <c r="B36" s="36" t="s">
        <v>667</v>
      </c>
      <c r="C36" s="36" t="s">
        <v>467</v>
      </c>
      <c r="D36" s="15">
        <v>33750</v>
      </c>
      <c r="E36" s="16">
        <v>1033.3900000000001</v>
      </c>
      <c r="F36" s="17">
        <v>6.1000000000000004E-3</v>
      </c>
      <c r="G36" s="17"/>
    </row>
    <row r="37" spans="1:7" x14ac:dyDescent="0.25">
      <c r="A37" s="13" t="s">
        <v>393</v>
      </c>
      <c r="B37" s="36" t="s">
        <v>394</v>
      </c>
      <c r="C37" s="36" t="s">
        <v>378</v>
      </c>
      <c r="D37" s="15">
        <v>105572</v>
      </c>
      <c r="E37" s="16">
        <v>1012.96</v>
      </c>
      <c r="F37" s="17">
        <v>5.8999999999999999E-3</v>
      </c>
      <c r="G37" s="17"/>
    </row>
    <row r="38" spans="1:7" x14ac:dyDescent="0.25">
      <c r="A38" s="13" t="s">
        <v>423</v>
      </c>
      <c r="B38" s="36" t="s">
        <v>424</v>
      </c>
      <c r="C38" s="36" t="s">
        <v>384</v>
      </c>
      <c r="D38" s="15">
        <v>33709</v>
      </c>
      <c r="E38" s="16">
        <v>994.42</v>
      </c>
      <c r="F38" s="17">
        <v>5.7999999999999996E-3</v>
      </c>
      <c r="G38" s="17"/>
    </row>
    <row r="39" spans="1:7" x14ac:dyDescent="0.25">
      <c r="A39" s="13" t="s">
        <v>599</v>
      </c>
      <c r="B39" s="36" t="s">
        <v>600</v>
      </c>
      <c r="C39" s="36" t="s">
        <v>417</v>
      </c>
      <c r="D39" s="15">
        <v>100000</v>
      </c>
      <c r="E39" s="16">
        <v>959.4</v>
      </c>
      <c r="F39" s="17">
        <v>5.5999999999999999E-3</v>
      </c>
      <c r="G39" s="17"/>
    </row>
    <row r="40" spans="1:7" x14ac:dyDescent="0.25">
      <c r="A40" s="13" t="s">
        <v>994</v>
      </c>
      <c r="B40" s="36" t="s">
        <v>995</v>
      </c>
      <c r="C40" s="36" t="s">
        <v>387</v>
      </c>
      <c r="D40" s="15">
        <v>54327</v>
      </c>
      <c r="E40" s="16">
        <v>957.81</v>
      </c>
      <c r="F40" s="17">
        <v>5.5999999999999999E-3</v>
      </c>
      <c r="G40" s="17"/>
    </row>
    <row r="41" spans="1:7" x14ac:dyDescent="0.25">
      <c r="A41" s="13" t="s">
        <v>511</v>
      </c>
      <c r="B41" s="36" t="s">
        <v>512</v>
      </c>
      <c r="C41" s="36" t="s">
        <v>472</v>
      </c>
      <c r="D41" s="15">
        <v>17955</v>
      </c>
      <c r="E41" s="16">
        <v>823.6</v>
      </c>
      <c r="F41" s="17">
        <v>4.7999999999999996E-3</v>
      </c>
      <c r="G41" s="17"/>
    </row>
    <row r="42" spans="1:7" x14ac:dyDescent="0.25">
      <c r="A42" s="13" t="s">
        <v>1427</v>
      </c>
      <c r="B42" s="36" t="s">
        <v>1428</v>
      </c>
      <c r="C42" s="36" t="s">
        <v>408</v>
      </c>
      <c r="D42" s="15">
        <v>67595</v>
      </c>
      <c r="E42" s="16">
        <v>815.06</v>
      </c>
      <c r="F42" s="17">
        <v>4.7999999999999996E-3</v>
      </c>
      <c r="G42" s="17"/>
    </row>
    <row r="43" spans="1:7" x14ac:dyDescent="0.25">
      <c r="A43" s="13" t="s">
        <v>2595</v>
      </c>
      <c r="B43" s="36" t="s">
        <v>2596</v>
      </c>
      <c r="C43" s="36" t="s">
        <v>414</v>
      </c>
      <c r="D43" s="15">
        <v>444049</v>
      </c>
      <c r="E43" s="16">
        <v>809.77</v>
      </c>
      <c r="F43" s="17">
        <v>4.7999999999999996E-3</v>
      </c>
      <c r="G43" s="17"/>
    </row>
    <row r="44" spans="1:7" x14ac:dyDescent="0.25">
      <c r="A44" s="13" t="s">
        <v>601</v>
      </c>
      <c r="B44" s="36" t="s">
        <v>602</v>
      </c>
      <c r="C44" s="36" t="s">
        <v>603</v>
      </c>
      <c r="D44" s="15">
        <v>300325</v>
      </c>
      <c r="E44" s="16">
        <v>789.1</v>
      </c>
      <c r="F44" s="17">
        <v>4.5999999999999999E-3</v>
      </c>
      <c r="G44" s="17"/>
    </row>
    <row r="45" spans="1:7" x14ac:dyDescent="0.25">
      <c r="A45" s="13" t="s">
        <v>673</v>
      </c>
      <c r="B45" s="36" t="s">
        <v>674</v>
      </c>
      <c r="C45" s="36" t="s">
        <v>431</v>
      </c>
      <c r="D45" s="15">
        <v>33750</v>
      </c>
      <c r="E45" s="16">
        <v>787.96</v>
      </c>
      <c r="F45" s="17">
        <v>4.5999999999999999E-3</v>
      </c>
      <c r="G45" s="17"/>
    </row>
    <row r="46" spans="1:7" x14ac:dyDescent="0.25">
      <c r="A46" s="13" t="s">
        <v>1437</v>
      </c>
      <c r="B46" s="36" t="s">
        <v>1438</v>
      </c>
      <c r="C46" s="36" t="s">
        <v>441</v>
      </c>
      <c r="D46" s="15">
        <v>276605</v>
      </c>
      <c r="E46" s="16">
        <v>773.06</v>
      </c>
      <c r="F46" s="17">
        <v>4.4999999999999997E-3</v>
      </c>
      <c r="G46" s="17"/>
    </row>
    <row r="47" spans="1:7" x14ac:dyDescent="0.25">
      <c r="A47" s="13" t="s">
        <v>984</v>
      </c>
      <c r="B47" s="36" t="s">
        <v>985</v>
      </c>
      <c r="C47" s="36" t="s">
        <v>431</v>
      </c>
      <c r="D47" s="15">
        <v>3500</v>
      </c>
      <c r="E47" s="16">
        <v>747.25</v>
      </c>
      <c r="F47" s="17">
        <v>4.4000000000000003E-3</v>
      </c>
      <c r="G47" s="17"/>
    </row>
    <row r="48" spans="1:7" x14ac:dyDescent="0.25">
      <c r="A48" s="13" t="s">
        <v>612</v>
      </c>
      <c r="B48" s="36" t="s">
        <v>613</v>
      </c>
      <c r="C48" s="36" t="s">
        <v>378</v>
      </c>
      <c r="D48" s="15">
        <v>81900</v>
      </c>
      <c r="E48" s="16">
        <v>738.25</v>
      </c>
      <c r="F48" s="17">
        <v>4.3E-3</v>
      </c>
      <c r="G48" s="17"/>
    </row>
    <row r="49" spans="1:7" x14ac:dyDescent="0.25">
      <c r="A49" s="13" t="s">
        <v>507</v>
      </c>
      <c r="B49" s="36" t="s">
        <v>508</v>
      </c>
      <c r="C49" s="36" t="s">
        <v>436</v>
      </c>
      <c r="D49" s="15">
        <v>172004</v>
      </c>
      <c r="E49" s="16">
        <v>641.91999999999996</v>
      </c>
      <c r="F49" s="17">
        <v>3.8E-3</v>
      </c>
      <c r="G49" s="17"/>
    </row>
    <row r="50" spans="1:7" x14ac:dyDescent="0.25">
      <c r="A50" s="13" t="s">
        <v>610</v>
      </c>
      <c r="B50" s="36" t="s">
        <v>611</v>
      </c>
      <c r="C50" s="36" t="s">
        <v>431</v>
      </c>
      <c r="D50" s="15">
        <v>34025</v>
      </c>
      <c r="E50" s="16">
        <v>618.1</v>
      </c>
      <c r="F50" s="17">
        <v>3.5999999999999999E-3</v>
      </c>
      <c r="G50" s="17"/>
    </row>
    <row r="51" spans="1:7" x14ac:dyDescent="0.25">
      <c r="A51" s="13" t="s">
        <v>992</v>
      </c>
      <c r="B51" s="36" t="s">
        <v>993</v>
      </c>
      <c r="C51" s="36" t="s">
        <v>422</v>
      </c>
      <c r="D51" s="15">
        <v>45000</v>
      </c>
      <c r="E51" s="16">
        <v>603.80999999999995</v>
      </c>
      <c r="F51" s="17">
        <v>3.5000000000000001E-3</v>
      </c>
      <c r="G51" s="17"/>
    </row>
    <row r="52" spans="1:7" x14ac:dyDescent="0.25">
      <c r="A52" s="13" t="s">
        <v>496</v>
      </c>
      <c r="B52" s="36" t="s">
        <v>497</v>
      </c>
      <c r="C52" s="36" t="s">
        <v>498</v>
      </c>
      <c r="D52" s="15">
        <v>47925</v>
      </c>
      <c r="E52" s="16">
        <v>600.69000000000005</v>
      </c>
      <c r="F52" s="17">
        <v>3.5000000000000001E-3</v>
      </c>
      <c r="G52" s="17"/>
    </row>
    <row r="53" spans="1:7" x14ac:dyDescent="0.25">
      <c r="A53" s="13" t="s">
        <v>536</v>
      </c>
      <c r="B53" s="36" t="s">
        <v>537</v>
      </c>
      <c r="C53" s="36" t="s">
        <v>475</v>
      </c>
      <c r="D53" s="15">
        <v>185389</v>
      </c>
      <c r="E53" s="16">
        <v>598.34</v>
      </c>
      <c r="F53" s="17">
        <v>3.5000000000000001E-3</v>
      </c>
      <c r="G53" s="17"/>
    </row>
    <row r="54" spans="1:7" x14ac:dyDescent="0.25">
      <c r="A54" s="13" t="s">
        <v>648</v>
      </c>
      <c r="B54" s="36" t="s">
        <v>649</v>
      </c>
      <c r="C54" s="36" t="s">
        <v>467</v>
      </c>
      <c r="D54" s="15">
        <v>5306</v>
      </c>
      <c r="E54" s="16">
        <v>581.33000000000004</v>
      </c>
      <c r="F54" s="17">
        <v>3.3999999999999998E-3</v>
      </c>
      <c r="G54" s="17"/>
    </row>
    <row r="55" spans="1:7" x14ac:dyDescent="0.25">
      <c r="A55" s="13" t="s">
        <v>1471</v>
      </c>
      <c r="B55" s="36" t="s">
        <v>1472</v>
      </c>
      <c r="C55" s="36" t="s">
        <v>414</v>
      </c>
      <c r="D55" s="15">
        <v>251007</v>
      </c>
      <c r="E55" s="16">
        <v>564.34</v>
      </c>
      <c r="F55" s="17">
        <v>3.3E-3</v>
      </c>
      <c r="G55" s="17"/>
    </row>
    <row r="56" spans="1:7" x14ac:dyDescent="0.25">
      <c r="A56" s="13" t="s">
        <v>398</v>
      </c>
      <c r="B56" s="36" t="s">
        <v>399</v>
      </c>
      <c r="C56" s="36" t="s">
        <v>400</v>
      </c>
      <c r="D56" s="15">
        <v>14875</v>
      </c>
      <c r="E56" s="16">
        <v>559.29999999999995</v>
      </c>
      <c r="F56" s="17">
        <v>3.3E-3</v>
      </c>
      <c r="G56" s="17"/>
    </row>
    <row r="57" spans="1:7" x14ac:dyDescent="0.25">
      <c r="A57" s="13" t="s">
        <v>606</v>
      </c>
      <c r="B57" s="36" t="s">
        <v>607</v>
      </c>
      <c r="C57" s="36" t="s">
        <v>384</v>
      </c>
      <c r="D57" s="15">
        <v>10660</v>
      </c>
      <c r="E57" s="16">
        <v>558.69000000000005</v>
      </c>
      <c r="F57" s="17">
        <v>3.3E-3</v>
      </c>
      <c r="G57" s="17"/>
    </row>
    <row r="58" spans="1:7" x14ac:dyDescent="0.25">
      <c r="A58" s="13" t="s">
        <v>685</v>
      </c>
      <c r="B58" s="36" t="s">
        <v>686</v>
      </c>
      <c r="C58" s="36" t="s">
        <v>417</v>
      </c>
      <c r="D58" s="15">
        <v>32100</v>
      </c>
      <c r="E58" s="16">
        <v>555.65</v>
      </c>
      <c r="F58" s="17">
        <v>3.3E-3</v>
      </c>
      <c r="G58" s="17"/>
    </row>
    <row r="59" spans="1:7" x14ac:dyDescent="0.25">
      <c r="A59" s="13" t="s">
        <v>492</v>
      </c>
      <c r="B59" s="36" t="s">
        <v>493</v>
      </c>
      <c r="C59" s="36" t="s">
        <v>408</v>
      </c>
      <c r="D59" s="15">
        <v>31113</v>
      </c>
      <c r="E59" s="16">
        <v>528.70000000000005</v>
      </c>
      <c r="F59" s="17">
        <v>3.0999999999999999E-3</v>
      </c>
      <c r="G59" s="17"/>
    </row>
    <row r="60" spans="1:7" x14ac:dyDescent="0.25">
      <c r="A60" s="13" t="s">
        <v>604</v>
      </c>
      <c r="B60" s="36" t="s">
        <v>605</v>
      </c>
      <c r="C60" s="36" t="s">
        <v>533</v>
      </c>
      <c r="D60" s="15">
        <v>31175</v>
      </c>
      <c r="E60" s="16">
        <v>523.12</v>
      </c>
      <c r="F60" s="17">
        <v>3.0999999999999999E-3</v>
      </c>
      <c r="G60" s="17"/>
    </row>
    <row r="61" spans="1:7" x14ac:dyDescent="0.25">
      <c r="A61" s="13" t="s">
        <v>792</v>
      </c>
      <c r="B61" s="36" t="s">
        <v>793</v>
      </c>
      <c r="C61" s="36" t="s">
        <v>503</v>
      </c>
      <c r="D61" s="15">
        <v>172177</v>
      </c>
      <c r="E61" s="16">
        <v>522.04</v>
      </c>
      <c r="F61" s="17">
        <v>3.0999999999999999E-3</v>
      </c>
      <c r="G61" s="17"/>
    </row>
    <row r="62" spans="1:7" x14ac:dyDescent="0.25">
      <c r="A62" s="13" t="s">
        <v>1006</v>
      </c>
      <c r="B62" s="36" t="s">
        <v>1007</v>
      </c>
      <c r="C62" s="36" t="s">
        <v>422</v>
      </c>
      <c r="D62" s="15">
        <v>23000</v>
      </c>
      <c r="E62" s="16">
        <v>519.34</v>
      </c>
      <c r="F62" s="17">
        <v>3.0000000000000001E-3</v>
      </c>
      <c r="G62" s="17"/>
    </row>
    <row r="63" spans="1:7" x14ac:dyDescent="0.25">
      <c r="A63" s="13" t="s">
        <v>1465</v>
      </c>
      <c r="B63" s="36" t="s">
        <v>1466</v>
      </c>
      <c r="C63" s="36" t="s">
        <v>475</v>
      </c>
      <c r="D63" s="15">
        <v>189789</v>
      </c>
      <c r="E63" s="16">
        <v>518.69000000000005</v>
      </c>
      <c r="F63" s="17">
        <v>3.0000000000000001E-3</v>
      </c>
      <c r="G63" s="17"/>
    </row>
    <row r="64" spans="1:7" x14ac:dyDescent="0.25">
      <c r="A64" s="13" t="s">
        <v>391</v>
      </c>
      <c r="B64" s="36" t="s">
        <v>392</v>
      </c>
      <c r="C64" s="36" t="s">
        <v>378</v>
      </c>
      <c r="D64" s="15">
        <v>161946</v>
      </c>
      <c r="E64" s="16">
        <v>514.02</v>
      </c>
      <c r="F64" s="17">
        <v>3.0000000000000001E-3</v>
      </c>
      <c r="G64" s="17"/>
    </row>
    <row r="65" spans="1:7" x14ac:dyDescent="0.25">
      <c r="A65" s="13" t="s">
        <v>1008</v>
      </c>
      <c r="B65" s="36" t="s">
        <v>1009</v>
      </c>
      <c r="C65" s="36" t="s">
        <v>422</v>
      </c>
      <c r="D65" s="15">
        <v>15000</v>
      </c>
      <c r="E65" s="16">
        <v>489.66</v>
      </c>
      <c r="F65" s="17">
        <v>2.8999999999999998E-3</v>
      </c>
      <c r="G65" s="17"/>
    </row>
    <row r="66" spans="1:7" x14ac:dyDescent="0.25">
      <c r="A66" s="13" t="s">
        <v>2061</v>
      </c>
      <c r="B66" s="36" t="s">
        <v>2062</v>
      </c>
      <c r="C66" s="36" t="s">
        <v>378</v>
      </c>
      <c r="D66" s="15">
        <v>266400</v>
      </c>
      <c r="E66" s="16">
        <v>474.8</v>
      </c>
      <c r="F66" s="17">
        <v>2.8E-3</v>
      </c>
      <c r="G66" s="17"/>
    </row>
    <row r="67" spans="1:7" x14ac:dyDescent="0.25">
      <c r="A67" s="13" t="s">
        <v>1501</v>
      </c>
      <c r="B67" s="36" t="s">
        <v>1502</v>
      </c>
      <c r="C67" s="36" t="s">
        <v>414</v>
      </c>
      <c r="D67" s="15">
        <v>454985</v>
      </c>
      <c r="E67" s="16">
        <v>466.18</v>
      </c>
      <c r="F67" s="17">
        <v>2.7000000000000001E-3</v>
      </c>
      <c r="G67" s="17"/>
    </row>
    <row r="68" spans="1:7" x14ac:dyDescent="0.25">
      <c r="A68" s="13" t="s">
        <v>654</v>
      </c>
      <c r="B68" s="36" t="s">
        <v>655</v>
      </c>
      <c r="C68" s="36" t="s">
        <v>397</v>
      </c>
      <c r="D68" s="15">
        <v>175000</v>
      </c>
      <c r="E68" s="16">
        <v>437.68</v>
      </c>
      <c r="F68" s="17">
        <v>2.5999999999999999E-3</v>
      </c>
      <c r="G68" s="17"/>
    </row>
    <row r="69" spans="1:7" x14ac:dyDescent="0.25">
      <c r="A69" s="13" t="s">
        <v>630</v>
      </c>
      <c r="B69" s="36" t="s">
        <v>631</v>
      </c>
      <c r="C69" s="36" t="s">
        <v>384</v>
      </c>
      <c r="D69" s="15">
        <v>3611</v>
      </c>
      <c r="E69" s="16">
        <v>432.13</v>
      </c>
      <c r="F69" s="17">
        <v>2.5000000000000001E-3</v>
      </c>
      <c r="G69" s="17"/>
    </row>
    <row r="70" spans="1:7" x14ac:dyDescent="0.25">
      <c r="A70" s="13" t="s">
        <v>1456</v>
      </c>
      <c r="B70" s="36" t="s">
        <v>1457</v>
      </c>
      <c r="C70" s="36" t="s">
        <v>422</v>
      </c>
      <c r="D70" s="15">
        <v>28713</v>
      </c>
      <c r="E70" s="16">
        <v>427.48</v>
      </c>
      <c r="F70" s="17">
        <v>2.5000000000000001E-3</v>
      </c>
      <c r="G70" s="17"/>
    </row>
    <row r="71" spans="1:7" x14ac:dyDescent="0.25">
      <c r="A71" s="13" t="s">
        <v>798</v>
      </c>
      <c r="B71" s="36" t="s">
        <v>799</v>
      </c>
      <c r="C71" s="36" t="s">
        <v>384</v>
      </c>
      <c r="D71" s="15">
        <v>150400</v>
      </c>
      <c r="E71" s="16">
        <v>426.38</v>
      </c>
      <c r="F71" s="17">
        <v>2.5000000000000001E-3</v>
      </c>
      <c r="G71" s="17"/>
    </row>
    <row r="72" spans="1:7" x14ac:dyDescent="0.25">
      <c r="A72" s="13" t="s">
        <v>542</v>
      </c>
      <c r="B72" s="36" t="s">
        <v>543</v>
      </c>
      <c r="C72" s="36" t="s">
        <v>441</v>
      </c>
      <c r="D72" s="15">
        <v>9000</v>
      </c>
      <c r="E72" s="16">
        <v>420.12</v>
      </c>
      <c r="F72" s="17">
        <v>2.5000000000000001E-3</v>
      </c>
      <c r="G72" s="17"/>
    </row>
    <row r="73" spans="1:7" x14ac:dyDescent="0.25">
      <c r="A73" s="13" t="s">
        <v>499</v>
      </c>
      <c r="B73" s="36" t="s">
        <v>500</v>
      </c>
      <c r="C73" s="36" t="s">
        <v>411</v>
      </c>
      <c r="D73" s="15">
        <v>26967</v>
      </c>
      <c r="E73" s="16">
        <v>410.98</v>
      </c>
      <c r="F73" s="17">
        <v>2.3999999999999998E-3</v>
      </c>
      <c r="G73" s="17"/>
    </row>
    <row r="74" spans="1:7" x14ac:dyDescent="0.25">
      <c r="A74" s="13" t="s">
        <v>614</v>
      </c>
      <c r="B74" s="36" t="s">
        <v>615</v>
      </c>
      <c r="C74" s="36" t="s">
        <v>378</v>
      </c>
      <c r="D74" s="15">
        <v>40425</v>
      </c>
      <c r="E74" s="16">
        <v>408.41</v>
      </c>
      <c r="F74" s="17">
        <v>2.3999999999999998E-3</v>
      </c>
      <c r="G74" s="17"/>
    </row>
    <row r="75" spans="1:7" x14ac:dyDescent="0.25">
      <c r="A75" s="13" t="s">
        <v>1499</v>
      </c>
      <c r="B75" s="36" t="s">
        <v>1500</v>
      </c>
      <c r="C75" s="36" t="s">
        <v>472</v>
      </c>
      <c r="D75" s="15">
        <v>282036</v>
      </c>
      <c r="E75" s="16">
        <v>405.62</v>
      </c>
      <c r="F75" s="17">
        <v>2.3999999999999998E-3</v>
      </c>
      <c r="G75" s="17"/>
    </row>
    <row r="76" spans="1:7" x14ac:dyDescent="0.25">
      <c r="A76" s="13" t="s">
        <v>622</v>
      </c>
      <c r="B76" s="36" t="s">
        <v>623</v>
      </c>
      <c r="C76" s="36" t="s">
        <v>381</v>
      </c>
      <c r="D76" s="15">
        <v>9607</v>
      </c>
      <c r="E76" s="16">
        <v>403.59</v>
      </c>
      <c r="F76" s="17">
        <v>2.3999999999999998E-3</v>
      </c>
      <c r="G76" s="17"/>
    </row>
    <row r="77" spans="1:7" x14ac:dyDescent="0.25">
      <c r="A77" s="13" t="s">
        <v>608</v>
      </c>
      <c r="B77" s="36" t="s">
        <v>609</v>
      </c>
      <c r="C77" s="36" t="s">
        <v>411</v>
      </c>
      <c r="D77" s="15">
        <v>19550</v>
      </c>
      <c r="E77" s="16">
        <v>400.89</v>
      </c>
      <c r="F77" s="17">
        <v>2.3999999999999998E-3</v>
      </c>
      <c r="G77" s="17"/>
    </row>
    <row r="78" spans="1:7" x14ac:dyDescent="0.25">
      <c r="A78" s="13" t="s">
        <v>961</v>
      </c>
      <c r="B78" s="36" t="s">
        <v>962</v>
      </c>
      <c r="C78" s="36" t="s">
        <v>506</v>
      </c>
      <c r="D78" s="15">
        <v>18900</v>
      </c>
      <c r="E78" s="16">
        <v>399.36</v>
      </c>
      <c r="F78" s="17">
        <v>2.3E-3</v>
      </c>
      <c r="G78" s="17"/>
    </row>
    <row r="79" spans="1:7" x14ac:dyDescent="0.25">
      <c r="A79" s="13" t="s">
        <v>757</v>
      </c>
      <c r="B79" s="36" t="s">
        <v>758</v>
      </c>
      <c r="C79" s="36" t="s">
        <v>583</v>
      </c>
      <c r="D79" s="15">
        <v>94300</v>
      </c>
      <c r="E79" s="16">
        <v>389.36</v>
      </c>
      <c r="F79" s="17">
        <v>2.3E-3</v>
      </c>
      <c r="G79" s="17"/>
    </row>
    <row r="80" spans="1:7" x14ac:dyDescent="0.25">
      <c r="A80" s="13" t="s">
        <v>379</v>
      </c>
      <c r="B80" s="36" t="s">
        <v>380</v>
      </c>
      <c r="C80" s="36" t="s">
        <v>381</v>
      </c>
      <c r="D80" s="15">
        <v>91875</v>
      </c>
      <c r="E80" s="16">
        <v>381.74</v>
      </c>
      <c r="F80" s="17">
        <v>2.2000000000000001E-3</v>
      </c>
      <c r="G80" s="17"/>
    </row>
    <row r="81" spans="1:7" x14ac:dyDescent="0.25">
      <c r="A81" s="13" t="s">
        <v>446</v>
      </c>
      <c r="B81" s="36" t="s">
        <v>447</v>
      </c>
      <c r="C81" s="36" t="s">
        <v>417</v>
      </c>
      <c r="D81" s="15">
        <v>37693</v>
      </c>
      <c r="E81" s="16">
        <v>370.41</v>
      </c>
      <c r="F81" s="17">
        <v>2.2000000000000001E-3</v>
      </c>
      <c r="G81" s="17"/>
    </row>
    <row r="82" spans="1:7" x14ac:dyDescent="0.25">
      <c r="A82" s="13" t="s">
        <v>439</v>
      </c>
      <c r="B82" s="36" t="s">
        <v>440</v>
      </c>
      <c r="C82" s="36" t="s">
        <v>441</v>
      </c>
      <c r="D82" s="15">
        <v>94167</v>
      </c>
      <c r="E82" s="16">
        <v>365.65</v>
      </c>
      <c r="F82" s="17">
        <v>2.0999999999999999E-3</v>
      </c>
      <c r="G82" s="17"/>
    </row>
    <row r="83" spans="1:7" x14ac:dyDescent="0.25">
      <c r="A83" s="13" t="s">
        <v>716</v>
      </c>
      <c r="B83" s="36" t="s">
        <v>717</v>
      </c>
      <c r="C83" s="36" t="s">
        <v>483</v>
      </c>
      <c r="D83" s="15">
        <v>4433</v>
      </c>
      <c r="E83" s="16">
        <v>361.98</v>
      </c>
      <c r="F83" s="17">
        <v>2.0999999999999999E-3</v>
      </c>
      <c r="G83" s="17"/>
    </row>
    <row r="84" spans="1:7" x14ac:dyDescent="0.25">
      <c r="A84" s="13" t="s">
        <v>456</v>
      </c>
      <c r="B84" s="36" t="s">
        <v>457</v>
      </c>
      <c r="C84" s="36" t="s">
        <v>411</v>
      </c>
      <c r="D84" s="15">
        <v>36145</v>
      </c>
      <c r="E84" s="16">
        <v>359.32</v>
      </c>
      <c r="F84" s="17">
        <v>2.0999999999999999E-3</v>
      </c>
      <c r="G84" s="17"/>
    </row>
    <row r="85" spans="1:7" x14ac:dyDescent="0.25">
      <c r="A85" s="13" t="s">
        <v>812</v>
      </c>
      <c r="B85" s="36" t="s">
        <v>813</v>
      </c>
      <c r="C85" s="36" t="s">
        <v>700</v>
      </c>
      <c r="D85" s="15">
        <v>7375</v>
      </c>
      <c r="E85" s="16">
        <v>356.21</v>
      </c>
      <c r="F85" s="17">
        <v>2.0999999999999999E-3</v>
      </c>
      <c r="G85" s="17"/>
    </row>
    <row r="86" spans="1:7" x14ac:dyDescent="0.25">
      <c r="A86" s="13" t="s">
        <v>2597</v>
      </c>
      <c r="B86" s="36" t="s">
        <v>2598</v>
      </c>
      <c r="C86" s="36" t="s">
        <v>381</v>
      </c>
      <c r="D86" s="15">
        <v>12000</v>
      </c>
      <c r="E86" s="16">
        <v>355.58</v>
      </c>
      <c r="F86" s="17">
        <v>2.0999999999999999E-3</v>
      </c>
      <c r="G86" s="17"/>
    </row>
    <row r="87" spans="1:7" x14ac:dyDescent="0.25">
      <c r="A87" s="13" t="s">
        <v>412</v>
      </c>
      <c r="B87" s="36" t="s">
        <v>413</v>
      </c>
      <c r="C87" s="36" t="s">
        <v>414</v>
      </c>
      <c r="D87" s="15">
        <v>15953</v>
      </c>
      <c r="E87" s="16">
        <v>349.39</v>
      </c>
      <c r="F87" s="17">
        <v>2E-3</v>
      </c>
      <c r="G87" s="17"/>
    </row>
    <row r="88" spans="1:7" x14ac:dyDescent="0.25">
      <c r="A88" s="13" t="s">
        <v>468</v>
      </c>
      <c r="B88" s="36" t="s">
        <v>469</v>
      </c>
      <c r="C88" s="36" t="s">
        <v>381</v>
      </c>
      <c r="D88" s="15">
        <v>40384</v>
      </c>
      <c r="E88" s="16">
        <v>344.96</v>
      </c>
      <c r="F88" s="17">
        <v>2E-3</v>
      </c>
      <c r="G88" s="17"/>
    </row>
    <row r="89" spans="1:7" x14ac:dyDescent="0.25">
      <c r="A89" s="13" t="s">
        <v>458</v>
      </c>
      <c r="B89" s="36" t="s">
        <v>459</v>
      </c>
      <c r="C89" s="36" t="s">
        <v>422</v>
      </c>
      <c r="D89" s="15">
        <v>8841</v>
      </c>
      <c r="E89" s="16">
        <v>344.54</v>
      </c>
      <c r="F89" s="17">
        <v>2E-3</v>
      </c>
      <c r="G89" s="17"/>
    </row>
    <row r="90" spans="1:7" x14ac:dyDescent="0.25">
      <c r="A90" s="13" t="s">
        <v>915</v>
      </c>
      <c r="B90" s="36" t="s">
        <v>916</v>
      </c>
      <c r="C90" s="36" t="s">
        <v>378</v>
      </c>
      <c r="D90" s="15">
        <v>200000</v>
      </c>
      <c r="E90" s="16">
        <v>342</v>
      </c>
      <c r="F90" s="17">
        <v>2E-3</v>
      </c>
      <c r="G90" s="17"/>
    </row>
    <row r="91" spans="1:7" x14ac:dyDescent="0.25">
      <c r="A91" s="13" t="s">
        <v>763</v>
      </c>
      <c r="B91" s="36" t="s">
        <v>764</v>
      </c>
      <c r="C91" s="36" t="s">
        <v>431</v>
      </c>
      <c r="D91" s="15">
        <v>6924</v>
      </c>
      <c r="E91" s="16">
        <v>332.35</v>
      </c>
      <c r="F91" s="17">
        <v>1.9E-3</v>
      </c>
      <c r="G91" s="17"/>
    </row>
    <row r="92" spans="1:7" x14ac:dyDescent="0.25">
      <c r="A92" s="13" t="s">
        <v>1439</v>
      </c>
      <c r="B92" s="36" t="s">
        <v>1440</v>
      </c>
      <c r="C92" s="36" t="s">
        <v>700</v>
      </c>
      <c r="D92" s="15">
        <v>104734</v>
      </c>
      <c r="E92" s="16">
        <v>331.44</v>
      </c>
      <c r="F92" s="17">
        <v>1.9E-3</v>
      </c>
      <c r="G92" s="17"/>
    </row>
    <row r="93" spans="1:7" x14ac:dyDescent="0.25">
      <c r="A93" s="13" t="s">
        <v>1966</v>
      </c>
      <c r="B93" s="36" t="s">
        <v>1967</v>
      </c>
      <c r="C93" s="36" t="s">
        <v>387</v>
      </c>
      <c r="D93" s="15">
        <v>25933</v>
      </c>
      <c r="E93" s="16">
        <v>327.79</v>
      </c>
      <c r="F93" s="17">
        <v>1.9E-3</v>
      </c>
      <c r="G93" s="17"/>
    </row>
    <row r="94" spans="1:7" x14ac:dyDescent="0.25">
      <c r="A94" s="13" t="s">
        <v>656</v>
      </c>
      <c r="B94" s="36" t="s">
        <v>657</v>
      </c>
      <c r="C94" s="36" t="s">
        <v>384</v>
      </c>
      <c r="D94" s="15">
        <v>2968</v>
      </c>
      <c r="E94" s="16">
        <v>322.74</v>
      </c>
      <c r="F94" s="17">
        <v>1.9E-3</v>
      </c>
      <c r="G94" s="17"/>
    </row>
    <row r="95" spans="1:7" x14ac:dyDescent="0.25">
      <c r="A95" s="13" t="s">
        <v>824</v>
      </c>
      <c r="B95" s="36" t="s">
        <v>825</v>
      </c>
      <c r="C95" s="36" t="s">
        <v>414</v>
      </c>
      <c r="D95" s="15">
        <v>23200</v>
      </c>
      <c r="E95" s="16">
        <v>317.93</v>
      </c>
      <c r="F95" s="17">
        <v>1.9E-3</v>
      </c>
      <c r="G95" s="17"/>
    </row>
    <row r="96" spans="1:7" x14ac:dyDescent="0.25">
      <c r="A96" s="13" t="s">
        <v>867</v>
      </c>
      <c r="B96" s="36" t="s">
        <v>868</v>
      </c>
      <c r="C96" s="36" t="s">
        <v>414</v>
      </c>
      <c r="D96" s="15">
        <v>3694</v>
      </c>
      <c r="E96" s="16">
        <v>296.48</v>
      </c>
      <c r="F96" s="17">
        <v>1.6999999999999999E-3</v>
      </c>
      <c r="G96" s="17"/>
    </row>
    <row r="97" spans="1:7" x14ac:dyDescent="0.25">
      <c r="A97" s="13" t="s">
        <v>806</v>
      </c>
      <c r="B97" s="36" t="s">
        <v>807</v>
      </c>
      <c r="C97" s="36" t="s">
        <v>387</v>
      </c>
      <c r="D97" s="15">
        <v>9000</v>
      </c>
      <c r="E97" s="16">
        <v>282.3</v>
      </c>
      <c r="F97" s="17">
        <v>1.6999999999999999E-3</v>
      </c>
      <c r="G97" s="17"/>
    </row>
    <row r="98" spans="1:7" x14ac:dyDescent="0.25">
      <c r="A98" s="13" t="s">
        <v>852</v>
      </c>
      <c r="B98" s="36" t="s">
        <v>853</v>
      </c>
      <c r="C98" s="36" t="s">
        <v>854</v>
      </c>
      <c r="D98" s="15">
        <v>94300</v>
      </c>
      <c r="E98" s="16">
        <v>244.24</v>
      </c>
      <c r="F98" s="17">
        <v>1.4E-3</v>
      </c>
      <c r="G98" s="17"/>
    </row>
    <row r="99" spans="1:7" x14ac:dyDescent="0.25">
      <c r="A99" s="13" t="s">
        <v>494</v>
      </c>
      <c r="B99" s="36" t="s">
        <v>495</v>
      </c>
      <c r="C99" s="36" t="s">
        <v>378</v>
      </c>
      <c r="D99" s="15">
        <v>30188</v>
      </c>
      <c r="E99" s="16">
        <v>243.29</v>
      </c>
      <c r="F99" s="17">
        <v>1.4E-3</v>
      </c>
      <c r="G99" s="17"/>
    </row>
    <row r="100" spans="1:7" x14ac:dyDescent="0.25">
      <c r="A100" s="13" t="s">
        <v>624</v>
      </c>
      <c r="B100" s="36" t="s">
        <v>625</v>
      </c>
      <c r="C100" s="36" t="s">
        <v>453</v>
      </c>
      <c r="D100" s="15">
        <v>61278</v>
      </c>
      <c r="E100" s="16">
        <v>242.17</v>
      </c>
      <c r="F100" s="17">
        <v>1.4E-3</v>
      </c>
      <c r="G100" s="17"/>
    </row>
    <row r="101" spans="1:7" x14ac:dyDescent="0.25">
      <c r="A101" s="13" t="s">
        <v>442</v>
      </c>
      <c r="B101" s="36" t="s">
        <v>443</v>
      </c>
      <c r="C101" s="36" t="s">
        <v>384</v>
      </c>
      <c r="D101" s="15">
        <v>5881</v>
      </c>
      <c r="E101" s="16">
        <v>241.47</v>
      </c>
      <c r="F101" s="17">
        <v>1.4E-3</v>
      </c>
      <c r="G101" s="17"/>
    </row>
    <row r="102" spans="1:7" x14ac:dyDescent="0.25">
      <c r="A102" s="13" t="s">
        <v>470</v>
      </c>
      <c r="B102" s="36" t="s">
        <v>471</v>
      </c>
      <c r="C102" s="36" t="s">
        <v>472</v>
      </c>
      <c r="D102" s="15">
        <v>9656</v>
      </c>
      <c r="E102" s="16">
        <v>232</v>
      </c>
      <c r="F102" s="17">
        <v>1.4E-3</v>
      </c>
      <c r="G102" s="17"/>
    </row>
    <row r="103" spans="1:7" x14ac:dyDescent="0.25">
      <c r="A103" s="13" t="s">
        <v>857</v>
      </c>
      <c r="B103" s="36" t="s">
        <v>858</v>
      </c>
      <c r="C103" s="36" t="s">
        <v>431</v>
      </c>
      <c r="D103" s="15">
        <v>848</v>
      </c>
      <c r="E103" s="16">
        <v>230.02</v>
      </c>
      <c r="F103" s="17">
        <v>1.2999999999999999E-3</v>
      </c>
      <c r="G103" s="17"/>
    </row>
    <row r="104" spans="1:7" x14ac:dyDescent="0.25">
      <c r="A104" s="13" t="s">
        <v>462</v>
      </c>
      <c r="B104" s="36" t="s">
        <v>463</v>
      </c>
      <c r="C104" s="36" t="s">
        <v>464</v>
      </c>
      <c r="D104" s="15">
        <v>49950</v>
      </c>
      <c r="E104" s="16">
        <v>212.29</v>
      </c>
      <c r="F104" s="17">
        <v>1.1999999999999999E-3</v>
      </c>
      <c r="G104" s="17"/>
    </row>
    <row r="105" spans="1:7" x14ac:dyDescent="0.25">
      <c r="A105" s="13" t="s">
        <v>490</v>
      </c>
      <c r="B105" s="36" t="s">
        <v>491</v>
      </c>
      <c r="C105" s="36" t="s">
        <v>411</v>
      </c>
      <c r="D105" s="15">
        <v>9775</v>
      </c>
      <c r="E105" s="16">
        <v>210.59</v>
      </c>
      <c r="F105" s="17">
        <v>1.1999999999999999E-3</v>
      </c>
      <c r="G105" s="17"/>
    </row>
    <row r="106" spans="1:7" x14ac:dyDescent="0.25">
      <c r="A106" s="13" t="s">
        <v>741</v>
      </c>
      <c r="B106" s="36" t="s">
        <v>742</v>
      </c>
      <c r="C106" s="36" t="s">
        <v>431</v>
      </c>
      <c r="D106" s="15">
        <v>15593</v>
      </c>
      <c r="E106" s="16">
        <v>209.88</v>
      </c>
      <c r="F106" s="17">
        <v>1.1999999999999999E-3</v>
      </c>
      <c r="G106" s="17"/>
    </row>
    <row r="107" spans="1:7" x14ac:dyDescent="0.25">
      <c r="A107" s="13" t="s">
        <v>2599</v>
      </c>
      <c r="B107" s="36" t="s">
        <v>2600</v>
      </c>
      <c r="C107" s="36" t="s">
        <v>390</v>
      </c>
      <c r="D107" s="15">
        <v>125000</v>
      </c>
      <c r="E107" s="16">
        <v>209.13</v>
      </c>
      <c r="F107" s="17">
        <v>1.1999999999999999E-3</v>
      </c>
      <c r="G107" s="17"/>
    </row>
    <row r="108" spans="1:7" x14ac:dyDescent="0.25">
      <c r="A108" s="13" t="s">
        <v>855</v>
      </c>
      <c r="B108" s="36" t="s">
        <v>856</v>
      </c>
      <c r="C108" s="36" t="s">
        <v>408</v>
      </c>
      <c r="D108" s="15">
        <v>13940</v>
      </c>
      <c r="E108" s="16">
        <v>204.23</v>
      </c>
      <c r="F108" s="17">
        <v>1.1999999999999999E-3</v>
      </c>
      <c r="G108" s="17"/>
    </row>
    <row r="109" spans="1:7" x14ac:dyDescent="0.25">
      <c r="A109" s="13" t="s">
        <v>774</v>
      </c>
      <c r="B109" s="36" t="s">
        <v>775</v>
      </c>
      <c r="C109" s="36" t="s">
        <v>472</v>
      </c>
      <c r="D109" s="15">
        <v>35100</v>
      </c>
      <c r="E109" s="16">
        <v>194.16</v>
      </c>
      <c r="F109" s="17">
        <v>1.1000000000000001E-3</v>
      </c>
      <c r="G109" s="17"/>
    </row>
    <row r="110" spans="1:7" x14ac:dyDescent="0.25">
      <c r="A110" s="13" t="s">
        <v>925</v>
      </c>
      <c r="B110" s="36" t="s">
        <v>926</v>
      </c>
      <c r="C110" s="36" t="s">
        <v>417</v>
      </c>
      <c r="D110" s="15">
        <v>6435</v>
      </c>
      <c r="E110" s="16">
        <v>176.13</v>
      </c>
      <c r="F110" s="17">
        <v>1E-3</v>
      </c>
      <c r="G110" s="17"/>
    </row>
    <row r="111" spans="1:7" x14ac:dyDescent="0.25">
      <c r="A111" s="13" t="s">
        <v>575</v>
      </c>
      <c r="B111" s="36" t="s">
        <v>576</v>
      </c>
      <c r="C111" s="36" t="s">
        <v>411</v>
      </c>
      <c r="D111" s="15">
        <v>14010</v>
      </c>
      <c r="E111" s="16">
        <v>172.32</v>
      </c>
      <c r="F111" s="17">
        <v>1E-3</v>
      </c>
      <c r="G111" s="17"/>
    </row>
    <row r="112" spans="1:7" x14ac:dyDescent="0.25">
      <c r="A112" s="13" t="s">
        <v>571</v>
      </c>
      <c r="B112" s="36" t="s">
        <v>572</v>
      </c>
      <c r="C112" s="36" t="s">
        <v>472</v>
      </c>
      <c r="D112" s="15">
        <v>1260</v>
      </c>
      <c r="E112" s="16">
        <v>165.06</v>
      </c>
      <c r="F112" s="17">
        <v>1E-3</v>
      </c>
      <c r="G112" s="17"/>
    </row>
    <row r="113" spans="1:7" x14ac:dyDescent="0.25">
      <c r="A113" s="13" t="s">
        <v>675</v>
      </c>
      <c r="B113" s="36" t="s">
        <v>676</v>
      </c>
      <c r="C113" s="36" t="s">
        <v>503</v>
      </c>
      <c r="D113" s="15">
        <v>46575</v>
      </c>
      <c r="E113" s="16">
        <v>163.18</v>
      </c>
      <c r="F113" s="17">
        <v>1E-3</v>
      </c>
      <c r="G113" s="17"/>
    </row>
    <row r="114" spans="1:7" x14ac:dyDescent="0.25">
      <c r="A114" s="13" t="s">
        <v>425</v>
      </c>
      <c r="B114" s="36" t="s">
        <v>426</v>
      </c>
      <c r="C114" s="36" t="s">
        <v>411</v>
      </c>
      <c r="D114" s="15">
        <v>2910</v>
      </c>
      <c r="E114" s="16">
        <v>153.62</v>
      </c>
      <c r="F114" s="17">
        <v>8.9999999999999998E-4</v>
      </c>
      <c r="G114" s="17"/>
    </row>
    <row r="115" spans="1:7" x14ac:dyDescent="0.25">
      <c r="A115" s="13" t="s">
        <v>844</v>
      </c>
      <c r="B115" s="36" t="s">
        <v>845</v>
      </c>
      <c r="C115" s="36" t="s">
        <v>417</v>
      </c>
      <c r="D115" s="15">
        <v>46800</v>
      </c>
      <c r="E115" s="16">
        <v>152.33000000000001</v>
      </c>
      <c r="F115" s="17">
        <v>8.9999999999999998E-4</v>
      </c>
      <c r="G115" s="17"/>
    </row>
    <row r="116" spans="1:7" x14ac:dyDescent="0.25">
      <c r="A116" s="13" t="s">
        <v>641</v>
      </c>
      <c r="B116" s="36" t="s">
        <v>642</v>
      </c>
      <c r="C116" s="36" t="s">
        <v>397</v>
      </c>
      <c r="D116" s="15">
        <v>46875</v>
      </c>
      <c r="E116" s="16">
        <v>150</v>
      </c>
      <c r="F116" s="17">
        <v>8.9999999999999998E-4</v>
      </c>
      <c r="G116" s="17"/>
    </row>
    <row r="117" spans="1:7" x14ac:dyDescent="0.25">
      <c r="A117" s="13" t="s">
        <v>820</v>
      </c>
      <c r="B117" s="36" t="s">
        <v>821</v>
      </c>
      <c r="C117" s="36" t="s">
        <v>417</v>
      </c>
      <c r="D117" s="15">
        <v>25600</v>
      </c>
      <c r="E117" s="16">
        <v>147.97999999999999</v>
      </c>
      <c r="F117" s="17">
        <v>8.9999999999999998E-4</v>
      </c>
      <c r="G117" s="17"/>
    </row>
    <row r="118" spans="1:7" x14ac:dyDescent="0.25">
      <c r="A118" s="13" t="s">
        <v>670</v>
      </c>
      <c r="B118" s="36" t="s">
        <v>671</v>
      </c>
      <c r="C118" s="36" t="s">
        <v>672</v>
      </c>
      <c r="D118" s="15">
        <v>2956</v>
      </c>
      <c r="E118" s="16">
        <v>147.33000000000001</v>
      </c>
      <c r="F118" s="17">
        <v>8.9999999999999998E-4</v>
      </c>
      <c r="G118" s="17"/>
    </row>
    <row r="119" spans="1:7" x14ac:dyDescent="0.25">
      <c r="A119" s="13" t="s">
        <v>899</v>
      </c>
      <c r="B119" s="36" t="s">
        <v>900</v>
      </c>
      <c r="C119" s="36" t="s">
        <v>378</v>
      </c>
      <c r="D119" s="15">
        <v>130077</v>
      </c>
      <c r="E119" s="16">
        <v>147.07</v>
      </c>
      <c r="F119" s="17">
        <v>8.9999999999999998E-4</v>
      </c>
      <c r="G119" s="17"/>
    </row>
    <row r="120" spans="1:7" x14ac:dyDescent="0.25">
      <c r="A120" s="13" t="s">
        <v>1027</v>
      </c>
      <c r="B120" s="36" t="s">
        <v>1028</v>
      </c>
      <c r="C120" s="36" t="s">
        <v>417</v>
      </c>
      <c r="D120" s="15">
        <v>10000</v>
      </c>
      <c r="E120" s="16">
        <v>138.62</v>
      </c>
      <c r="F120" s="17">
        <v>8.0000000000000004E-4</v>
      </c>
      <c r="G120" s="17"/>
    </row>
    <row r="121" spans="1:7" x14ac:dyDescent="0.25">
      <c r="A121" s="13" t="s">
        <v>865</v>
      </c>
      <c r="B121" s="36" t="s">
        <v>866</v>
      </c>
      <c r="C121" s="36" t="s">
        <v>475</v>
      </c>
      <c r="D121" s="15">
        <v>9450</v>
      </c>
      <c r="E121" s="16">
        <v>124.23</v>
      </c>
      <c r="F121" s="17">
        <v>6.9999999999999999E-4</v>
      </c>
      <c r="G121" s="17"/>
    </row>
    <row r="122" spans="1:7" x14ac:dyDescent="0.25">
      <c r="A122" s="13" t="s">
        <v>628</v>
      </c>
      <c r="B122" s="36" t="s">
        <v>629</v>
      </c>
      <c r="C122" s="36" t="s">
        <v>431</v>
      </c>
      <c r="D122" s="15">
        <v>6018</v>
      </c>
      <c r="E122" s="16">
        <v>122.18</v>
      </c>
      <c r="F122" s="17">
        <v>6.9999999999999999E-4</v>
      </c>
      <c r="G122" s="17"/>
    </row>
    <row r="123" spans="1:7" x14ac:dyDescent="0.25">
      <c r="A123" s="13" t="s">
        <v>664</v>
      </c>
      <c r="B123" s="36" t="s">
        <v>665</v>
      </c>
      <c r="C123" s="36" t="s">
        <v>417</v>
      </c>
      <c r="D123" s="15">
        <v>39888</v>
      </c>
      <c r="E123" s="16">
        <v>119.27</v>
      </c>
      <c r="F123" s="17">
        <v>6.9999999999999999E-4</v>
      </c>
      <c r="G123" s="17"/>
    </row>
    <row r="124" spans="1:7" x14ac:dyDescent="0.25">
      <c r="A124" s="13" t="s">
        <v>786</v>
      </c>
      <c r="B124" s="36" t="s">
        <v>787</v>
      </c>
      <c r="C124" s="36" t="s">
        <v>483</v>
      </c>
      <c r="D124" s="15">
        <v>16926</v>
      </c>
      <c r="E124" s="16">
        <v>118</v>
      </c>
      <c r="F124" s="17">
        <v>6.9999999999999999E-4</v>
      </c>
      <c r="G124" s="17"/>
    </row>
    <row r="125" spans="1:7" x14ac:dyDescent="0.25">
      <c r="A125" s="13" t="s">
        <v>814</v>
      </c>
      <c r="B125" s="36" t="s">
        <v>815</v>
      </c>
      <c r="C125" s="36" t="s">
        <v>453</v>
      </c>
      <c r="D125" s="15">
        <v>21746</v>
      </c>
      <c r="E125" s="16">
        <v>113.34</v>
      </c>
      <c r="F125" s="17">
        <v>6.9999999999999999E-4</v>
      </c>
      <c r="G125" s="17"/>
    </row>
    <row r="126" spans="1:7" x14ac:dyDescent="0.25">
      <c r="A126" s="13" t="s">
        <v>891</v>
      </c>
      <c r="B126" s="36" t="s">
        <v>892</v>
      </c>
      <c r="C126" s="36" t="s">
        <v>378</v>
      </c>
      <c r="D126" s="15">
        <v>94500</v>
      </c>
      <c r="E126" s="16">
        <v>112.87</v>
      </c>
      <c r="F126" s="17">
        <v>6.9999999999999999E-4</v>
      </c>
      <c r="G126" s="17"/>
    </row>
    <row r="127" spans="1:7" x14ac:dyDescent="0.25">
      <c r="A127" s="13" t="s">
        <v>662</v>
      </c>
      <c r="B127" s="36" t="s">
        <v>663</v>
      </c>
      <c r="C127" s="36" t="s">
        <v>378</v>
      </c>
      <c r="D127" s="15">
        <v>497600</v>
      </c>
      <c r="E127" s="16">
        <v>104.25</v>
      </c>
      <c r="F127" s="17">
        <v>5.9999999999999995E-4</v>
      </c>
      <c r="G127" s="17"/>
    </row>
    <row r="128" spans="1:7" x14ac:dyDescent="0.25">
      <c r="A128" s="13" t="s">
        <v>679</v>
      </c>
      <c r="B128" s="36" t="s">
        <v>680</v>
      </c>
      <c r="C128" s="36" t="s">
        <v>640</v>
      </c>
      <c r="D128" s="15">
        <v>97650</v>
      </c>
      <c r="E128" s="16">
        <v>92.91</v>
      </c>
      <c r="F128" s="17">
        <v>5.0000000000000001E-4</v>
      </c>
      <c r="G128" s="17"/>
    </row>
    <row r="129" spans="1:7" x14ac:dyDescent="0.25">
      <c r="A129" s="13" t="s">
        <v>723</v>
      </c>
      <c r="B129" s="36" t="s">
        <v>724</v>
      </c>
      <c r="C129" s="36" t="s">
        <v>431</v>
      </c>
      <c r="D129" s="15">
        <v>25000</v>
      </c>
      <c r="E129" s="16">
        <v>92.58</v>
      </c>
      <c r="F129" s="17">
        <v>5.0000000000000001E-4</v>
      </c>
      <c r="G129" s="17"/>
    </row>
    <row r="130" spans="1:7" x14ac:dyDescent="0.25">
      <c r="A130" s="13" t="s">
        <v>869</v>
      </c>
      <c r="B130" s="36" t="s">
        <v>870</v>
      </c>
      <c r="C130" s="36" t="s">
        <v>378</v>
      </c>
      <c r="D130" s="15">
        <v>35100</v>
      </c>
      <c r="E130" s="16">
        <v>80.92</v>
      </c>
      <c r="F130" s="17">
        <v>5.0000000000000001E-4</v>
      </c>
      <c r="G130" s="17"/>
    </row>
    <row r="131" spans="1:7" x14ac:dyDescent="0.25">
      <c r="A131" s="13" t="s">
        <v>519</v>
      </c>
      <c r="B131" s="36" t="s">
        <v>520</v>
      </c>
      <c r="C131" s="36" t="s">
        <v>387</v>
      </c>
      <c r="D131" s="15">
        <v>3300</v>
      </c>
      <c r="E131" s="16">
        <v>75.260000000000005</v>
      </c>
      <c r="F131" s="17">
        <v>4.0000000000000002E-4</v>
      </c>
      <c r="G131" s="17"/>
    </row>
    <row r="132" spans="1:7" x14ac:dyDescent="0.25">
      <c r="A132" s="13" t="s">
        <v>2601</v>
      </c>
      <c r="B132" s="36" t="s">
        <v>2602</v>
      </c>
      <c r="C132" s="36" t="s">
        <v>417</v>
      </c>
      <c r="D132" s="15">
        <v>5226</v>
      </c>
      <c r="E132" s="16">
        <v>63.33</v>
      </c>
      <c r="F132" s="17">
        <v>4.0000000000000002E-4</v>
      </c>
      <c r="G132" s="17"/>
    </row>
    <row r="133" spans="1:7" x14ac:dyDescent="0.25">
      <c r="A133" s="13" t="s">
        <v>401</v>
      </c>
      <c r="B133" s="36" t="s">
        <v>402</v>
      </c>
      <c r="C133" s="36" t="s">
        <v>403</v>
      </c>
      <c r="D133" s="15">
        <v>40000</v>
      </c>
      <c r="E133" s="16">
        <v>61.68</v>
      </c>
      <c r="F133" s="17">
        <v>4.0000000000000002E-4</v>
      </c>
      <c r="G133" s="17"/>
    </row>
    <row r="134" spans="1:7" x14ac:dyDescent="0.25">
      <c r="A134" s="13" t="s">
        <v>848</v>
      </c>
      <c r="B134" s="36" t="s">
        <v>849</v>
      </c>
      <c r="C134" s="36" t="s">
        <v>771</v>
      </c>
      <c r="D134" s="15">
        <v>35500</v>
      </c>
      <c r="E134" s="16">
        <v>60.55</v>
      </c>
      <c r="F134" s="17">
        <v>4.0000000000000002E-4</v>
      </c>
      <c r="G134" s="17"/>
    </row>
    <row r="135" spans="1:7" x14ac:dyDescent="0.25">
      <c r="A135" s="13" t="s">
        <v>687</v>
      </c>
      <c r="B135" s="36" t="s">
        <v>688</v>
      </c>
      <c r="C135" s="36" t="s">
        <v>689</v>
      </c>
      <c r="D135" s="15">
        <v>1854</v>
      </c>
      <c r="E135" s="16">
        <v>53.83</v>
      </c>
      <c r="F135" s="17">
        <v>2.9999999999999997E-4</v>
      </c>
      <c r="G135" s="17"/>
    </row>
    <row r="136" spans="1:7" x14ac:dyDescent="0.25">
      <c r="A136" s="13" t="s">
        <v>460</v>
      </c>
      <c r="B136" s="36" t="s">
        <v>461</v>
      </c>
      <c r="C136" s="36" t="s">
        <v>431</v>
      </c>
      <c r="D136" s="15">
        <v>1750</v>
      </c>
      <c r="E136" s="16">
        <v>43.82</v>
      </c>
      <c r="F136" s="17">
        <v>2.9999999999999997E-4</v>
      </c>
      <c r="G136" s="17"/>
    </row>
    <row r="137" spans="1:7" x14ac:dyDescent="0.25">
      <c r="A137" s="13" t="s">
        <v>877</v>
      </c>
      <c r="B137" s="36" t="s">
        <v>878</v>
      </c>
      <c r="C137" s="36" t="s">
        <v>498</v>
      </c>
      <c r="D137" s="15">
        <v>3125</v>
      </c>
      <c r="E137" s="16">
        <v>35.47</v>
      </c>
      <c r="F137" s="17">
        <v>2.0000000000000001E-4</v>
      </c>
      <c r="G137" s="17"/>
    </row>
    <row r="138" spans="1:7" x14ac:dyDescent="0.25">
      <c r="A138" s="13" t="s">
        <v>2603</v>
      </c>
      <c r="B138" s="36" t="s">
        <v>2604</v>
      </c>
      <c r="C138" s="36" t="s">
        <v>475</v>
      </c>
      <c r="D138" s="15">
        <v>94300</v>
      </c>
      <c r="E138" s="16">
        <v>30.97</v>
      </c>
      <c r="F138" s="17">
        <v>2.0000000000000001E-4</v>
      </c>
      <c r="G138" s="17"/>
    </row>
    <row r="139" spans="1:7" x14ac:dyDescent="0.25">
      <c r="A139" s="13" t="s">
        <v>2516</v>
      </c>
      <c r="B139" s="36" t="s">
        <v>2517</v>
      </c>
      <c r="C139" s="36" t="s">
        <v>498</v>
      </c>
      <c r="D139" s="15">
        <v>94300</v>
      </c>
      <c r="E139" s="16">
        <v>30.46</v>
      </c>
      <c r="F139" s="17">
        <v>2.0000000000000001E-4</v>
      </c>
      <c r="G139" s="17"/>
    </row>
    <row r="140" spans="1:7" x14ac:dyDescent="0.25">
      <c r="A140" s="13" t="s">
        <v>2605</v>
      </c>
      <c r="B140" s="36" t="s">
        <v>2606</v>
      </c>
      <c r="C140" s="36" t="s">
        <v>707</v>
      </c>
      <c r="D140" s="15">
        <v>89832</v>
      </c>
      <c r="E140" s="16">
        <v>29.74</v>
      </c>
      <c r="F140" s="17">
        <v>2.0000000000000001E-4</v>
      </c>
      <c r="G140" s="17"/>
    </row>
    <row r="141" spans="1:7" x14ac:dyDescent="0.25">
      <c r="A141" s="13" t="s">
        <v>1452</v>
      </c>
      <c r="B141" s="36" t="s">
        <v>1453</v>
      </c>
      <c r="C141" s="36" t="s">
        <v>754</v>
      </c>
      <c r="D141" s="15">
        <v>4864</v>
      </c>
      <c r="E141" s="16">
        <v>29.23</v>
      </c>
      <c r="F141" s="17">
        <v>2.0000000000000001E-4</v>
      </c>
      <c r="G141" s="17"/>
    </row>
    <row r="142" spans="1:7" x14ac:dyDescent="0.25">
      <c r="A142" s="13" t="s">
        <v>913</v>
      </c>
      <c r="B142" s="36" t="s">
        <v>914</v>
      </c>
      <c r="C142" s="36" t="s">
        <v>751</v>
      </c>
      <c r="D142" s="15">
        <v>2500</v>
      </c>
      <c r="E142" s="16">
        <v>21.25</v>
      </c>
      <c r="F142" s="17">
        <v>1E-4</v>
      </c>
      <c r="G142" s="17"/>
    </row>
    <row r="143" spans="1:7" x14ac:dyDescent="0.25">
      <c r="A143" s="13" t="s">
        <v>759</v>
      </c>
      <c r="B143" s="36" t="s">
        <v>760</v>
      </c>
      <c r="C143" s="36" t="s">
        <v>417</v>
      </c>
      <c r="D143" s="15">
        <v>9400</v>
      </c>
      <c r="E143" s="16">
        <v>20.39</v>
      </c>
      <c r="F143" s="17">
        <v>1E-4</v>
      </c>
      <c r="G143" s="17"/>
    </row>
    <row r="144" spans="1:7" x14ac:dyDescent="0.25">
      <c r="A144" s="13" t="s">
        <v>473</v>
      </c>
      <c r="B144" s="36" t="s">
        <v>474</v>
      </c>
      <c r="C144" s="36" t="s">
        <v>475</v>
      </c>
      <c r="D144" s="15">
        <v>3225</v>
      </c>
      <c r="E144" s="16">
        <v>15.95</v>
      </c>
      <c r="F144" s="17">
        <v>1E-4</v>
      </c>
      <c r="G144" s="17"/>
    </row>
    <row r="145" spans="1:7" x14ac:dyDescent="0.25">
      <c r="A145" s="13" t="s">
        <v>1489</v>
      </c>
      <c r="B145" s="36" t="s">
        <v>1490</v>
      </c>
      <c r="C145" s="36" t="s">
        <v>939</v>
      </c>
      <c r="D145" s="15">
        <v>1648</v>
      </c>
      <c r="E145" s="16">
        <v>9.0500000000000007</v>
      </c>
      <c r="F145" s="17">
        <v>1E-4</v>
      </c>
      <c r="G145" s="17"/>
    </row>
    <row r="146" spans="1:7" x14ac:dyDescent="0.25">
      <c r="A146" s="13" t="s">
        <v>767</v>
      </c>
      <c r="B146" s="36" t="s">
        <v>768</v>
      </c>
      <c r="C146" s="36" t="s">
        <v>390</v>
      </c>
      <c r="D146" s="15">
        <v>325</v>
      </c>
      <c r="E146" s="16">
        <v>5.29</v>
      </c>
      <c r="F146" s="67">
        <v>0</v>
      </c>
      <c r="G146" s="17"/>
    </row>
    <row r="147" spans="1:7" x14ac:dyDescent="0.25">
      <c r="A147" s="13" t="s">
        <v>743</v>
      </c>
      <c r="B147" s="36" t="s">
        <v>744</v>
      </c>
      <c r="C147" s="36" t="s">
        <v>431</v>
      </c>
      <c r="D147" s="15">
        <v>223</v>
      </c>
      <c r="E147" s="16">
        <v>2.75</v>
      </c>
      <c r="F147" s="67">
        <v>0</v>
      </c>
      <c r="G147" s="17"/>
    </row>
    <row r="148" spans="1:7" x14ac:dyDescent="0.25">
      <c r="A148" s="14" t="s">
        <v>325</v>
      </c>
      <c r="B148" s="37"/>
      <c r="C148" s="37"/>
      <c r="D148" s="18"/>
      <c r="E148" s="19">
        <f>SUM(E8:E147)</f>
        <v>115585.81999999999</v>
      </c>
      <c r="F148" s="20">
        <f>SUM(F8:F147)</f>
        <v>0.67789999999999884</v>
      </c>
      <c r="G148" s="21"/>
    </row>
    <row r="149" spans="1:7" x14ac:dyDescent="0.25">
      <c r="A149" s="14" t="s">
        <v>586</v>
      </c>
      <c r="B149" s="36"/>
      <c r="C149" s="36"/>
      <c r="D149" s="15"/>
      <c r="E149" s="16"/>
      <c r="F149" s="17"/>
      <c r="G149" s="17"/>
    </row>
    <row r="150" spans="1:7" x14ac:dyDescent="0.25">
      <c r="A150" s="14" t="s">
        <v>325</v>
      </c>
      <c r="B150" s="36"/>
      <c r="C150" s="36"/>
      <c r="D150" s="15"/>
      <c r="E150" s="22" t="s">
        <v>163</v>
      </c>
      <c r="F150" s="23" t="s">
        <v>163</v>
      </c>
      <c r="G150" s="17"/>
    </row>
    <row r="151" spans="1:7" x14ac:dyDescent="0.25">
      <c r="A151" s="25" t="s">
        <v>336</v>
      </c>
      <c r="B151" s="38"/>
      <c r="C151" s="38"/>
      <c r="D151" s="26"/>
      <c r="E151" s="27">
        <f>E148</f>
        <v>115585.81999999999</v>
      </c>
      <c r="F151" s="28">
        <f>F148</f>
        <v>0.67789999999999884</v>
      </c>
      <c r="G151" s="21"/>
    </row>
    <row r="152" spans="1:7" x14ac:dyDescent="0.25">
      <c r="A152" s="13"/>
      <c r="B152" s="36"/>
      <c r="C152" s="36"/>
      <c r="D152" s="15"/>
      <c r="E152" s="16"/>
      <c r="F152" s="17"/>
      <c r="G152" s="17"/>
    </row>
    <row r="153" spans="1:7" x14ac:dyDescent="0.25">
      <c r="A153" s="14" t="s">
        <v>1029</v>
      </c>
      <c r="B153" s="36"/>
      <c r="C153" s="36"/>
      <c r="D153" s="15"/>
      <c r="E153" s="16"/>
      <c r="F153" s="17"/>
      <c r="G153" s="17"/>
    </row>
    <row r="154" spans="1:7" x14ac:dyDescent="0.25">
      <c r="A154" s="14" t="s">
        <v>1030</v>
      </c>
      <c r="B154" s="36"/>
      <c r="C154" s="36"/>
      <c r="D154" s="15"/>
      <c r="E154" s="16"/>
      <c r="F154" s="17"/>
      <c r="G154" s="17"/>
    </row>
    <row r="155" spans="1:7" x14ac:dyDescent="0.25">
      <c r="A155" s="13" t="s">
        <v>2524</v>
      </c>
      <c r="B155" s="36"/>
      <c r="C155" s="36" t="s">
        <v>431</v>
      </c>
      <c r="D155" s="15">
        <v>20625</v>
      </c>
      <c r="E155" s="16">
        <v>253.11</v>
      </c>
      <c r="F155" s="17">
        <v>1.485E-3</v>
      </c>
      <c r="G155" s="17"/>
    </row>
    <row r="156" spans="1:7" x14ac:dyDescent="0.25">
      <c r="A156" s="13" t="s">
        <v>2210</v>
      </c>
      <c r="B156" s="36"/>
      <c r="C156" s="36" t="s">
        <v>390</v>
      </c>
      <c r="D156" s="43">
        <v>-325</v>
      </c>
      <c r="E156" s="31">
        <v>-5.34</v>
      </c>
      <c r="F156" s="32">
        <v>-3.1000000000000001E-5</v>
      </c>
      <c r="G156" s="17"/>
    </row>
    <row r="157" spans="1:7" x14ac:dyDescent="0.25">
      <c r="A157" s="13" t="s">
        <v>2179</v>
      </c>
      <c r="B157" s="36"/>
      <c r="C157" s="36" t="s">
        <v>475</v>
      </c>
      <c r="D157" s="43">
        <v>-3225</v>
      </c>
      <c r="E157" s="31">
        <v>-15.88</v>
      </c>
      <c r="F157" s="32">
        <v>-9.2999999999999997E-5</v>
      </c>
      <c r="G157" s="17"/>
    </row>
    <row r="158" spans="1:7" x14ac:dyDescent="0.25">
      <c r="A158" s="13" t="s">
        <v>2235</v>
      </c>
      <c r="B158" s="36"/>
      <c r="C158" s="36" t="s">
        <v>453</v>
      </c>
      <c r="D158" s="43">
        <v>-3300</v>
      </c>
      <c r="E158" s="31">
        <v>-17.14</v>
      </c>
      <c r="F158" s="32">
        <v>-1E-4</v>
      </c>
      <c r="G158" s="17"/>
    </row>
    <row r="159" spans="1:7" x14ac:dyDescent="0.25">
      <c r="A159" s="13" t="s">
        <v>2607</v>
      </c>
      <c r="B159" s="36"/>
      <c r="C159" s="36" t="s">
        <v>700</v>
      </c>
      <c r="D159" s="43">
        <v>-375</v>
      </c>
      <c r="E159" s="31">
        <v>-18.04</v>
      </c>
      <c r="F159" s="32">
        <v>-1.05E-4</v>
      </c>
      <c r="G159" s="17"/>
    </row>
    <row r="160" spans="1:7" x14ac:dyDescent="0.25">
      <c r="A160" s="13" t="s">
        <v>2221</v>
      </c>
      <c r="B160" s="36"/>
      <c r="C160" s="36" t="s">
        <v>417</v>
      </c>
      <c r="D160" s="43">
        <v>-9400</v>
      </c>
      <c r="E160" s="31">
        <v>-20.39</v>
      </c>
      <c r="F160" s="32">
        <v>-1.1900000000000001E-4</v>
      </c>
      <c r="G160" s="17"/>
    </row>
    <row r="161" spans="1:7" x14ac:dyDescent="0.25">
      <c r="A161" s="13" t="s">
        <v>2140</v>
      </c>
      <c r="B161" s="36"/>
      <c r="C161" s="36" t="s">
        <v>751</v>
      </c>
      <c r="D161" s="43">
        <v>-2500</v>
      </c>
      <c r="E161" s="31">
        <v>-21.29</v>
      </c>
      <c r="F161" s="32">
        <v>-1.2400000000000001E-4</v>
      </c>
      <c r="G161" s="17"/>
    </row>
    <row r="162" spans="1:7" x14ac:dyDescent="0.25">
      <c r="A162" s="13" t="s">
        <v>2186</v>
      </c>
      <c r="B162" s="36"/>
      <c r="C162" s="36" t="s">
        <v>498</v>
      </c>
      <c r="D162" s="43">
        <v>-3125</v>
      </c>
      <c r="E162" s="31">
        <v>-35.54</v>
      </c>
      <c r="F162" s="32">
        <v>-2.0799999999999999E-4</v>
      </c>
      <c r="G162" s="17"/>
    </row>
    <row r="163" spans="1:7" x14ac:dyDescent="0.25">
      <c r="A163" s="13" t="s">
        <v>2133</v>
      </c>
      <c r="B163" s="36"/>
      <c r="C163" s="36" t="s">
        <v>417</v>
      </c>
      <c r="D163" s="43">
        <v>-2100</v>
      </c>
      <c r="E163" s="31">
        <v>-36.409999999999997</v>
      </c>
      <c r="F163" s="32">
        <v>-2.13E-4</v>
      </c>
      <c r="G163" s="17"/>
    </row>
    <row r="164" spans="1:7" x14ac:dyDescent="0.25">
      <c r="A164" s="13" t="s">
        <v>2608</v>
      </c>
      <c r="B164" s="36"/>
      <c r="C164" s="36" t="s">
        <v>431</v>
      </c>
      <c r="D164" s="43">
        <v>-1750</v>
      </c>
      <c r="E164" s="31">
        <v>-43.79</v>
      </c>
      <c r="F164" s="32">
        <v>-2.5599999999999999E-4</v>
      </c>
      <c r="G164" s="17"/>
    </row>
    <row r="165" spans="1:7" x14ac:dyDescent="0.25">
      <c r="A165" s="13" t="s">
        <v>2262</v>
      </c>
      <c r="B165" s="36"/>
      <c r="C165" s="36" t="s">
        <v>475</v>
      </c>
      <c r="D165" s="43">
        <v>-16500</v>
      </c>
      <c r="E165" s="31">
        <v>-53</v>
      </c>
      <c r="F165" s="32">
        <v>-3.1E-4</v>
      </c>
      <c r="G165" s="17"/>
    </row>
    <row r="166" spans="1:7" x14ac:dyDescent="0.25">
      <c r="A166" s="13" t="s">
        <v>2263</v>
      </c>
      <c r="B166" s="36"/>
      <c r="C166" s="36" t="s">
        <v>689</v>
      </c>
      <c r="D166" s="43">
        <v>-1854</v>
      </c>
      <c r="E166" s="31">
        <v>-53.81</v>
      </c>
      <c r="F166" s="32">
        <v>-3.1500000000000001E-4</v>
      </c>
      <c r="G166" s="17"/>
    </row>
    <row r="167" spans="1:7" x14ac:dyDescent="0.25">
      <c r="A167" s="13" t="s">
        <v>2127</v>
      </c>
      <c r="B167" s="36"/>
      <c r="C167" s="36" t="s">
        <v>771</v>
      </c>
      <c r="D167" s="43">
        <v>-35500</v>
      </c>
      <c r="E167" s="31">
        <v>-61.15</v>
      </c>
      <c r="F167" s="32">
        <v>-3.5799999999999997E-4</v>
      </c>
      <c r="G167" s="17"/>
    </row>
    <row r="168" spans="1:7" x14ac:dyDescent="0.25">
      <c r="A168" s="13" t="s">
        <v>2239</v>
      </c>
      <c r="B168" s="36"/>
      <c r="C168" s="36" t="s">
        <v>403</v>
      </c>
      <c r="D168" s="43">
        <v>-40000</v>
      </c>
      <c r="E168" s="31">
        <v>-62.18</v>
      </c>
      <c r="F168" s="32">
        <v>-3.6400000000000001E-4</v>
      </c>
      <c r="G168" s="17"/>
    </row>
    <row r="169" spans="1:7" x14ac:dyDescent="0.25">
      <c r="A169" s="13" t="s">
        <v>2244</v>
      </c>
      <c r="B169" s="36"/>
      <c r="C169" s="36" t="s">
        <v>378</v>
      </c>
      <c r="D169" s="43">
        <v>-35100</v>
      </c>
      <c r="E169" s="31">
        <v>-81.66</v>
      </c>
      <c r="F169" s="32">
        <v>-4.7899999999999999E-4</v>
      </c>
      <c r="G169" s="17"/>
    </row>
    <row r="170" spans="1:7" x14ac:dyDescent="0.25">
      <c r="A170" s="13" t="s">
        <v>2146</v>
      </c>
      <c r="B170" s="36"/>
      <c r="C170" s="36" t="s">
        <v>640</v>
      </c>
      <c r="D170" s="43">
        <v>-97650</v>
      </c>
      <c r="E170" s="31">
        <v>-93.09</v>
      </c>
      <c r="F170" s="32">
        <v>-5.4600000000000004E-4</v>
      </c>
      <c r="G170" s="17"/>
    </row>
    <row r="171" spans="1:7" x14ac:dyDescent="0.25">
      <c r="A171" s="13" t="s">
        <v>2213</v>
      </c>
      <c r="B171" s="36"/>
      <c r="C171" s="36" t="s">
        <v>431</v>
      </c>
      <c r="D171" s="43">
        <v>-25000</v>
      </c>
      <c r="E171" s="31">
        <v>-93.54</v>
      </c>
      <c r="F171" s="32">
        <v>-5.4799999999999998E-4</v>
      </c>
      <c r="G171" s="17"/>
    </row>
    <row r="172" spans="1:7" x14ac:dyDescent="0.25">
      <c r="A172" s="13" t="s">
        <v>2216</v>
      </c>
      <c r="B172" s="36"/>
      <c r="C172" s="36" t="s">
        <v>378</v>
      </c>
      <c r="D172" s="43">
        <v>-10000</v>
      </c>
      <c r="E172" s="31">
        <v>-101.16</v>
      </c>
      <c r="F172" s="32">
        <v>-5.9299999999999999E-4</v>
      </c>
      <c r="G172" s="17"/>
    </row>
    <row r="173" spans="1:7" x14ac:dyDescent="0.25">
      <c r="A173" s="13" t="s">
        <v>2249</v>
      </c>
      <c r="B173" s="36"/>
      <c r="C173" s="36" t="s">
        <v>378</v>
      </c>
      <c r="D173" s="43">
        <v>-497600</v>
      </c>
      <c r="E173" s="31">
        <v>-104.99</v>
      </c>
      <c r="F173" s="32">
        <v>-6.1600000000000001E-4</v>
      </c>
      <c r="G173" s="17"/>
    </row>
    <row r="174" spans="1:7" x14ac:dyDescent="0.25">
      <c r="A174" s="13" t="s">
        <v>2256</v>
      </c>
      <c r="B174" s="36"/>
      <c r="C174" s="36" t="s">
        <v>378</v>
      </c>
      <c r="D174" s="43">
        <v>-94500</v>
      </c>
      <c r="E174" s="31">
        <v>-113.87</v>
      </c>
      <c r="F174" s="32">
        <v>-6.6799999999999997E-4</v>
      </c>
      <c r="G174" s="17"/>
    </row>
    <row r="175" spans="1:7" x14ac:dyDescent="0.25">
      <c r="A175" s="13" t="s">
        <v>2266</v>
      </c>
      <c r="B175" s="36"/>
      <c r="C175" s="36" t="s">
        <v>475</v>
      </c>
      <c r="D175" s="43">
        <v>-9450</v>
      </c>
      <c r="E175" s="31">
        <v>-125.15</v>
      </c>
      <c r="F175" s="32">
        <v>-7.3399999999999995E-4</v>
      </c>
      <c r="G175" s="17"/>
    </row>
    <row r="176" spans="1:7" x14ac:dyDescent="0.25">
      <c r="A176" s="13" t="s">
        <v>2190</v>
      </c>
      <c r="B176" s="36"/>
      <c r="C176" s="36" t="s">
        <v>384</v>
      </c>
      <c r="D176" s="43">
        <v>-1050</v>
      </c>
      <c r="E176" s="31">
        <v>-125.8</v>
      </c>
      <c r="F176" s="32">
        <v>-7.3800000000000005E-4</v>
      </c>
      <c r="G176" s="17"/>
    </row>
    <row r="177" spans="1:7" x14ac:dyDescent="0.25">
      <c r="A177" s="13" t="s">
        <v>2192</v>
      </c>
      <c r="B177" s="36"/>
      <c r="C177" s="36" t="s">
        <v>417</v>
      </c>
      <c r="D177" s="43">
        <v>-25600</v>
      </c>
      <c r="E177" s="31">
        <v>-149.15</v>
      </c>
      <c r="F177" s="32">
        <v>-8.7500000000000002E-4</v>
      </c>
      <c r="G177" s="17"/>
    </row>
    <row r="178" spans="1:7" x14ac:dyDescent="0.25">
      <c r="A178" s="13" t="s">
        <v>2161</v>
      </c>
      <c r="B178" s="36"/>
      <c r="C178" s="36" t="s">
        <v>397</v>
      </c>
      <c r="D178" s="43">
        <v>-46875</v>
      </c>
      <c r="E178" s="31">
        <v>-151.13</v>
      </c>
      <c r="F178" s="32">
        <v>-8.8599999999999996E-4</v>
      </c>
      <c r="G178" s="17"/>
    </row>
    <row r="179" spans="1:7" x14ac:dyDescent="0.25">
      <c r="A179" s="13" t="s">
        <v>2237</v>
      </c>
      <c r="B179" s="36"/>
      <c r="C179" s="36" t="s">
        <v>417</v>
      </c>
      <c r="D179" s="43">
        <v>-46800</v>
      </c>
      <c r="E179" s="31">
        <v>-153.76</v>
      </c>
      <c r="F179" s="32">
        <v>-9.0200000000000002E-4</v>
      </c>
      <c r="G179" s="17"/>
    </row>
    <row r="180" spans="1:7" x14ac:dyDescent="0.25">
      <c r="A180" s="13" t="s">
        <v>2148</v>
      </c>
      <c r="B180" s="36"/>
      <c r="C180" s="36" t="s">
        <v>503</v>
      </c>
      <c r="D180" s="43">
        <v>-46575</v>
      </c>
      <c r="E180" s="31">
        <v>-164.62</v>
      </c>
      <c r="F180" s="32">
        <v>-9.6500000000000004E-4</v>
      </c>
      <c r="G180" s="17"/>
    </row>
    <row r="181" spans="1:7" x14ac:dyDescent="0.25">
      <c r="A181" s="13" t="s">
        <v>2175</v>
      </c>
      <c r="B181" s="36"/>
      <c r="C181" s="36" t="s">
        <v>378</v>
      </c>
      <c r="D181" s="43">
        <v>-41275</v>
      </c>
      <c r="E181" s="31">
        <v>-168.38</v>
      </c>
      <c r="F181" s="32">
        <v>-9.8700000000000003E-4</v>
      </c>
      <c r="G181" s="17"/>
    </row>
    <row r="182" spans="1:7" x14ac:dyDescent="0.25">
      <c r="A182" s="13" t="s">
        <v>2177</v>
      </c>
      <c r="B182" s="36"/>
      <c r="C182" s="36" t="s">
        <v>472</v>
      </c>
      <c r="D182" s="43">
        <v>-3850</v>
      </c>
      <c r="E182" s="31">
        <v>-178.16</v>
      </c>
      <c r="F182" s="32">
        <v>-1.0449999999999999E-3</v>
      </c>
      <c r="G182" s="17"/>
    </row>
    <row r="183" spans="1:7" x14ac:dyDescent="0.25">
      <c r="A183" s="13" t="s">
        <v>2187</v>
      </c>
      <c r="B183" s="36"/>
      <c r="C183" s="36" t="s">
        <v>378</v>
      </c>
      <c r="D183" s="43">
        <v>-57500</v>
      </c>
      <c r="E183" s="31">
        <v>-184.17</v>
      </c>
      <c r="F183" s="32">
        <v>-1.08E-3</v>
      </c>
      <c r="G183" s="17"/>
    </row>
    <row r="184" spans="1:7" x14ac:dyDescent="0.25">
      <c r="A184" s="13" t="s">
        <v>2242</v>
      </c>
      <c r="B184" s="36"/>
      <c r="C184" s="36" t="s">
        <v>603</v>
      </c>
      <c r="D184" s="43">
        <v>-70725</v>
      </c>
      <c r="E184" s="31">
        <v>-186.4</v>
      </c>
      <c r="F184" s="32">
        <v>-1.093E-3</v>
      </c>
      <c r="G184" s="17"/>
    </row>
    <row r="185" spans="1:7" x14ac:dyDescent="0.25">
      <c r="A185" s="13" t="s">
        <v>2208</v>
      </c>
      <c r="B185" s="36"/>
      <c r="C185" s="36" t="s">
        <v>472</v>
      </c>
      <c r="D185" s="43">
        <v>-35100</v>
      </c>
      <c r="E185" s="31">
        <v>-195.28</v>
      </c>
      <c r="F185" s="32">
        <v>-1.145E-3</v>
      </c>
      <c r="G185" s="17"/>
    </row>
    <row r="186" spans="1:7" x14ac:dyDescent="0.25">
      <c r="A186" s="13" t="s">
        <v>2243</v>
      </c>
      <c r="B186" s="36"/>
      <c r="C186" s="36" t="s">
        <v>464</v>
      </c>
      <c r="D186" s="43">
        <v>-49950</v>
      </c>
      <c r="E186" s="31">
        <v>-212.84</v>
      </c>
      <c r="F186" s="32">
        <v>-1.248E-3</v>
      </c>
      <c r="G186" s="17"/>
    </row>
    <row r="187" spans="1:7" x14ac:dyDescent="0.25">
      <c r="A187" s="13" t="s">
        <v>2257</v>
      </c>
      <c r="B187" s="36"/>
      <c r="C187" s="36" t="s">
        <v>378</v>
      </c>
      <c r="D187" s="43">
        <v>-28500</v>
      </c>
      <c r="E187" s="31">
        <v>-275.64999999999998</v>
      </c>
      <c r="F187" s="32">
        <v>-1.6169999999999999E-3</v>
      </c>
      <c r="G187" s="17"/>
    </row>
    <row r="188" spans="1:7" x14ac:dyDescent="0.25">
      <c r="A188" s="13" t="s">
        <v>2171</v>
      </c>
      <c r="B188" s="36"/>
      <c r="C188" s="36" t="s">
        <v>503</v>
      </c>
      <c r="D188" s="43">
        <v>-96775</v>
      </c>
      <c r="E188" s="31">
        <v>-294.58</v>
      </c>
      <c r="F188" s="32">
        <v>-1.7279999999999999E-3</v>
      </c>
      <c r="G188" s="17"/>
    </row>
    <row r="189" spans="1:7" x14ac:dyDescent="0.25">
      <c r="A189" s="13" t="s">
        <v>2265</v>
      </c>
      <c r="B189" s="36"/>
      <c r="C189" s="36" t="s">
        <v>436</v>
      </c>
      <c r="D189" s="43">
        <v>-102000</v>
      </c>
      <c r="E189" s="31">
        <v>-381.74</v>
      </c>
      <c r="F189" s="32">
        <v>-2.2390000000000001E-3</v>
      </c>
      <c r="G189" s="17"/>
    </row>
    <row r="190" spans="1:7" x14ac:dyDescent="0.25">
      <c r="A190" s="13" t="s">
        <v>2252</v>
      </c>
      <c r="B190" s="36"/>
      <c r="C190" s="36" t="s">
        <v>381</v>
      </c>
      <c r="D190" s="43">
        <v>-91875</v>
      </c>
      <c r="E190" s="31">
        <v>-381.74</v>
      </c>
      <c r="F190" s="32">
        <v>-2.2390000000000001E-3</v>
      </c>
      <c r="G190" s="17"/>
    </row>
    <row r="191" spans="1:7" x14ac:dyDescent="0.25">
      <c r="A191" s="13" t="s">
        <v>2234</v>
      </c>
      <c r="B191" s="36"/>
      <c r="C191" s="36" t="s">
        <v>387</v>
      </c>
      <c r="D191" s="43">
        <v>-12600</v>
      </c>
      <c r="E191" s="31">
        <v>-391.68</v>
      </c>
      <c r="F191" s="32">
        <v>-2.2980000000000001E-3</v>
      </c>
      <c r="G191" s="17"/>
    </row>
    <row r="192" spans="1:7" x14ac:dyDescent="0.25">
      <c r="A192" s="13" t="s">
        <v>2609</v>
      </c>
      <c r="B192" s="36"/>
      <c r="C192" s="36" t="s">
        <v>506</v>
      </c>
      <c r="D192" s="43">
        <v>-18900</v>
      </c>
      <c r="E192" s="31">
        <v>-399.56</v>
      </c>
      <c r="F192" s="32">
        <v>-2.3440000000000002E-3</v>
      </c>
      <c r="G192" s="17"/>
    </row>
    <row r="193" spans="1:7" x14ac:dyDescent="0.25">
      <c r="A193" s="13" t="s">
        <v>2135</v>
      </c>
      <c r="B193" s="36"/>
      <c r="C193" s="36" t="s">
        <v>441</v>
      </c>
      <c r="D193" s="43">
        <v>-9000</v>
      </c>
      <c r="E193" s="31">
        <v>-423.36</v>
      </c>
      <c r="F193" s="32">
        <v>-2.483E-3</v>
      </c>
      <c r="G193" s="17"/>
    </row>
    <row r="194" spans="1:7" x14ac:dyDescent="0.25">
      <c r="A194" s="13" t="s">
        <v>2156</v>
      </c>
      <c r="B194" s="36"/>
      <c r="C194" s="36" t="s">
        <v>384</v>
      </c>
      <c r="D194" s="43">
        <v>-150400</v>
      </c>
      <c r="E194" s="31">
        <v>-426.46</v>
      </c>
      <c r="F194" s="32">
        <v>-2.5019999999999999E-3</v>
      </c>
      <c r="G194" s="17"/>
    </row>
    <row r="195" spans="1:7" x14ac:dyDescent="0.25">
      <c r="A195" s="13" t="s">
        <v>2214</v>
      </c>
      <c r="B195" s="36"/>
      <c r="C195" s="36" t="s">
        <v>467</v>
      </c>
      <c r="D195" s="43">
        <v>-4100</v>
      </c>
      <c r="E195" s="31">
        <v>-449.44</v>
      </c>
      <c r="F195" s="32">
        <v>-2.6359999999999999E-3</v>
      </c>
      <c r="G195" s="17"/>
    </row>
    <row r="196" spans="1:7" x14ac:dyDescent="0.25">
      <c r="A196" s="13" t="s">
        <v>2245</v>
      </c>
      <c r="B196" s="36"/>
      <c r="C196" s="36" t="s">
        <v>378</v>
      </c>
      <c r="D196" s="43">
        <v>-266400</v>
      </c>
      <c r="E196" s="31">
        <v>-477.2</v>
      </c>
      <c r="F196" s="32">
        <v>-2.7989999999999998E-3</v>
      </c>
      <c r="G196" s="17"/>
    </row>
    <row r="197" spans="1:7" x14ac:dyDescent="0.25">
      <c r="A197" s="13" t="s">
        <v>2260</v>
      </c>
      <c r="B197" s="36"/>
      <c r="C197" s="36" t="s">
        <v>431</v>
      </c>
      <c r="D197" s="43">
        <v>-21375</v>
      </c>
      <c r="E197" s="31">
        <v>-504.32</v>
      </c>
      <c r="F197" s="32">
        <v>-2.9580000000000001E-3</v>
      </c>
      <c r="G197" s="17"/>
    </row>
    <row r="198" spans="1:7" x14ac:dyDescent="0.25">
      <c r="A198" s="13" t="s">
        <v>2173</v>
      </c>
      <c r="B198" s="36"/>
      <c r="C198" s="36" t="s">
        <v>533</v>
      </c>
      <c r="D198" s="43">
        <v>-31175</v>
      </c>
      <c r="E198" s="31">
        <v>-524.89</v>
      </c>
      <c r="F198" s="32">
        <v>-3.0790000000000001E-3</v>
      </c>
      <c r="G198" s="17"/>
    </row>
    <row r="199" spans="1:7" x14ac:dyDescent="0.25">
      <c r="A199" s="13" t="s">
        <v>2610</v>
      </c>
      <c r="B199" s="36"/>
      <c r="C199" s="36" t="s">
        <v>384</v>
      </c>
      <c r="D199" s="43">
        <v>-10350</v>
      </c>
      <c r="E199" s="31">
        <v>-546.48</v>
      </c>
      <c r="F199" s="32">
        <v>-3.2060000000000001E-3</v>
      </c>
      <c r="G199" s="17"/>
    </row>
    <row r="200" spans="1:7" x14ac:dyDescent="0.25">
      <c r="A200" s="13" t="s">
        <v>2253</v>
      </c>
      <c r="B200" s="36"/>
      <c r="C200" s="36" t="s">
        <v>498</v>
      </c>
      <c r="D200" s="43">
        <v>-47925</v>
      </c>
      <c r="E200" s="31">
        <v>-606.63</v>
      </c>
      <c r="F200" s="32">
        <v>-3.5590000000000001E-3</v>
      </c>
      <c r="G200" s="17"/>
    </row>
    <row r="201" spans="1:7" x14ac:dyDescent="0.25">
      <c r="A201" s="13" t="s">
        <v>2113</v>
      </c>
      <c r="B201" s="36"/>
      <c r="C201" s="36" t="s">
        <v>384</v>
      </c>
      <c r="D201" s="43">
        <v>-22800</v>
      </c>
      <c r="E201" s="31">
        <v>-672.94</v>
      </c>
      <c r="F201" s="32">
        <v>-3.9480000000000001E-3</v>
      </c>
      <c r="G201" s="17"/>
    </row>
    <row r="202" spans="1:7" x14ac:dyDescent="0.25">
      <c r="A202" s="13" t="s">
        <v>2215</v>
      </c>
      <c r="B202" s="36"/>
      <c r="C202" s="36" t="s">
        <v>378</v>
      </c>
      <c r="D202" s="43">
        <v>-81900</v>
      </c>
      <c r="E202" s="31">
        <v>-738.57</v>
      </c>
      <c r="F202" s="32">
        <v>-4.333E-3</v>
      </c>
      <c r="G202" s="17"/>
    </row>
    <row r="203" spans="1:7" x14ac:dyDescent="0.25">
      <c r="A203" s="13" t="s">
        <v>2250</v>
      </c>
      <c r="B203" s="36"/>
      <c r="C203" s="36" t="s">
        <v>603</v>
      </c>
      <c r="D203" s="43">
        <v>-43800</v>
      </c>
      <c r="E203" s="31">
        <v>-823.44</v>
      </c>
      <c r="F203" s="32">
        <v>-4.8310000000000002E-3</v>
      </c>
      <c r="G203" s="17"/>
    </row>
    <row r="204" spans="1:7" x14ac:dyDescent="0.25">
      <c r="A204" s="13" t="s">
        <v>2611</v>
      </c>
      <c r="B204" s="36"/>
      <c r="C204" s="36" t="s">
        <v>467</v>
      </c>
      <c r="D204" s="43">
        <v>-33750</v>
      </c>
      <c r="E204" s="31">
        <v>-1035.45</v>
      </c>
      <c r="F204" s="32">
        <v>-6.0749999999999997E-3</v>
      </c>
      <c r="G204" s="17"/>
    </row>
    <row r="205" spans="1:7" x14ac:dyDescent="0.25">
      <c r="A205" s="13" t="s">
        <v>2209</v>
      </c>
      <c r="B205" s="36"/>
      <c r="C205" s="36" t="s">
        <v>467</v>
      </c>
      <c r="D205" s="43">
        <v>-284400</v>
      </c>
      <c r="E205" s="31">
        <v>-1065.79</v>
      </c>
      <c r="F205" s="32">
        <v>-6.2529999999999999E-3</v>
      </c>
      <c r="G205" s="17"/>
    </row>
    <row r="206" spans="1:7" x14ac:dyDescent="0.25">
      <c r="A206" s="13" t="s">
        <v>2236</v>
      </c>
      <c r="B206" s="36"/>
      <c r="C206" s="36" t="s">
        <v>431</v>
      </c>
      <c r="D206" s="43">
        <v>-12000</v>
      </c>
      <c r="E206" s="31">
        <v>-1120.32</v>
      </c>
      <c r="F206" s="32">
        <v>-6.5719999999999997E-3</v>
      </c>
      <c r="G206" s="17"/>
    </row>
    <row r="207" spans="1:7" x14ac:dyDescent="0.25">
      <c r="A207" s="13" t="s">
        <v>2202</v>
      </c>
      <c r="B207" s="36"/>
      <c r="C207" s="36" t="s">
        <v>387</v>
      </c>
      <c r="D207" s="43">
        <v>-36675</v>
      </c>
      <c r="E207" s="31">
        <v>-1223.55</v>
      </c>
      <c r="F207" s="32">
        <v>-7.1780000000000004E-3</v>
      </c>
      <c r="G207" s="17"/>
    </row>
    <row r="208" spans="1:7" x14ac:dyDescent="0.25">
      <c r="A208" s="13" t="s">
        <v>2223</v>
      </c>
      <c r="B208" s="36"/>
      <c r="C208" s="36" t="s">
        <v>397</v>
      </c>
      <c r="D208" s="43">
        <v>-397700</v>
      </c>
      <c r="E208" s="31">
        <v>-1271.25</v>
      </c>
      <c r="F208" s="32">
        <v>-7.4580000000000002E-3</v>
      </c>
      <c r="G208" s="17"/>
    </row>
    <row r="209" spans="1:7" x14ac:dyDescent="0.25">
      <c r="A209" s="13" t="s">
        <v>2228</v>
      </c>
      <c r="B209" s="36"/>
      <c r="C209" s="36" t="s">
        <v>552</v>
      </c>
      <c r="D209" s="43">
        <v>-250675</v>
      </c>
      <c r="E209" s="31">
        <v>-1351.64</v>
      </c>
      <c r="F209" s="32">
        <v>-7.9299999999999995E-3</v>
      </c>
      <c r="G209" s="17"/>
    </row>
    <row r="210" spans="1:7" x14ac:dyDescent="0.25">
      <c r="A210" s="13" t="s">
        <v>2231</v>
      </c>
      <c r="B210" s="36"/>
      <c r="C210" s="36" t="s">
        <v>378</v>
      </c>
      <c r="D210" s="43">
        <v>-342000</v>
      </c>
      <c r="E210" s="31">
        <v>-1425.8</v>
      </c>
      <c r="F210" s="32">
        <v>-8.3649999999999992E-3</v>
      </c>
      <c r="G210" s="17"/>
    </row>
    <row r="211" spans="1:7" x14ac:dyDescent="0.25">
      <c r="A211" s="13" t="s">
        <v>2126</v>
      </c>
      <c r="B211" s="36"/>
      <c r="C211" s="36" t="s">
        <v>640</v>
      </c>
      <c r="D211" s="43">
        <v>-99750</v>
      </c>
      <c r="E211" s="31">
        <v>-1784.23</v>
      </c>
      <c r="F211" s="32">
        <v>-1.0468E-2</v>
      </c>
      <c r="G211" s="17"/>
    </row>
    <row r="212" spans="1:7" x14ac:dyDescent="0.25">
      <c r="A212" s="13" t="s">
        <v>2118</v>
      </c>
      <c r="B212" s="36"/>
      <c r="C212" s="36" t="s">
        <v>583</v>
      </c>
      <c r="D212" s="43">
        <v>-523125</v>
      </c>
      <c r="E212" s="31">
        <v>-1799.55</v>
      </c>
      <c r="F212" s="32">
        <v>-1.0558E-2</v>
      </c>
      <c r="G212" s="17"/>
    </row>
    <row r="213" spans="1:7" x14ac:dyDescent="0.25">
      <c r="A213" s="13" t="s">
        <v>2259</v>
      </c>
      <c r="B213" s="36"/>
      <c r="C213" s="36" t="s">
        <v>378</v>
      </c>
      <c r="D213" s="43">
        <v>-173125</v>
      </c>
      <c r="E213" s="31">
        <v>-2125.63</v>
      </c>
      <c r="F213" s="32">
        <v>-1.2470999999999999E-2</v>
      </c>
      <c r="G213" s="17"/>
    </row>
    <row r="214" spans="1:7" x14ac:dyDescent="0.25">
      <c r="A214" s="13" t="s">
        <v>2254</v>
      </c>
      <c r="B214" s="36"/>
      <c r="C214" s="36" t="s">
        <v>583</v>
      </c>
      <c r="D214" s="43">
        <v>-244300</v>
      </c>
      <c r="E214" s="31">
        <v>-2320.36</v>
      </c>
      <c r="F214" s="32">
        <v>-1.3613E-2</v>
      </c>
      <c r="G214" s="17"/>
    </row>
    <row r="215" spans="1:7" x14ac:dyDescent="0.25">
      <c r="A215" s="13" t="s">
        <v>2261</v>
      </c>
      <c r="B215" s="36"/>
      <c r="C215" s="36" t="s">
        <v>720</v>
      </c>
      <c r="D215" s="43">
        <v>-3037500</v>
      </c>
      <c r="E215" s="31">
        <v>-2322.7800000000002</v>
      </c>
      <c r="F215" s="32">
        <v>-1.3627E-2</v>
      </c>
      <c r="G215" s="17"/>
    </row>
    <row r="216" spans="1:7" x14ac:dyDescent="0.25">
      <c r="A216" s="13" t="s">
        <v>2264</v>
      </c>
      <c r="B216" s="36"/>
      <c r="C216" s="36" t="s">
        <v>436</v>
      </c>
      <c r="D216" s="43">
        <v>-25873950</v>
      </c>
      <c r="E216" s="31">
        <v>-3358.44</v>
      </c>
      <c r="F216" s="32">
        <v>-1.9703999999999999E-2</v>
      </c>
      <c r="G216" s="17"/>
    </row>
    <row r="217" spans="1:7" x14ac:dyDescent="0.25">
      <c r="A217" s="13" t="s">
        <v>2267</v>
      </c>
      <c r="B217" s="36"/>
      <c r="C217" s="36" t="s">
        <v>503</v>
      </c>
      <c r="D217" s="43">
        <v>-324000</v>
      </c>
      <c r="E217" s="31">
        <v>-3861.43</v>
      </c>
      <c r="F217" s="32">
        <v>-2.2655000000000002E-2</v>
      </c>
      <c r="G217" s="17"/>
    </row>
    <row r="218" spans="1:7" x14ac:dyDescent="0.25">
      <c r="A218" s="13" t="s">
        <v>2258</v>
      </c>
      <c r="B218" s="36"/>
      <c r="C218" s="36" t="s">
        <v>436</v>
      </c>
      <c r="D218" s="43">
        <v>-255550</v>
      </c>
      <c r="E218" s="31">
        <v>-4514.55</v>
      </c>
      <c r="F218" s="32">
        <v>-2.6485999999999999E-2</v>
      </c>
      <c r="G218" s="17"/>
    </row>
    <row r="219" spans="1:7" x14ac:dyDescent="0.25">
      <c r="A219" s="13" t="s">
        <v>2225</v>
      </c>
      <c r="B219" s="36"/>
      <c r="C219" s="36" t="s">
        <v>475</v>
      </c>
      <c r="D219" s="43">
        <v>-360000</v>
      </c>
      <c r="E219" s="31">
        <v>-4599.72</v>
      </c>
      <c r="F219" s="32">
        <v>-2.6986E-2</v>
      </c>
      <c r="G219" s="17"/>
    </row>
    <row r="220" spans="1:7" x14ac:dyDescent="0.25">
      <c r="A220" s="13" t="s">
        <v>2269</v>
      </c>
      <c r="B220" s="36"/>
      <c r="C220" s="36" t="s">
        <v>378</v>
      </c>
      <c r="D220" s="43">
        <v>-462700</v>
      </c>
      <c r="E220" s="31">
        <v>-6149.28</v>
      </c>
      <c r="F220" s="32">
        <v>-3.6077999999999999E-2</v>
      </c>
      <c r="G220" s="17"/>
    </row>
    <row r="221" spans="1:7" x14ac:dyDescent="0.25">
      <c r="A221" s="13" t="s">
        <v>2248</v>
      </c>
      <c r="B221" s="36"/>
      <c r="C221" s="36" t="s">
        <v>498</v>
      </c>
      <c r="D221" s="43">
        <v>-3999700</v>
      </c>
      <c r="E221" s="31">
        <v>-7114.27</v>
      </c>
      <c r="F221" s="32">
        <v>-4.1738999999999998E-2</v>
      </c>
      <c r="G221" s="17"/>
    </row>
    <row r="222" spans="1:7" x14ac:dyDescent="0.25">
      <c r="A222" s="13" t="s">
        <v>2268</v>
      </c>
      <c r="B222" s="36"/>
      <c r="C222" s="36" t="s">
        <v>378</v>
      </c>
      <c r="D222" s="43">
        <v>-1053650</v>
      </c>
      <c r="E222" s="31">
        <v>-7539.39</v>
      </c>
      <c r="F222" s="32">
        <v>-4.4233000000000001E-2</v>
      </c>
      <c r="G222" s="17"/>
    </row>
    <row r="223" spans="1:7" x14ac:dyDescent="0.25">
      <c r="A223" s="14" t="s">
        <v>325</v>
      </c>
      <c r="B223" s="37"/>
      <c r="C223" s="37"/>
      <c r="D223" s="18"/>
      <c r="E223" s="44">
        <v>-67076.11</v>
      </c>
      <c r="F223" s="45">
        <v>-0.393507</v>
      </c>
      <c r="G223" s="21"/>
    </row>
    <row r="224" spans="1:7" x14ac:dyDescent="0.25">
      <c r="A224" s="13"/>
      <c r="B224" s="36"/>
      <c r="C224" s="36"/>
      <c r="D224" s="15"/>
      <c r="E224" s="16"/>
      <c r="F224" s="17"/>
      <c r="G224" s="17"/>
    </row>
    <row r="225" spans="1:7" x14ac:dyDescent="0.25">
      <c r="A225" s="13"/>
      <c r="B225" s="36"/>
      <c r="C225" s="36"/>
      <c r="D225" s="15"/>
      <c r="E225" s="16"/>
      <c r="F225" s="17"/>
      <c r="G225" s="17"/>
    </row>
    <row r="226" spans="1:7" x14ac:dyDescent="0.25">
      <c r="A226" s="13"/>
      <c r="B226" s="36"/>
      <c r="C226" s="36"/>
      <c r="D226" s="15"/>
      <c r="E226" s="16"/>
      <c r="F226" s="17"/>
      <c r="G226" s="17"/>
    </row>
    <row r="227" spans="1:7" x14ac:dyDescent="0.25">
      <c r="A227" s="25" t="s">
        <v>336</v>
      </c>
      <c r="B227" s="38"/>
      <c r="C227" s="38"/>
      <c r="D227" s="26"/>
      <c r="E227" s="46">
        <v>-67076.11</v>
      </c>
      <c r="F227" s="47">
        <v>-0.393507</v>
      </c>
      <c r="G227" s="21"/>
    </row>
    <row r="228" spans="1:7" x14ac:dyDescent="0.25">
      <c r="A228" s="13"/>
      <c r="B228" s="36"/>
      <c r="C228" s="36"/>
      <c r="D228" s="15"/>
      <c r="E228" s="16"/>
      <c r="F228" s="17"/>
      <c r="G228" s="17"/>
    </row>
    <row r="229" spans="1:7" x14ac:dyDescent="0.25">
      <c r="A229" s="14" t="s">
        <v>164</v>
      </c>
      <c r="B229" s="36"/>
      <c r="C229" s="36"/>
      <c r="D229" s="15"/>
      <c r="E229" s="16"/>
      <c r="F229" s="17"/>
      <c r="G229" s="17"/>
    </row>
    <row r="230" spans="1:7" x14ac:dyDescent="0.25">
      <c r="A230" s="14" t="s">
        <v>165</v>
      </c>
      <c r="B230" s="36"/>
      <c r="C230" s="36"/>
      <c r="D230" s="15"/>
      <c r="E230" s="16"/>
      <c r="F230" s="17"/>
      <c r="G230" s="17"/>
    </row>
    <row r="231" spans="1:7" x14ac:dyDescent="0.25">
      <c r="A231" s="13" t="s">
        <v>1035</v>
      </c>
      <c r="B231" s="36" t="s">
        <v>1036</v>
      </c>
      <c r="C231" s="36" t="s">
        <v>168</v>
      </c>
      <c r="D231" s="15">
        <v>5000000</v>
      </c>
      <c r="E231" s="16">
        <v>4982.18</v>
      </c>
      <c r="F231" s="17">
        <v>2.92E-2</v>
      </c>
      <c r="G231" s="17">
        <v>8.0249000000000001E-2</v>
      </c>
    </row>
    <row r="232" spans="1:7" x14ac:dyDescent="0.25">
      <c r="A232" s="13" t="s">
        <v>1273</v>
      </c>
      <c r="B232" s="36" t="s">
        <v>1274</v>
      </c>
      <c r="C232" s="36" t="s">
        <v>168</v>
      </c>
      <c r="D232" s="15">
        <v>2500000</v>
      </c>
      <c r="E232" s="16">
        <v>2478</v>
      </c>
      <c r="F232" s="17">
        <v>1.4500000000000001E-2</v>
      </c>
      <c r="G232" s="17">
        <v>8.2574999999999996E-2</v>
      </c>
    </row>
    <row r="233" spans="1:7" x14ac:dyDescent="0.25">
      <c r="A233" s="13" t="s">
        <v>1045</v>
      </c>
      <c r="B233" s="36" t="s">
        <v>1046</v>
      </c>
      <c r="C233" s="36" t="s">
        <v>168</v>
      </c>
      <c r="D233" s="15">
        <v>2500000</v>
      </c>
      <c r="E233" s="16">
        <v>2468.4499999999998</v>
      </c>
      <c r="F233" s="17">
        <v>1.4500000000000001E-2</v>
      </c>
      <c r="G233" s="17">
        <v>8.1500000000000003E-2</v>
      </c>
    </row>
    <row r="234" spans="1:7" x14ac:dyDescent="0.25">
      <c r="A234" s="13" t="s">
        <v>1041</v>
      </c>
      <c r="B234" s="36" t="s">
        <v>1042</v>
      </c>
      <c r="C234" s="36" t="s">
        <v>168</v>
      </c>
      <c r="D234" s="15">
        <v>1000000</v>
      </c>
      <c r="E234" s="16">
        <v>994.45</v>
      </c>
      <c r="F234" s="17">
        <v>5.7999999999999996E-3</v>
      </c>
      <c r="G234" s="17">
        <v>7.7899999999999997E-2</v>
      </c>
    </row>
    <row r="235" spans="1:7" x14ac:dyDescent="0.25">
      <c r="A235" s="14" t="s">
        <v>325</v>
      </c>
      <c r="B235" s="37"/>
      <c r="C235" s="37"/>
      <c r="D235" s="18"/>
      <c r="E235" s="19">
        <v>10923.08</v>
      </c>
      <c r="F235" s="20">
        <v>6.4000000000000001E-2</v>
      </c>
      <c r="G235" s="21"/>
    </row>
    <row r="236" spans="1:7" x14ac:dyDescent="0.25">
      <c r="A236" s="13"/>
      <c r="B236" s="36"/>
      <c r="C236" s="36"/>
      <c r="D236" s="15"/>
      <c r="E236" s="16"/>
      <c r="F236" s="17"/>
      <c r="G236" s="17"/>
    </row>
    <row r="237" spans="1:7" x14ac:dyDescent="0.25">
      <c r="A237" s="14" t="s">
        <v>326</v>
      </c>
      <c r="B237" s="36"/>
      <c r="C237" s="36"/>
      <c r="D237" s="15"/>
      <c r="E237" s="16"/>
      <c r="F237" s="17"/>
      <c r="G237" s="17"/>
    </row>
    <row r="238" spans="1:7" x14ac:dyDescent="0.25">
      <c r="A238" s="13" t="s">
        <v>1321</v>
      </c>
      <c r="B238" s="36" t="s">
        <v>1322</v>
      </c>
      <c r="C238" s="36" t="s">
        <v>329</v>
      </c>
      <c r="D238" s="15">
        <v>2500000</v>
      </c>
      <c r="E238" s="16">
        <v>2508.2199999999998</v>
      </c>
      <c r="F238" s="17">
        <v>1.47E-2</v>
      </c>
      <c r="G238" s="17">
        <v>7.2429999999999994E-2</v>
      </c>
    </row>
    <row r="239" spans="1:7" x14ac:dyDescent="0.25">
      <c r="A239" s="13" t="s">
        <v>330</v>
      </c>
      <c r="B239" s="36" t="s">
        <v>331</v>
      </c>
      <c r="C239" s="36" t="s">
        <v>329</v>
      </c>
      <c r="D239" s="15">
        <v>1000000</v>
      </c>
      <c r="E239" s="16">
        <v>1010.41</v>
      </c>
      <c r="F239" s="17">
        <v>5.8999999999999999E-3</v>
      </c>
      <c r="G239" s="17">
        <v>6.7573999999999995E-2</v>
      </c>
    </row>
    <row r="240" spans="1:7" x14ac:dyDescent="0.25">
      <c r="A240" s="14" t="s">
        <v>325</v>
      </c>
      <c r="B240" s="37"/>
      <c r="C240" s="37"/>
      <c r="D240" s="18"/>
      <c r="E240" s="19">
        <v>3518.63</v>
      </c>
      <c r="F240" s="20">
        <v>2.06E-2</v>
      </c>
      <c r="G240" s="21"/>
    </row>
    <row r="241" spans="1:7" x14ac:dyDescent="0.25">
      <c r="A241" s="13"/>
      <c r="B241" s="36"/>
      <c r="C241" s="36"/>
      <c r="D241" s="15"/>
      <c r="E241" s="16"/>
      <c r="F241" s="17"/>
      <c r="G241" s="17"/>
    </row>
    <row r="242" spans="1:7" x14ac:dyDescent="0.25">
      <c r="A242" s="14" t="s">
        <v>334</v>
      </c>
      <c r="B242" s="36"/>
      <c r="C242" s="36"/>
      <c r="D242" s="15"/>
      <c r="E242" s="16"/>
      <c r="F242" s="17"/>
      <c r="G242" s="17"/>
    </row>
    <row r="243" spans="1:7" x14ac:dyDescent="0.25">
      <c r="A243" s="14" t="s">
        <v>325</v>
      </c>
      <c r="B243" s="36"/>
      <c r="C243" s="36"/>
      <c r="D243" s="15"/>
      <c r="E243" s="22" t="s">
        <v>163</v>
      </c>
      <c r="F243" s="23" t="s">
        <v>163</v>
      </c>
      <c r="G243" s="17"/>
    </row>
    <row r="244" spans="1:7" x14ac:dyDescent="0.25">
      <c r="A244" s="13"/>
      <c r="B244" s="36"/>
      <c r="C244" s="36"/>
      <c r="D244" s="15"/>
      <c r="E244" s="16"/>
      <c r="F244" s="17"/>
      <c r="G244" s="17"/>
    </row>
    <row r="245" spans="1:7" x14ac:dyDescent="0.25">
      <c r="A245" s="14" t="s">
        <v>335</v>
      </c>
      <c r="B245" s="36"/>
      <c r="C245" s="36"/>
      <c r="D245" s="15"/>
      <c r="E245" s="16"/>
      <c r="F245" s="17"/>
      <c r="G245" s="17"/>
    </row>
    <row r="246" spans="1:7" x14ac:dyDescent="0.25">
      <c r="A246" s="14" t="s">
        <v>325</v>
      </c>
      <c r="B246" s="36"/>
      <c r="C246" s="36"/>
      <c r="D246" s="15"/>
      <c r="E246" s="22" t="s">
        <v>163</v>
      </c>
      <c r="F246" s="23" t="s">
        <v>163</v>
      </c>
      <c r="G246" s="17"/>
    </row>
    <row r="247" spans="1:7" x14ac:dyDescent="0.25">
      <c r="A247" s="13"/>
      <c r="B247" s="36"/>
      <c r="C247" s="36"/>
      <c r="D247" s="15"/>
      <c r="E247" s="16"/>
      <c r="F247" s="17"/>
      <c r="G247" s="17"/>
    </row>
    <row r="248" spans="1:7" x14ac:dyDescent="0.25">
      <c r="A248" s="25" t="s">
        <v>336</v>
      </c>
      <c r="B248" s="38"/>
      <c r="C248" s="38"/>
      <c r="D248" s="26"/>
      <c r="E248" s="29">
        <v>14441.71</v>
      </c>
      <c r="F248" s="30">
        <v>8.4599999999999995E-2</v>
      </c>
      <c r="G248" s="21"/>
    </row>
    <row r="249" spans="1:7" x14ac:dyDescent="0.25">
      <c r="A249" s="13"/>
      <c r="B249" s="36"/>
      <c r="C249" s="36"/>
      <c r="D249" s="15"/>
      <c r="E249" s="16"/>
      <c r="F249" s="17"/>
      <c r="G249" s="17"/>
    </row>
    <row r="250" spans="1:7" x14ac:dyDescent="0.25">
      <c r="A250" s="96" t="s">
        <v>1047</v>
      </c>
      <c r="B250" s="97"/>
      <c r="C250" s="97"/>
      <c r="D250" s="98"/>
      <c r="E250" s="99"/>
      <c r="F250" s="100"/>
      <c r="G250" s="101"/>
    </row>
    <row r="251" spans="1:7" x14ac:dyDescent="0.25">
      <c r="A251" s="96" t="s">
        <v>1048</v>
      </c>
      <c r="B251" s="103"/>
      <c r="C251" s="103"/>
      <c r="D251" s="104"/>
      <c r="E251" s="105"/>
      <c r="F251" s="106"/>
      <c r="G251" s="107"/>
    </row>
    <row r="252" spans="1:7" x14ac:dyDescent="0.25">
      <c r="A252" s="13" t="s">
        <v>2612</v>
      </c>
      <c r="B252" s="36" t="s">
        <v>2613</v>
      </c>
      <c r="C252" s="36" t="s">
        <v>436</v>
      </c>
      <c r="D252" s="15">
        <v>1175000</v>
      </c>
      <c r="E252" s="16">
        <v>2103.25</v>
      </c>
      <c r="F252" s="17">
        <v>1.23E-2</v>
      </c>
      <c r="G252" s="17"/>
    </row>
    <row r="253" spans="1:7" x14ac:dyDescent="0.25">
      <c r="A253" s="13" t="s">
        <v>2614</v>
      </c>
      <c r="B253" s="36" t="s">
        <v>2615</v>
      </c>
      <c r="C253" s="36" t="s">
        <v>475</v>
      </c>
      <c r="D253" s="15">
        <v>1064262</v>
      </c>
      <c r="E253" s="16">
        <v>1819.68</v>
      </c>
      <c r="F253" s="17">
        <v>1.0699999999999999E-2</v>
      </c>
      <c r="G253" s="17"/>
    </row>
    <row r="254" spans="1:7" x14ac:dyDescent="0.25">
      <c r="A254" s="13" t="s">
        <v>1051</v>
      </c>
      <c r="B254" s="36" t="s">
        <v>1052</v>
      </c>
      <c r="C254" s="36" t="s">
        <v>640</v>
      </c>
      <c r="D254" s="15">
        <v>848220</v>
      </c>
      <c r="E254" s="16">
        <v>1315.59</v>
      </c>
      <c r="F254" s="17">
        <v>7.7000000000000002E-3</v>
      </c>
      <c r="G254" s="17"/>
    </row>
    <row r="255" spans="1:7" x14ac:dyDescent="0.25">
      <c r="A255" s="13" t="s">
        <v>1049</v>
      </c>
      <c r="B255" s="36" t="s">
        <v>1050</v>
      </c>
      <c r="C255" s="36" t="s">
        <v>640</v>
      </c>
      <c r="D255" s="15">
        <v>1000000</v>
      </c>
      <c r="E255" s="16">
        <v>1209.9000000000001</v>
      </c>
      <c r="F255" s="17">
        <v>7.1000000000000004E-3</v>
      </c>
      <c r="G255" s="17"/>
    </row>
    <row r="256" spans="1:7" x14ac:dyDescent="0.25">
      <c r="A256" s="13" t="s">
        <v>2616</v>
      </c>
      <c r="B256" s="36" t="s">
        <v>2617</v>
      </c>
      <c r="C256" s="36" t="s">
        <v>1018</v>
      </c>
      <c r="D256" s="15">
        <v>300000</v>
      </c>
      <c r="E256" s="16">
        <v>453</v>
      </c>
      <c r="F256" s="17">
        <v>2.7000000000000001E-3</v>
      </c>
      <c r="G256" s="17"/>
    </row>
    <row r="257" spans="1:7" x14ac:dyDescent="0.25">
      <c r="A257" s="13"/>
      <c r="B257" s="36"/>
      <c r="C257" s="36"/>
      <c r="D257" s="15"/>
      <c r="E257" s="16"/>
      <c r="F257" s="17"/>
      <c r="G257" s="17"/>
    </row>
    <row r="258" spans="1:7" x14ac:dyDescent="0.25">
      <c r="A258" s="96" t="s">
        <v>325</v>
      </c>
      <c r="B258" s="103"/>
      <c r="C258" s="103"/>
      <c r="D258" s="104"/>
      <c r="E258" s="109">
        <f>SUM(E252:E257)</f>
        <v>6901.42</v>
      </c>
      <c r="F258" s="110">
        <f>SUM(F252:F257)</f>
        <v>4.0500000000000001E-2</v>
      </c>
      <c r="G258" s="107"/>
    </row>
    <row r="259" spans="1:7" x14ac:dyDescent="0.25">
      <c r="A259" s="25" t="s">
        <v>336</v>
      </c>
      <c r="B259" s="38"/>
      <c r="C259" s="38"/>
      <c r="D259" s="26"/>
      <c r="E259" s="29">
        <f>E258</f>
        <v>6901.42</v>
      </c>
      <c r="F259" s="30">
        <f>F258</f>
        <v>4.0500000000000001E-2</v>
      </c>
      <c r="G259" s="21"/>
    </row>
    <row r="260" spans="1:7" x14ac:dyDescent="0.25">
      <c r="A260" s="13"/>
      <c r="B260" s="36"/>
      <c r="C260" s="36"/>
      <c r="D260" s="15"/>
      <c r="E260" s="16"/>
      <c r="F260" s="17"/>
      <c r="G260" s="17"/>
    </row>
    <row r="261" spans="1:7" x14ac:dyDescent="0.25">
      <c r="A261" s="14" t="s">
        <v>587</v>
      </c>
      <c r="B261" s="36"/>
      <c r="C261" s="36"/>
      <c r="D261" s="15"/>
      <c r="E261" s="16"/>
      <c r="F261" s="17"/>
      <c r="G261" s="17"/>
    </row>
    <row r="262" spans="1:7" x14ac:dyDescent="0.25">
      <c r="A262" s="13" t="s">
        <v>1053</v>
      </c>
      <c r="B262" s="36" t="s">
        <v>1054</v>
      </c>
      <c r="C262" s="36"/>
      <c r="D262" s="15">
        <v>746753.51</v>
      </c>
      <c r="E262" s="16">
        <v>7516.93</v>
      </c>
      <c r="F262" s="17">
        <v>4.41E-2</v>
      </c>
      <c r="G262" s="17"/>
    </row>
    <row r="263" spans="1:7" x14ac:dyDescent="0.25">
      <c r="A263" s="13" t="s">
        <v>1055</v>
      </c>
      <c r="B263" s="36" t="s">
        <v>1056</v>
      </c>
      <c r="C263" s="36"/>
      <c r="D263" s="15">
        <v>567154.51199999999</v>
      </c>
      <c r="E263" s="16">
        <v>6283.42</v>
      </c>
      <c r="F263" s="17">
        <v>3.6900000000000002E-2</v>
      </c>
      <c r="G263" s="17"/>
    </row>
    <row r="264" spans="1:7" x14ac:dyDescent="0.25">
      <c r="A264" s="13" t="s">
        <v>1873</v>
      </c>
      <c r="B264" s="36" t="s">
        <v>1874</v>
      </c>
      <c r="C264" s="36"/>
      <c r="D264" s="15">
        <v>116100.23</v>
      </c>
      <c r="E264" s="16">
        <v>4276.05</v>
      </c>
      <c r="F264" s="17">
        <v>2.5100000000000001E-2</v>
      </c>
      <c r="G264" s="17"/>
    </row>
    <row r="265" spans="1:7" x14ac:dyDescent="0.25">
      <c r="A265" s="13" t="s">
        <v>588</v>
      </c>
      <c r="B265" s="36" t="s">
        <v>589</v>
      </c>
      <c r="C265" s="36"/>
      <c r="D265" s="15">
        <v>11048999.999700001</v>
      </c>
      <c r="E265" s="16">
        <v>3755.21</v>
      </c>
      <c r="F265" s="17">
        <v>2.1999999999999999E-2</v>
      </c>
      <c r="G265" s="17"/>
    </row>
    <row r="266" spans="1:7" x14ac:dyDescent="0.25">
      <c r="A266" s="13" t="s">
        <v>1057</v>
      </c>
      <c r="B266" s="36" t="s">
        <v>1058</v>
      </c>
      <c r="C266" s="36"/>
      <c r="D266" s="15">
        <v>8363730.4313999992</v>
      </c>
      <c r="E266" s="16">
        <v>953.97</v>
      </c>
      <c r="F266" s="17">
        <v>5.5999999999999999E-3</v>
      </c>
      <c r="G266" s="17"/>
    </row>
    <row r="267" spans="1:7" x14ac:dyDescent="0.25">
      <c r="A267" s="13" t="s">
        <v>1059</v>
      </c>
      <c r="B267" s="36" t="s">
        <v>1060</v>
      </c>
      <c r="C267" s="36"/>
      <c r="D267" s="15">
        <v>2317553.1033999999</v>
      </c>
      <c r="E267" s="16">
        <v>261.04000000000002</v>
      </c>
      <c r="F267" s="17">
        <v>1.5E-3</v>
      </c>
      <c r="G267" s="17"/>
    </row>
    <row r="268" spans="1:7" x14ac:dyDescent="0.25">
      <c r="A268" s="13"/>
      <c r="B268" s="36"/>
      <c r="C268" s="36"/>
      <c r="D268" s="15"/>
      <c r="E268" s="16"/>
      <c r="F268" s="17"/>
      <c r="G268" s="17"/>
    </row>
    <row r="269" spans="1:7" x14ac:dyDescent="0.25">
      <c r="A269" s="25" t="s">
        <v>336</v>
      </c>
      <c r="B269" s="38"/>
      <c r="C269" s="38"/>
      <c r="D269" s="26"/>
      <c r="E269" s="29">
        <v>23046.62</v>
      </c>
      <c r="F269" s="30">
        <v>0.13519999999999999</v>
      </c>
      <c r="G269" s="21"/>
    </row>
    <row r="270" spans="1:7" x14ac:dyDescent="0.25">
      <c r="A270" s="13"/>
      <c r="B270" s="36"/>
      <c r="C270" s="36"/>
      <c r="D270" s="15"/>
      <c r="E270" s="16"/>
      <c r="F270" s="17"/>
      <c r="G270" s="17"/>
    </row>
    <row r="271" spans="1:7" x14ac:dyDescent="0.25">
      <c r="A271" s="14" t="s">
        <v>337</v>
      </c>
      <c r="B271" s="36"/>
      <c r="C271" s="36"/>
      <c r="D271" s="15"/>
      <c r="E271" s="16"/>
      <c r="F271" s="17"/>
      <c r="G271" s="17"/>
    </row>
    <row r="272" spans="1:7" x14ac:dyDescent="0.25">
      <c r="A272" s="13" t="s">
        <v>339</v>
      </c>
      <c r="B272" s="36"/>
      <c r="C272" s="36"/>
      <c r="D272" s="15"/>
      <c r="E272" s="16">
        <v>10827.48</v>
      </c>
      <c r="F272" s="17">
        <v>6.3500000000000001E-2</v>
      </c>
      <c r="G272" s="17">
        <v>5.1214000000000003E-2</v>
      </c>
    </row>
    <row r="273" spans="1:7" x14ac:dyDescent="0.25">
      <c r="A273" s="14" t="s">
        <v>325</v>
      </c>
      <c r="B273" s="37"/>
      <c r="C273" s="37"/>
      <c r="D273" s="18"/>
      <c r="E273" s="19">
        <v>10827.48</v>
      </c>
      <c r="F273" s="20">
        <v>6.3500000000000001E-2</v>
      </c>
      <c r="G273" s="21"/>
    </row>
    <row r="274" spans="1:7" x14ac:dyDescent="0.25">
      <c r="A274" s="13"/>
      <c r="B274" s="36"/>
      <c r="C274" s="36"/>
      <c r="D274" s="15"/>
      <c r="E274" s="16"/>
      <c r="F274" s="17"/>
      <c r="G274" s="17"/>
    </row>
    <row r="275" spans="1:7" x14ac:dyDescent="0.25">
      <c r="A275" s="25" t="s">
        <v>336</v>
      </c>
      <c r="B275" s="38"/>
      <c r="C275" s="38"/>
      <c r="D275" s="26"/>
      <c r="E275" s="29">
        <v>10827.48</v>
      </c>
      <c r="F275" s="30">
        <v>6.3500000000000001E-2</v>
      </c>
      <c r="G275" s="21"/>
    </row>
    <row r="276" spans="1:7" x14ac:dyDescent="0.25">
      <c r="A276" s="13" t="s">
        <v>340</v>
      </c>
      <c r="B276" s="36"/>
      <c r="C276" s="36"/>
      <c r="D276" s="15"/>
      <c r="E276" s="16">
        <v>306.00001589999999</v>
      </c>
      <c r="F276" s="17">
        <v>1.7949999999999999E-3</v>
      </c>
      <c r="G276" s="17"/>
    </row>
    <row r="277" spans="1:7" x14ac:dyDescent="0.25">
      <c r="A277" s="13" t="s">
        <v>341</v>
      </c>
      <c r="B277" s="36"/>
      <c r="C277" s="36"/>
      <c r="D277" s="15"/>
      <c r="E277" s="31">
        <v>-665.05001589999995</v>
      </c>
      <c r="F277" s="32">
        <v>-3.4949999999999998E-3</v>
      </c>
      <c r="G277" s="17">
        <v>5.1214000000000003E-2</v>
      </c>
    </row>
    <row r="278" spans="1:7" x14ac:dyDescent="0.25">
      <c r="A278" s="33" t="s">
        <v>342</v>
      </c>
      <c r="B278" s="39"/>
      <c r="C278" s="39"/>
      <c r="D278" s="34"/>
      <c r="E278" s="27">
        <v>170444</v>
      </c>
      <c r="F278" s="28">
        <v>1</v>
      </c>
      <c r="G278" s="28"/>
    </row>
    <row r="279" spans="1:7" x14ac:dyDescent="0.25">
      <c r="A279" s="70" t="s">
        <v>343</v>
      </c>
      <c r="B279" s="71"/>
      <c r="C279" s="71"/>
      <c r="D279" s="71"/>
      <c r="E279" s="71"/>
      <c r="F279" s="71"/>
      <c r="G279" s="72"/>
    </row>
    <row r="280" spans="1:7" x14ac:dyDescent="0.25">
      <c r="A280" s="1" t="s">
        <v>1063</v>
      </c>
    </row>
    <row r="281" spans="1:7" x14ac:dyDescent="0.25">
      <c r="A281" s="1" t="s">
        <v>344</v>
      </c>
    </row>
    <row r="283" spans="1:7" x14ac:dyDescent="0.25">
      <c r="A283" s="1" t="s">
        <v>346</v>
      </c>
    </row>
    <row r="284" spans="1:7" x14ac:dyDescent="0.25">
      <c r="A284" s="56" t="s">
        <v>347</v>
      </c>
      <c r="B284" s="3" t="s">
        <v>163</v>
      </c>
    </row>
    <row r="285" spans="1:7" x14ac:dyDescent="0.25">
      <c r="A285" t="s">
        <v>348</v>
      </c>
    </row>
    <row r="286" spans="1:7" x14ac:dyDescent="0.25">
      <c r="A286" t="s">
        <v>590</v>
      </c>
      <c r="B286" t="s">
        <v>350</v>
      </c>
      <c r="C286" t="s">
        <v>350</v>
      </c>
    </row>
    <row r="287" spans="1:7" x14ac:dyDescent="0.25">
      <c r="B287" s="58">
        <v>46265</v>
      </c>
      <c r="C287" s="58">
        <v>46295</v>
      </c>
    </row>
    <row r="288" spans="1:7" x14ac:dyDescent="0.25">
      <c r="A288" t="s">
        <v>2618</v>
      </c>
      <c r="B288" s="116">
        <v>18.628499999999999</v>
      </c>
      <c r="C288" s="116">
        <v>18.241399999999999</v>
      </c>
    </row>
    <row r="289" spans="1:4" x14ac:dyDescent="0.25">
      <c r="A289" t="s">
        <v>974</v>
      </c>
      <c r="B289" s="116">
        <v>27.397200000000002</v>
      </c>
      <c r="C289" s="116">
        <v>27.269600000000001</v>
      </c>
    </row>
    <row r="290" spans="1:4" x14ac:dyDescent="0.25">
      <c r="A290" t="s">
        <v>2619</v>
      </c>
      <c r="B290" s="116">
        <v>14.5253</v>
      </c>
      <c r="C290" s="116">
        <v>14.367599999999999</v>
      </c>
    </row>
    <row r="291" spans="1:4" x14ac:dyDescent="0.25">
      <c r="A291" t="s">
        <v>2620</v>
      </c>
      <c r="B291" s="116">
        <v>30.586500000000001</v>
      </c>
      <c r="C291" s="116">
        <v>30.4681</v>
      </c>
    </row>
    <row r="292" spans="1:4" x14ac:dyDescent="0.25">
      <c r="A292" t="s">
        <v>2621</v>
      </c>
      <c r="B292" s="116">
        <v>21.9176</v>
      </c>
      <c r="C292" s="116">
        <v>21.533200000000001</v>
      </c>
    </row>
    <row r="293" spans="1:4" x14ac:dyDescent="0.25">
      <c r="A293" t="s">
        <v>973</v>
      </c>
      <c r="B293" s="116">
        <v>30.574200000000001</v>
      </c>
      <c r="C293" s="116">
        <v>30.457100000000001</v>
      </c>
    </row>
    <row r="294" spans="1:4" x14ac:dyDescent="0.25">
      <c r="A294" t="s">
        <v>2622</v>
      </c>
      <c r="B294" s="116">
        <v>16.8017</v>
      </c>
      <c r="C294" s="116">
        <v>16.647300000000001</v>
      </c>
    </row>
    <row r="295" spans="1:4" x14ac:dyDescent="0.25">
      <c r="A295" t="s">
        <v>1066</v>
      </c>
    </row>
    <row r="297" spans="1:4" x14ac:dyDescent="0.25">
      <c r="A297" s="59" t="s">
        <v>1067</v>
      </c>
      <c r="B297" s="59" t="s">
        <v>1068</v>
      </c>
      <c r="C297" s="59" t="s">
        <v>1069</v>
      </c>
      <c r="D297" s="59" t="s">
        <v>1070</v>
      </c>
    </row>
    <row r="298" spans="1:4" x14ac:dyDescent="0.25">
      <c r="A298" s="59" t="s">
        <v>1572</v>
      </c>
      <c r="B298" s="59"/>
      <c r="C298" s="123">
        <v>0.3</v>
      </c>
      <c r="D298" s="124">
        <v>0.3</v>
      </c>
    </row>
    <row r="299" spans="1:4" x14ac:dyDescent="0.25">
      <c r="A299" s="59" t="s">
        <v>1379</v>
      </c>
      <c r="B299" s="59"/>
      <c r="C299" s="123">
        <v>0.09</v>
      </c>
      <c r="D299" s="124">
        <v>0.09</v>
      </c>
    </row>
    <row r="300" spans="1:4" x14ac:dyDescent="0.25">
      <c r="A300" s="59" t="s">
        <v>1073</v>
      </c>
      <c r="B300" s="59"/>
      <c r="C300" s="123">
        <v>0.3</v>
      </c>
      <c r="D300" s="124">
        <v>0.3</v>
      </c>
    </row>
    <row r="301" spans="1:4" x14ac:dyDescent="0.25">
      <c r="A301" s="59" t="s">
        <v>1382</v>
      </c>
      <c r="B301" s="59"/>
      <c r="C301" s="123">
        <v>0.09</v>
      </c>
      <c r="D301" s="124">
        <v>0.09</v>
      </c>
    </row>
    <row r="303" spans="1:4" x14ac:dyDescent="0.25">
      <c r="A303" t="s">
        <v>353</v>
      </c>
      <c r="B303" s="3" t="s">
        <v>163</v>
      </c>
    </row>
    <row r="304" spans="1:4" ht="29.1" customHeight="1" x14ac:dyDescent="0.25">
      <c r="A304" s="56" t="s">
        <v>354</v>
      </c>
      <c r="B304" s="3" t="s">
        <v>163</v>
      </c>
    </row>
    <row r="305" spans="1:10" ht="29.1" customHeight="1" x14ac:dyDescent="0.25">
      <c r="A305" s="56" t="s">
        <v>355</v>
      </c>
      <c r="B305" s="3" t="s">
        <v>163</v>
      </c>
    </row>
    <row r="306" spans="1:10" x14ac:dyDescent="0.25">
      <c r="A306" t="s">
        <v>595</v>
      </c>
      <c r="B306" s="57">
        <v>5.7209000000000003</v>
      </c>
    </row>
    <row r="307" spans="1:10" ht="43.5" customHeight="1" x14ac:dyDescent="0.25">
      <c r="A307" s="56" t="s">
        <v>357</v>
      </c>
      <c r="B307" s="3">
        <v>253.11</v>
      </c>
    </row>
    <row r="308" spans="1:10" x14ac:dyDescent="0.25">
      <c r="B308" s="3"/>
    </row>
    <row r="309" spans="1:10" ht="29.1" customHeight="1" x14ac:dyDescent="0.25">
      <c r="A309" s="56" t="s">
        <v>358</v>
      </c>
      <c r="B309" s="3" t="s">
        <v>163</v>
      </c>
    </row>
    <row r="310" spans="1:10" ht="29.1" customHeight="1" x14ac:dyDescent="0.25">
      <c r="A310" s="56" t="s">
        <v>359</v>
      </c>
      <c r="B310" t="s">
        <v>163</v>
      </c>
    </row>
    <row r="311" spans="1:10" ht="29.1" customHeight="1" x14ac:dyDescent="0.25">
      <c r="A311" s="56" t="s">
        <v>360</v>
      </c>
      <c r="B311" s="3" t="s">
        <v>163</v>
      </c>
    </row>
    <row r="312" spans="1:10" ht="29.1" customHeight="1" x14ac:dyDescent="0.25">
      <c r="A312" s="56" t="s">
        <v>361</v>
      </c>
      <c r="B312" s="3" t="s">
        <v>163</v>
      </c>
    </row>
    <row r="314" spans="1:10" x14ac:dyDescent="0.25">
      <c r="A314" s="75" t="s">
        <v>1074</v>
      </c>
      <c r="B314" s="76" t="s">
        <v>1075</v>
      </c>
      <c r="C314" s="74"/>
      <c r="D314" s="74"/>
      <c r="E314" s="74"/>
      <c r="F314" s="74"/>
      <c r="G314" s="74"/>
      <c r="H314" s="74"/>
      <c r="I314" s="74"/>
      <c r="J314" s="74"/>
    </row>
    <row r="316" spans="1:10" x14ac:dyDescent="0.25">
      <c r="A316" s="75" t="s">
        <v>1076</v>
      </c>
      <c r="B316" s="76" t="s">
        <v>2310</v>
      </c>
      <c r="C316" s="74"/>
      <c r="D316" s="74"/>
      <c r="E316" s="74"/>
      <c r="F316" s="74"/>
      <c r="G316" s="74"/>
      <c r="H316" s="74"/>
      <c r="I316" s="74"/>
      <c r="J316" s="74"/>
    </row>
    <row r="317" spans="1:10" x14ac:dyDescent="0.25">
      <c r="A317" s="74"/>
      <c r="B317" s="77" t="s">
        <v>1080</v>
      </c>
      <c r="C317" s="78" t="s">
        <v>1089</v>
      </c>
      <c r="D317" s="79" t="s">
        <v>1090</v>
      </c>
      <c r="E317" s="77" t="s">
        <v>158</v>
      </c>
      <c r="F317" s="78" t="s">
        <v>1091</v>
      </c>
      <c r="G317" s="77" t="s">
        <v>1092</v>
      </c>
      <c r="H317" s="77" t="s">
        <v>1093</v>
      </c>
      <c r="I317" s="74"/>
      <c r="J317" s="74"/>
    </row>
    <row r="318" spans="1:10" x14ac:dyDescent="0.25">
      <c r="A318" s="74"/>
      <c r="B318" s="80" t="s">
        <v>2623</v>
      </c>
      <c r="C318" s="80" t="s">
        <v>2317</v>
      </c>
      <c r="D318" s="80" t="s">
        <v>2313</v>
      </c>
      <c r="E318" s="81">
        <v>9450</v>
      </c>
      <c r="F318" s="82">
        <v>1317.3214</v>
      </c>
      <c r="G318" s="82">
        <v>1324.3</v>
      </c>
      <c r="H318" s="83">
        <v>51.3641048</v>
      </c>
      <c r="I318" s="85"/>
      <c r="J318" s="74"/>
    </row>
    <row r="319" spans="1:10" x14ac:dyDescent="0.25">
      <c r="A319" s="74"/>
      <c r="B319" s="80" t="s">
        <v>2623</v>
      </c>
      <c r="C319" s="80" t="s">
        <v>2319</v>
      </c>
      <c r="D319" s="80" t="s">
        <v>2313</v>
      </c>
      <c r="E319" s="81">
        <v>1854</v>
      </c>
      <c r="F319" s="82">
        <v>2890.1</v>
      </c>
      <c r="G319" s="82">
        <v>2902.5</v>
      </c>
      <c r="H319" s="83">
        <v>12.925300099999999</v>
      </c>
      <c r="I319" s="85"/>
      <c r="J319" s="74"/>
    </row>
    <row r="320" spans="1:10" x14ac:dyDescent="0.25">
      <c r="A320" s="74"/>
      <c r="B320" s="80" t="s">
        <v>2623</v>
      </c>
      <c r="C320" s="80" t="s">
        <v>2320</v>
      </c>
      <c r="D320" s="80" t="s">
        <v>2313</v>
      </c>
      <c r="E320" s="81">
        <v>360000</v>
      </c>
      <c r="F320" s="82">
        <v>1250.940175</v>
      </c>
      <c r="G320" s="82">
        <v>1277.7</v>
      </c>
      <c r="H320" s="83">
        <v>1245.5262</v>
      </c>
      <c r="I320" s="85"/>
      <c r="J320" s="74"/>
    </row>
    <row r="321" spans="1:10" x14ac:dyDescent="0.25">
      <c r="A321" s="74"/>
      <c r="B321" s="80" t="s">
        <v>2623</v>
      </c>
      <c r="C321" s="80" t="s">
        <v>2321</v>
      </c>
      <c r="D321" s="80" t="s">
        <v>2313</v>
      </c>
      <c r="E321" s="81">
        <v>99750</v>
      </c>
      <c r="F321" s="82">
        <v>1772.9081229999999</v>
      </c>
      <c r="G321" s="82">
        <v>1788.7</v>
      </c>
      <c r="H321" s="83">
        <v>362.1767888</v>
      </c>
      <c r="I321" s="85"/>
      <c r="J321" s="74"/>
    </row>
    <row r="322" spans="1:10" x14ac:dyDescent="0.25">
      <c r="A322" s="74"/>
      <c r="B322" s="80" t="s">
        <v>2623</v>
      </c>
      <c r="C322" s="80" t="s">
        <v>2325</v>
      </c>
      <c r="D322" s="80" t="s">
        <v>2313</v>
      </c>
      <c r="E322" s="81">
        <v>284400</v>
      </c>
      <c r="F322" s="82">
        <v>377.78</v>
      </c>
      <c r="G322" s="82">
        <v>374.75</v>
      </c>
      <c r="H322" s="83">
        <v>359.62024500000001</v>
      </c>
      <c r="I322" s="85"/>
      <c r="J322" s="74"/>
    </row>
    <row r="323" spans="1:10" x14ac:dyDescent="0.25">
      <c r="A323" s="74"/>
      <c r="B323" s="80" t="s">
        <v>2623</v>
      </c>
      <c r="C323" s="80" t="s">
        <v>2330</v>
      </c>
      <c r="D323" s="80" t="s">
        <v>2313</v>
      </c>
      <c r="E323" s="81">
        <v>40000</v>
      </c>
      <c r="F323" s="82">
        <v>159.345</v>
      </c>
      <c r="G323" s="82">
        <v>155.46</v>
      </c>
      <c r="H323" s="83">
        <v>13.72444</v>
      </c>
      <c r="I323" s="85"/>
      <c r="J323" s="74"/>
    </row>
    <row r="324" spans="1:10" x14ac:dyDescent="0.25">
      <c r="A324" s="74"/>
      <c r="B324" s="80" t="s">
        <v>2623</v>
      </c>
      <c r="C324" s="80" t="s">
        <v>2333</v>
      </c>
      <c r="D324" s="80" t="s">
        <v>2313</v>
      </c>
      <c r="E324" s="81">
        <v>10000</v>
      </c>
      <c r="F324" s="82">
        <v>1015.81</v>
      </c>
      <c r="G324" s="82">
        <v>1011.6</v>
      </c>
      <c r="H324" s="83">
        <v>19.695599999999999</v>
      </c>
      <c r="I324" s="85"/>
      <c r="J324" s="74"/>
    </row>
    <row r="325" spans="1:10" x14ac:dyDescent="0.25">
      <c r="A325" s="74"/>
      <c r="B325" s="80" t="s">
        <v>2623</v>
      </c>
      <c r="C325" s="80" t="s">
        <v>2336</v>
      </c>
      <c r="D325" s="80" t="s">
        <v>2313</v>
      </c>
      <c r="E325" s="81">
        <v>173125</v>
      </c>
      <c r="F325" s="82">
        <v>1221.1866500000001</v>
      </c>
      <c r="G325" s="82">
        <v>1227.8</v>
      </c>
      <c r="H325" s="83">
        <v>376.3616313</v>
      </c>
      <c r="I325" s="85"/>
      <c r="J325" s="74"/>
    </row>
    <row r="326" spans="1:10" x14ac:dyDescent="0.25">
      <c r="A326" s="74"/>
      <c r="B326" s="80" t="s">
        <v>2623</v>
      </c>
      <c r="C326" s="80" t="s">
        <v>2339</v>
      </c>
      <c r="D326" s="80" t="s">
        <v>2313</v>
      </c>
      <c r="E326" s="81">
        <v>2100</v>
      </c>
      <c r="F326" s="82">
        <v>1714.6</v>
      </c>
      <c r="G326" s="82">
        <v>1733.8</v>
      </c>
      <c r="H326" s="83">
        <v>6.4460129999999998</v>
      </c>
      <c r="I326" s="85"/>
      <c r="J326" s="74"/>
    </row>
    <row r="327" spans="1:10" x14ac:dyDescent="0.25">
      <c r="A327" s="74"/>
      <c r="B327" s="80" t="s">
        <v>2623</v>
      </c>
      <c r="C327" s="80" t="s">
        <v>2341</v>
      </c>
      <c r="D327" s="80" t="s">
        <v>2313</v>
      </c>
      <c r="E327" s="81">
        <v>266400</v>
      </c>
      <c r="F327" s="82">
        <v>183.89577299999999</v>
      </c>
      <c r="G327" s="82">
        <v>179.13</v>
      </c>
      <c r="H327" s="83">
        <v>194.0698692</v>
      </c>
      <c r="I327" s="85"/>
      <c r="J327" s="74"/>
    </row>
    <row r="328" spans="1:10" x14ac:dyDescent="0.25">
      <c r="A328" s="74"/>
      <c r="B328" s="80" t="s">
        <v>2623</v>
      </c>
      <c r="C328" s="80" t="s">
        <v>2342</v>
      </c>
      <c r="D328" s="80" t="s">
        <v>2313</v>
      </c>
      <c r="E328" s="81">
        <v>35100</v>
      </c>
      <c r="F328" s="82">
        <v>235.59</v>
      </c>
      <c r="G328" s="82">
        <v>232.64</v>
      </c>
      <c r="H328" s="83">
        <v>14.9920524</v>
      </c>
      <c r="I328" s="85"/>
      <c r="J328" s="74"/>
    </row>
    <row r="329" spans="1:10" x14ac:dyDescent="0.25">
      <c r="A329" s="74"/>
      <c r="B329" s="80" t="s">
        <v>2623</v>
      </c>
      <c r="C329" s="80" t="s">
        <v>2348</v>
      </c>
      <c r="D329" s="80" t="s">
        <v>2313</v>
      </c>
      <c r="E329" s="81">
        <v>255550</v>
      </c>
      <c r="F329" s="82">
        <v>1789.9310680000001</v>
      </c>
      <c r="G329" s="82">
        <v>1766.6</v>
      </c>
      <c r="H329" s="83">
        <v>796.80745549999995</v>
      </c>
      <c r="I329" s="85"/>
      <c r="J329" s="74"/>
    </row>
    <row r="330" spans="1:10" x14ac:dyDescent="0.25">
      <c r="A330" s="74"/>
      <c r="B330" s="80" t="s">
        <v>2623</v>
      </c>
      <c r="C330" s="80" t="s">
        <v>2349</v>
      </c>
      <c r="D330" s="80" t="s">
        <v>2313</v>
      </c>
      <c r="E330" s="81">
        <v>91875</v>
      </c>
      <c r="F330" s="82">
        <v>411.3614</v>
      </c>
      <c r="G330" s="82">
        <v>415.5</v>
      </c>
      <c r="H330" s="83">
        <v>89.635546899999994</v>
      </c>
      <c r="I330" s="85"/>
      <c r="J330" s="74"/>
    </row>
    <row r="331" spans="1:10" x14ac:dyDescent="0.25">
      <c r="A331" s="74"/>
      <c r="B331" s="80" t="s">
        <v>2623</v>
      </c>
      <c r="C331" s="80" t="s">
        <v>2350</v>
      </c>
      <c r="D331" s="80" t="s">
        <v>2313</v>
      </c>
      <c r="E331" s="81">
        <v>25000</v>
      </c>
      <c r="F331" s="82">
        <v>385.02499999999998</v>
      </c>
      <c r="G331" s="82">
        <v>374.15</v>
      </c>
      <c r="H331" s="83">
        <v>17.051312500000002</v>
      </c>
      <c r="I331" s="85"/>
      <c r="J331" s="74"/>
    </row>
    <row r="332" spans="1:10" x14ac:dyDescent="0.25">
      <c r="A332" s="74"/>
      <c r="B332" s="80" t="s">
        <v>2623</v>
      </c>
      <c r="C332" s="80" t="s">
        <v>2352</v>
      </c>
      <c r="D332" s="80" t="s">
        <v>2313</v>
      </c>
      <c r="E332" s="81">
        <v>96775</v>
      </c>
      <c r="F332" s="82">
        <v>307.80817100000002</v>
      </c>
      <c r="G332" s="82">
        <v>304.39999999999998</v>
      </c>
      <c r="H332" s="83">
        <v>55.794658499999997</v>
      </c>
      <c r="I332" s="85"/>
      <c r="J332" s="74"/>
    </row>
    <row r="333" spans="1:10" x14ac:dyDescent="0.25">
      <c r="A333" s="74"/>
      <c r="B333" s="80" t="s">
        <v>2623</v>
      </c>
      <c r="C333" s="80" t="s">
        <v>2624</v>
      </c>
      <c r="D333" s="80" t="s">
        <v>2313</v>
      </c>
      <c r="E333" s="81">
        <v>375</v>
      </c>
      <c r="F333" s="82">
        <v>4817.5</v>
      </c>
      <c r="G333" s="82">
        <v>4810.5</v>
      </c>
      <c r="H333" s="83">
        <v>3.2082280999999999</v>
      </c>
      <c r="I333" s="85"/>
      <c r="J333" s="74"/>
    </row>
    <row r="334" spans="1:10" x14ac:dyDescent="0.25">
      <c r="A334" s="74"/>
      <c r="B334" s="80" t="s">
        <v>2623</v>
      </c>
      <c r="C334" s="80" t="s">
        <v>2353</v>
      </c>
      <c r="D334" s="80" t="s">
        <v>2313</v>
      </c>
      <c r="E334" s="81">
        <v>12600</v>
      </c>
      <c r="F334" s="82">
        <v>3127.7935710000002</v>
      </c>
      <c r="G334" s="82">
        <v>3108.6</v>
      </c>
      <c r="H334" s="83">
        <v>102.97992600000001</v>
      </c>
      <c r="I334" s="85"/>
      <c r="J334" s="74"/>
    </row>
    <row r="335" spans="1:10" x14ac:dyDescent="0.25">
      <c r="A335" s="74"/>
      <c r="B335" s="80" t="s">
        <v>2623</v>
      </c>
      <c r="C335" s="80" t="s">
        <v>2356</v>
      </c>
      <c r="D335" s="80" t="s">
        <v>2313</v>
      </c>
      <c r="E335" s="81">
        <v>94500</v>
      </c>
      <c r="F335" s="82">
        <v>125.6764</v>
      </c>
      <c r="G335" s="82">
        <v>120.5</v>
      </c>
      <c r="H335" s="83">
        <v>38.964712499999997</v>
      </c>
      <c r="I335" s="85"/>
      <c r="J335" s="74"/>
    </row>
    <row r="336" spans="1:10" x14ac:dyDescent="0.25">
      <c r="A336" s="74"/>
      <c r="B336" s="80" t="s">
        <v>2623</v>
      </c>
      <c r="C336" s="80" t="s">
        <v>2362</v>
      </c>
      <c r="D336" s="80" t="s">
        <v>2313</v>
      </c>
      <c r="E336" s="81">
        <v>49950</v>
      </c>
      <c r="F336" s="82">
        <v>427.062162</v>
      </c>
      <c r="G336" s="82">
        <v>426.1</v>
      </c>
      <c r="H336" s="83">
        <v>37.649063300000002</v>
      </c>
      <c r="I336" s="85"/>
      <c r="J336" s="74"/>
    </row>
    <row r="337" spans="1:10" x14ac:dyDescent="0.25">
      <c r="A337" s="74"/>
      <c r="B337" s="80" t="s">
        <v>2623</v>
      </c>
      <c r="C337" s="80" t="s">
        <v>2370</v>
      </c>
      <c r="D337" s="80" t="s">
        <v>2313</v>
      </c>
      <c r="E337" s="81">
        <v>12000</v>
      </c>
      <c r="F337" s="82">
        <v>9642.8166500000007</v>
      </c>
      <c r="G337" s="82">
        <v>9336</v>
      </c>
      <c r="H337" s="83">
        <v>197.83799999999999</v>
      </c>
      <c r="I337" s="85"/>
      <c r="J337" s="74"/>
    </row>
    <row r="338" spans="1:10" x14ac:dyDescent="0.25">
      <c r="A338" s="74"/>
      <c r="B338" s="80" t="s">
        <v>2623</v>
      </c>
      <c r="C338" s="80" t="s">
        <v>2376</v>
      </c>
      <c r="D338" s="80" t="s">
        <v>2313</v>
      </c>
      <c r="E338" s="81">
        <v>397700</v>
      </c>
      <c r="F338" s="82">
        <v>330.22131000000002</v>
      </c>
      <c r="G338" s="82">
        <v>319.64999999999998</v>
      </c>
      <c r="H338" s="83">
        <v>278.89806179999999</v>
      </c>
      <c r="I338" s="85"/>
      <c r="J338" s="74"/>
    </row>
    <row r="339" spans="1:10" x14ac:dyDescent="0.25">
      <c r="A339" s="74"/>
      <c r="B339" s="80" t="s">
        <v>2623</v>
      </c>
      <c r="C339" s="80" t="s">
        <v>2378</v>
      </c>
      <c r="D339" s="80" t="s">
        <v>2313</v>
      </c>
      <c r="E339" s="81">
        <v>57500</v>
      </c>
      <c r="F339" s="82">
        <v>324.18259999999998</v>
      </c>
      <c r="G339" s="82">
        <v>320.3</v>
      </c>
      <c r="H339" s="83">
        <v>32.413037500000002</v>
      </c>
      <c r="I339" s="85"/>
      <c r="J339" s="74"/>
    </row>
    <row r="340" spans="1:10" x14ac:dyDescent="0.25">
      <c r="A340" s="74"/>
      <c r="B340" s="80" t="s">
        <v>2623</v>
      </c>
      <c r="C340" s="80" t="s">
        <v>2380</v>
      </c>
      <c r="D340" s="80" t="s">
        <v>2313</v>
      </c>
      <c r="E340" s="81">
        <v>35500</v>
      </c>
      <c r="F340" s="82">
        <v>174.01803000000001</v>
      </c>
      <c r="G340" s="82">
        <v>172.26</v>
      </c>
      <c r="H340" s="83">
        <v>10.784580500000001</v>
      </c>
      <c r="I340" s="85"/>
      <c r="J340" s="74"/>
    </row>
    <row r="341" spans="1:10" x14ac:dyDescent="0.25">
      <c r="A341" s="74"/>
      <c r="B341" s="80" t="s">
        <v>2623</v>
      </c>
      <c r="C341" s="80" t="s">
        <v>2381</v>
      </c>
      <c r="D341" s="80" t="s">
        <v>2313</v>
      </c>
      <c r="E341" s="81">
        <v>21375</v>
      </c>
      <c r="F341" s="82">
        <v>2376.5385769999998</v>
      </c>
      <c r="G341" s="82">
        <v>2359.4</v>
      </c>
      <c r="H341" s="83">
        <v>171.16223629999999</v>
      </c>
      <c r="I341" s="85"/>
      <c r="J341" s="74"/>
    </row>
    <row r="342" spans="1:10" x14ac:dyDescent="0.25">
      <c r="A342" s="74"/>
      <c r="B342" s="80" t="s">
        <v>2623</v>
      </c>
      <c r="C342" s="80" t="s">
        <v>2382</v>
      </c>
      <c r="D342" s="80" t="s">
        <v>2313</v>
      </c>
      <c r="E342" s="81">
        <v>97650</v>
      </c>
      <c r="F342" s="82">
        <v>97.887142999999995</v>
      </c>
      <c r="G342" s="82">
        <v>95.33</v>
      </c>
      <c r="H342" s="83">
        <v>18.921201100000001</v>
      </c>
      <c r="I342" s="85"/>
      <c r="J342" s="74"/>
    </row>
    <row r="343" spans="1:10" x14ac:dyDescent="0.25">
      <c r="A343" s="74"/>
      <c r="B343" s="80" t="s">
        <v>2623</v>
      </c>
      <c r="C343" s="80" t="s">
        <v>2383</v>
      </c>
      <c r="D343" s="80" t="s">
        <v>2313</v>
      </c>
      <c r="E343" s="81">
        <v>2500</v>
      </c>
      <c r="F343" s="82">
        <v>857.01</v>
      </c>
      <c r="G343" s="82">
        <v>851.65</v>
      </c>
      <c r="H343" s="83">
        <v>3.8186938000000001</v>
      </c>
      <c r="I343" s="85"/>
      <c r="J343" s="74"/>
    </row>
    <row r="344" spans="1:10" x14ac:dyDescent="0.25">
      <c r="A344" s="74"/>
      <c r="B344" s="80" t="s">
        <v>2623</v>
      </c>
      <c r="C344" s="80" t="s">
        <v>2384</v>
      </c>
      <c r="D344" s="80" t="s">
        <v>2313</v>
      </c>
      <c r="E344" s="81">
        <v>325</v>
      </c>
      <c r="F344" s="82">
        <v>1693.7</v>
      </c>
      <c r="G344" s="82">
        <v>1642.8</v>
      </c>
      <c r="H344" s="83">
        <v>1.218451</v>
      </c>
      <c r="I344" s="85"/>
      <c r="J344" s="74"/>
    </row>
    <row r="345" spans="1:10" x14ac:dyDescent="0.25">
      <c r="A345" s="74"/>
      <c r="B345" s="80" t="s">
        <v>2623</v>
      </c>
      <c r="C345" s="80" t="s">
        <v>2625</v>
      </c>
      <c r="D345" s="80" t="s">
        <v>2313</v>
      </c>
      <c r="E345" s="81">
        <v>33750</v>
      </c>
      <c r="F345" s="82">
        <v>3177.6073879999999</v>
      </c>
      <c r="G345" s="82">
        <v>3068</v>
      </c>
      <c r="H345" s="83">
        <v>183.25912500000001</v>
      </c>
      <c r="I345" s="85"/>
      <c r="J345" s="74"/>
    </row>
    <row r="346" spans="1:10" x14ac:dyDescent="0.25">
      <c r="A346" s="74"/>
      <c r="B346" s="80" t="s">
        <v>2623</v>
      </c>
      <c r="C346" s="80" t="s">
        <v>2386</v>
      </c>
      <c r="D346" s="80" t="s">
        <v>2313</v>
      </c>
      <c r="E346" s="81">
        <v>9000</v>
      </c>
      <c r="F346" s="82">
        <v>4788.8633</v>
      </c>
      <c r="G346" s="82">
        <v>4704</v>
      </c>
      <c r="H346" s="83">
        <v>81.877499999999998</v>
      </c>
      <c r="I346" s="85"/>
      <c r="J346" s="74"/>
    </row>
    <row r="347" spans="1:10" x14ac:dyDescent="0.25">
      <c r="A347" s="74"/>
      <c r="B347" s="80" t="s">
        <v>2623</v>
      </c>
      <c r="C347" s="80" t="s">
        <v>2390</v>
      </c>
      <c r="D347" s="80" t="s">
        <v>2313</v>
      </c>
      <c r="E347" s="81">
        <v>1053650</v>
      </c>
      <c r="F347" s="82">
        <v>729.40370099999996</v>
      </c>
      <c r="G347" s="82">
        <v>715.55</v>
      </c>
      <c r="H347" s="83">
        <v>1326.2740351</v>
      </c>
      <c r="I347" s="85"/>
      <c r="J347" s="74"/>
    </row>
    <row r="348" spans="1:10" x14ac:dyDescent="0.25">
      <c r="A348" s="74"/>
      <c r="B348" s="80" t="s">
        <v>2623</v>
      </c>
      <c r="C348" s="80" t="s">
        <v>2391</v>
      </c>
      <c r="D348" s="80" t="s">
        <v>2313</v>
      </c>
      <c r="E348" s="81">
        <v>3300</v>
      </c>
      <c r="F348" s="82">
        <v>533.51666699999998</v>
      </c>
      <c r="G348" s="82">
        <v>519.45000000000005</v>
      </c>
      <c r="H348" s="83">
        <v>3.0469148000000001</v>
      </c>
      <c r="I348" s="85"/>
      <c r="J348" s="74"/>
    </row>
    <row r="349" spans="1:10" x14ac:dyDescent="0.25">
      <c r="A349" s="74"/>
      <c r="B349" s="80" t="s">
        <v>2623</v>
      </c>
      <c r="C349" s="80" t="s">
        <v>2626</v>
      </c>
      <c r="D349" s="80" t="s">
        <v>2313</v>
      </c>
      <c r="E349" s="81">
        <v>10350</v>
      </c>
      <c r="F349" s="82">
        <v>5345.63771</v>
      </c>
      <c r="G349" s="82">
        <v>5280</v>
      </c>
      <c r="H349" s="83">
        <v>96.299504999999996</v>
      </c>
      <c r="I349" s="85"/>
      <c r="J349" s="74"/>
    </row>
    <row r="350" spans="1:10" x14ac:dyDescent="0.25">
      <c r="A350" s="74"/>
      <c r="B350" s="80" t="s">
        <v>2623</v>
      </c>
      <c r="C350" s="80" t="s">
        <v>2392</v>
      </c>
      <c r="D350" s="80" t="s">
        <v>2313</v>
      </c>
      <c r="E350" s="81">
        <v>244300</v>
      </c>
      <c r="F350" s="82">
        <v>972.56102299999998</v>
      </c>
      <c r="G350" s="82">
        <v>949.8</v>
      </c>
      <c r="H350" s="83">
        <v>435.44764900000001</v>
      </c>
      <c r="I350" s="85"/>
      <c r="J350" s="74"/>
    </row>
    <row r="351" spans="1:10" x14ac:dyDescent="0.25">
      <c r="A351" s="74"/>
      <c r="B351" s="80" t="s">
        <v>2623</v>
      </c>
      <c r="C351" s="80" t="s">
        <v>2393</v>
      </c>
      <c r="D351" s="80" t="s">
        <v>2313</v>
      </c>
      <c r="E351" s="81">
        <v>46575</v>
      </c>
      <c r="F351" s="82">
        <v>345.65429999999998</v>
      </c>
      <c r="G351" s="82">
        <v>353.45</v>
      </c>
      <c r="H351" s="83">
        <v>35.504471799999997</v>
      </c>
      <c r="I351" s="85"/>
      <c r="J351" s="74"/>
    </row>
    <row r="352" spans="1:10" x14ac:dyDescent="0.25">
      <c r="A352" s="74"/>
      <c r="B352" s="80" t="s">
        <v>2623</v>
      </c>
      <c r="C352" s="80" t="s">
        <v>2394</v>
      </c>
      <c r="D352" s="80" t="s">
        <v>2313</v>
      </c>
      <c r="E352" s="81">
        <v>43800</v>
      </c>
      <c r="F352" s="82">
        <v>1899.177377</v>
      </c>
      <c r="G352" s="82">
        <v>1880</v>
      </c>
      <c r="H352" s="83">
        <v>145.91532000000001</v>
      </c>
      <c r="I352" s="85"/>
      <c r="J352" s="74"/>
    </row>
    <row r="353" spans="1:10" x14ac:dyDescent="0.25">
      <c r="A353" s="74"/>
      <c r="B353" s="80" t="s">
        <v>2623</v>
      </c>
      <c r="C353" s="80" t="s">
        <v>2396</v>
      </c>
      <c r="D353" s="80" t="s">
        <v>2313</v>
      </c>
      <c r="E353" s="81">
        <v>462700</v>
      </c>
      <c r="F353" s="82">
        <v>1336.6499220000001</v>
      </c>
      <c r="G353" s="82">
        <v>1329</v>
      </c>
      <c r="H353" s="83">
        <v>1085.285985</v>
      </c>
      <c r="I353" s="85"/>
      <c r="J353" s="74"/>
    </row>
    <row r="354" spans="1:10" x14ac:dyDescent="0.25">
      <c r="A354" s="74"/>
      <c r="B354" s="80" t="s">
        <v>2623</v>
      </c>
      <c r="C354" s="80" t="s">
        <v>2397</v>
      </c>
      <c r="D354" s="80" t="s">
        <v>2313</v>
      </c>
      <c r="E354" s="81">
        <v>25873950</v>
      </c>
      <c r="F354" s="82">
        <v>14.3653</v>
      </c>
      <c r="G354" s="82">
        <v>12.98</v>
      </c>
      <c r="H354" s="83">
        <v>1477.7389063999999</v>
      </c>
      <c r="I354" s="85"/>
      <c r="J354" s="74"/>
    </row>
    <row r="355" spans="1:10" x14ac:dyDescent="0.25">
      <c r="A355" s="74"/>
      <c r="B355" s="80" t="s">
        <v>2623</v>
      </c>
      <c r="C355" s="80" t="s">
        <v>2403</v>
      </c>
      <c r="D355" s="80" t="s">
        <v>2313</v>
      </c>
      <c r="E355" s="81">
        <v>81900</v>
      </c>
      <c r="F355" s="82">
        <v>902.64355399999999</v>
      </c>
      <c r="G355" s="82">
        <v>901.8</v>
      </c>
      <c r="H355" s="83">
        <v>155.800827</v>
      </c>
      <c r="I355" s="85"/>
      <c r="J355" s="74"/>
    </row>
    <row r="356" spans="1:10" x14ac:dyDescent="0.25">
      <c r="A356" s="74"/>
      <c r="B356" s="80" t="s">
        <v>2623</v>
      </c>
      <c r="C356" s="80" t="s">
        <v>2405</v>
      </c>
      <c r="D356" s="80" t="s">
        <v>2313</v>
      </c>
      <c r="E356" s="81">
        <v>102000</v>
      </c>
      <c r="F356" s="82">
        <v>371.05169999999998</v>
      </c>
      <c r="G356" s="82">
        <v>374.25</v>
      </c>
      <c r="H356" s="83">
        <v>128.883375</v>
      </c>
      <c r="I356" s="85"/>
      <c r="J356" s="74"/>
    </row>
    <row r="357" spans="1:10" x14ac:dyDescent="0.25">
      <c r="A357" s="74"/>
      <c r="B357" s="80" t="s">
        <v>2623</v>
      </c>
      <c r="C357" s="80" t="s">
        <v>2411</v>
      </c>
      <c r="D357" s="80" t="s">
        <v>2313</v>
      </c>
      <c r="E357" s="81">
        <v>70725</v>
      </c>
      <c r="F357" s="82">
        <v>269.21586300000001</v>
      </c>
      <c r="G357" s="82">
        <v>263.55</v>
      </c>
      <c r="H357" s="83">
        <v>32.960855799999997</v>
      </c>
      <c r="I357" s="85"/>
      <c r="J357" s="74"/>
    </row>
    <row r="358" spans="1:10" x14ac:dyDescent="0.25">
      <c r="A358" s="74"/>
      <c r="B358" s="80" t="s">
        <v>2623</v>
      </c>
      <c r="C358" s="80" t="s">
        <v>2412</v>
      </c>
      <c r="D358" s="80" t="s">
        <v>2313</v>
      </c>
      <c r="E358" s="81">
        <v>3125</v>
      </c>
      <c r="F358" s="82">
        <v>1143.22</v>
      </c>
      <c r="G358" s="82">
        <v>1137.2</v>
      </c>
      <c r="H358" s="83">
        <v>6.6297499999999996</v>
      </c>
      <c r="I358" s="85"/>
      <c r="J358" s="74"/>
    </row>
    <row r="359" spans="1:10" x14ac:dyDescent="0.25">
      <c r="A359" s="74"/>
      <c r="B359" s="80" t="s">
        <v>2623</v>
      </c>
      <c r="C359" s="80" t="s">
        <v>2413</v>
      </c>
      <c r="D359" s="80" t="s">
        <v>2313</v>
      </c>
      <c r="E359" s="81">
        <v>9400</v>
      </c>
      <c r="F359" s="82">
        <v>224.89750000000001</v>
      </c>
      <c r="G359" s="82">
        <v>216.88</v>
      </c>
      <c r="H359" s="83">
        <v>3.9537152</v>
      </c>
      <c r="I359" s="85"/>
      <c r="J359" s="74"/>
    </row>
    <row r="360" spans="1:10" x14ac:dyDescent="0.25">
      <c r="A360" s="74"/>
      <c r="B360" s="80" t="s">
        <v>2623</v>
      </c>
      <c r="C360" s="80" t="s">
        <v>2414</v>
      </c>
      <c r="D360" s="80" t="s">
        <v>2313</v>
      </c>
      <c r="E360" s="81">
        <v>3225</v>
      </c>
      <c r="F360" s="82">
        <v>509.55</v>
      </c>
      <c r="G360" s="82">
        <v>492.45</v>
      </c>
      <c r="H360" s="83">
        <v>3.3358029</v>
      </c>
      <c r="I360" s="85"/>
      <c r="J360" s="74"/>
    </row>
    <row r="361" spans="1:10" x14ac:dyDescent="0.25">
      <c r="A361" s="74"/>
      <c r="B361" s="80" t="s">
        <v>2623</v>
      </c>
      <c r="C361" s="80" t="s">
        <v>2415</v>
      </c>
      <c r="D361" s="80" t="s">
        <v>2313</v>
      </c>
      <c r="E361" s="81">
        <v>47925</v>
      </c>
      <c r="F361" s="82">
        <v>1277.1281939999999</v>
      </c>
      <c r="G361" s="82">
        <v>1265.8</v>
      </c>
      <c r="H361" s="83">
        <v>106.69207280000001</v>
      </c>
      <c r="I361" s="85"/>
      <c r="J361" s="74"/>
    </row>
    <row r="362" spans="1:10" x14ac:dyDescent="0.25">
      <c r="A362" s="74"/>
      <c r="B362" s="80" t="s">
        <v>2623</v>
      </c>
      <c r="C362" s="80" t="s">
        <v>2416</v>
      </c>
      <c r="D362" s="80" t="s">
        <v>2313</v>
      </c>
      <c r="E362" s="81">
        <v>35100</v>
      </c>
      <c r="F362" s="82">
        <v>567.14229999999998</v>
      </c>
      <c r="G362" s="82">
        <v>556.35</v>
      </c>
      <c r="H362" s="83">
        <v>55.981779799999998</v>
      </c>
      <c r="I362" s="85"/>
      <c r="J362" s="74"/>
    </row>
    <row r="363" spans="1:10" x14ac:dyDescent="0.25">
      <c r="A363" s="74"/>
      <c r="B363" s="80" t="s">
        <v>2623</v>
      </c>
      <c r="C363" s="80" t="s">
        <v>2418</v>
      </c>
      <c r="D363" s="80" t="s">
        <v>2313</v>
      </c>
      <c r="E363" s="81">
        <v>342000</v>
      </c>
      <c r="F363" s="82">
        <v>403.31489900000003</v>
      </c>
      <c r="G363" s="82">
        <v>416.9</v>
      </c>
      <c r="H363" s="83">
        <v>252.81153</v>
      </c>
      <c r="I363" s="85"/>
      <c r="J363" s="74"/>
    </row>
    <row r="364" spans="1:10" x14ac:dyDescent="0.25">
      <c r="A364" s="74"/>
      <c r="B364" s="80" t="s">
        <v>2623</v>
      </c>
      <c r="C364" s="80" t="s">
        <v>2427</v>
      </c>
      <c r="D364" s="80" t="s">
        <v>2313</v>
      </c>
      <c r="E364" s="81">
        <v>22800</v>
      </c>
      <c r="F364" s="82">
        <v>2999.7368190000002</v>
      </c>
      <c r="G364" s="82">
        <v>2951.5</v>
      </c>
      <c r="H364" s="83">
        <v>122.03757</v>
      </c>
      <c r="I364" s="85"/>
      <c r="J364" s="74"/>
    </row>
    <row r="365" spans="1:10" x14ac:dyDescent="0.25">
      <c r="A365" s="74"/>
      <c r="B365" s="80" t="s">
        <v>2623</v>
      </c>
      <c r="C365" s="80" t="s">
        <v>2627</v>
      </c>
      <c r="D365" s="80" t="s">
        <v>2313</v>
      </c>
      <c r="E365" s="81">
        <v>1750</v>
      </c>
      <c r="F365" s="82">
        <v>2485.785703</v>
      </c>
      <c r="G365" s="82">
        <v>2502.3000000000002</v>
      </c>
      <c r="H365" s="83">
        <v>8.0293588000000007</v>
      </c>
      <c r="I365" s="85"/>
      <c r="J365" s="74"/>
    </row>
    <row r="366" spans="1:10" x14ac:dyDescent="0.25">
      <c r="A366" s="74"/>
      <c r="B366" s="80" t="s">
        <v>2623</v>
      </c>
      <c r="C366" s="80" t="s">
        <v>2430</v>
      </c>
      <c r="D366" s="80" t="s">
        <v>2313</v>
      </c>
      <c r="E366" s="81">
        <v>1050</v>
      </c>
      <c r="F366" s="82">
        <v>12525.809504999999</v>
      </c>
      <c r="G366" s="82">
        <v>11981</v>
      </c>
      <c r="H366" s="83">
        <v>22.279477499999999</v>
      </c>
      <c r="I366" s="85"/>
      <c r="J366" s="74"/>
    </row>
    <row r="367" spans="1:10" x14ac:dyDescent="0.25">
      <c r="A367" s="74"/>
      <c r="B367" s="80" t="s">
        <v>2623</v>
      </c>
      <c r="C367" s="80" t="s">
        <v>2628</v>
      </c>
      <c r="D367" s="80" t="s">
        <v>2313</v>
      </c>
      <c r="E367" s="81">
        <v>18900</v>
      </c>
      <c r="F367" s="82">
        <v>2115.4666999999999</v>
      </c>
      <c r="G367" s="82">
        <v>2114.1</v>
      </c>
      <c r="H367" s="83">
        <v>99.019651499999995</v>
      </c>
      <c r="I367" s="85"/>
      <c r="J367" s="74"/>
    </row>
    <row r="368" spans="1:10" x14ac:dyDescent="0.25">
      <c r="A368" s="74"/>
      <c r="B368" s="80" t="s">
        <v>2623</v>
      </c>
      <c r="C368" s="80" t="s">
        <v>2431</v>
      </c>
      <c r="D368" s="80" t="s">
        <v>2313</v>
      </c>
      <c r="E368" s="81">
        <v>36675</v>
      </c>
      <c r="F368" s="82">
        <v>3320.6453820000002</v>
      </c>
      <c r="G368" s="82">
        <v>3336.2</v>
      </c>
      <c r="H368" s="83">
        <v>296.41358480000002</v>
      </c>
      <c r="I368" s="85"/>
      <c r="J368" s="74"/>
    </row>
    <row r="369" spans="1:10" x14ac:dyDescent="0.25">
      <c r="A369" s="74"/>
      <c r="B369" s="80" t="s">
        <v>2623</v>
      </c>
      <c r="C369" s="80" t="s">
        <v>2437</v>
      </c>
      <c r="D369" s="80" t="s">
        <v>2313</v>
      </c>
      <c r="E369" s="81">
        <v>523125</v>
      </c>
      <c r="F369" s="82">
        <v>350.68079</v>
      </c>
      <c r="G369" s="82">
        <v>344</v>
      </c>
      <c r="H369" s="83">
        <v>460.0884375</v>
      </c>
      <c r="I369" s="85"/>
      <c r="J369" s="74"/>
    </row>
    <row r="370" spans="1:10" x14ac:dyDescent="0.25">
      <c r="A370" s="74"/>
      <c r="B370" s="80" t="s">
        <v>2623</v>
      </c>
      <c r="C370" s="80" t="s">
        <v>2441</v>
      </c>
      <c r="D370" s="80" t="s">
        <v>2313</v>
      </c>
      <c r="E370" s="81">
        <v>3037500</v>
      </c>
      <c r="F370" s="82">
        <v>80.821799999999996</v>
      </c>
      <c r="G370" s="82">
        <v>76.47</v>
      </c>
      <c r="H370" s="83">
        <v>795.12485630000003</v>
      </c>
      <c r="I370" s="85"/>
      <c r="J370" s="74"/>
    </row>
    <row r="371" spans="1:10" x14ac:dyDescent="0.25">
      <c r="A371" s="74"/>
      <c r="B371" s="80" t="s">
        <v>2623</v>
      </c>
      <c r="C371" s="80" t="s">
        <v>2442</v>
      </c>
      <c r="D371" s="80" t="s">
        <v>2313</v>
      </c>
      <c r="E371" s="81">
        <v>16500</v>
      </c>
      <c r="F371" s="82">
        <v>327.85</v>
      </c>
      <c r="G371" s="82">
        <v>321.2</v>
      </c>
      <c r="H371" s="83">
        <v>9.4317299999999999</v>
      </c>
      <c r="I371" s="85"/>
      <c r="J371" s="74"/>
    </row>
    <row r="372" spans="1:10" x14ac:dyDescent="0.25">
      <c r="A372" s="74"/>
      <c r="B372" s="80" t="s">
        <v>2623</v>
      </c>
      <c r="C372" s="80" t="s">
        <v>2443</v>
      </c>
      <c r="D372" s="80" t="s">
        <v>2313</v>
      </c>
      <c r="E372" s="81">
        <v>46875</v>
      </c>
      <c r="F372" s="82">
        <v>334.93</v>
      </c>
      <c r="G372" s="82">
        <v>322.39999999999998</v>
      </c>
      <c r="H372" s="83">
        <v>28.21125</v>
      </c>
      <c r="I372" s="85"/>
      <c r="J372" s="74"/>
    </row>
    <row r="373" spans="1:10" x14ac:dyDescent="0.25">
      <c r="A373" s="74"/>
      <c r="B373" s="80" t="s">
        <v>2623</v>
      </c>
      <c r="C373" s="80" t="s">
        <v>2450</v>
      </c>
      <c r="D373" s="80" t="s">
        <v>2313</v>
      </c>
      <c r="E373" s="81">
        <v>31175</v>
      </c>
      <c r="F373" s="82">
        <v>1655.0720839999999</v>
      </c>
      <c r="G373" s="82">
        <v>1683.7</v>
      </c>
      <c r="H373" s="83">
        <v>138.45425410000001</v>
      </c>
      <c r="I373" s="85"/>
      <c r="J373" s="74"/>
    </row>
    <row r="374" spans="1:10" x14ac:dyDescent="0.25">
      <c r="A374" s="74"/>
      <c r="B374" s="80" t="s">
        <v>2623</v>
      </c>
      <c r="C374" s="80" t="s">
        <v>2451</v>
      </c>
      <c r="D374" s="80" t="s">
        <v>2313</v>
      </c>
      <c r="E374" s="81">
        <v>46800</v>
      </c>
      <c r="F374" s="82">
        <v>340.681917</v>
      </c>
      <c r="G374" s="82">
        <v>328.55</v>
      </c>
      <c r="H374" s="83">
        <v>30.990608999999999</v>
      </c>
      <c r="I374" s="85"/>
      <c r="J374" s="74"/>
    </row>
    <row r="375" spans="1:10" x14ac:dyDescent="0.25">
      <c r="A375" s="74"/>
      <c r="B375" s="80" t="s">
        <v>2623</v>
      </c>
      <c r="C375" s="80" t="s">
        <v>2463</v>
      </c>
      <c r="D375" s="80" t="s">
        <v>2313</v>
      </c>
      <c r="E375" s="81">
        <v>41275</v>
      </c>
      <c r="F375" s="82">
        <v>410.67308500000001</v>
      </c>
      <c r="G375" s="82">
        <v>407.95</v>
      </c>
      <c r="H375" s="83">
        <v>35.846615200000002</v>
      </c>
      <c r="I375" s="85"/>
      <c r="J375" s="74"/>
    </row>
    <row r="376" spans="1:10" x14ac:dyDescent="0.25">
      <c r="A376" s="74"/>
      <c r="B376" s="80" t="s">
        <v>2623</v>
      </c>
      <c r="C376" s="80" t="s">
        <v>2465</v>
      </c>
      <c r="D376" s="80" t="s">
        <v>2313</v>
      </c>
      <c r="E376" s="81">
        <v>324000</v>
      </c>
      <c r="F376" s="82">
        <v>1210.2672869999999</v>
      </c>
      <c r="G376" s="82">
        <v>1191.8</v>
      </c>
      <c r="H376" s="83">
        <v>682.28891999999996</v>
      </c>
      <c r="I376" s="85"/>
      <c r="J376" s="74"/>
    </row>
    <row r="377" spans="1:10" x14ac:dyDescent="0.25">
      <c r="A377" s="74"/>
      <c r="B377" s="80" t="s">
        <v>2623</v>
      </c>
      <c r="C377" s="80" t="s">
        <v>2468</v>
      </c>
      <c r="D377" s="80" t="s">
        <v>2313</v>
      </c>
      <c r="E377" s="81">
        <v>3999700</v>
      </c>
      <c r="F377" s="82">
        <v>184.2406</v>
      </c>
      <c r="G377" s="82">
        <v>177.87</v>
      </c>
      <c r="H377" s="83">
        <v>2743.6322122000001</v>
      </c>
      <c r="I377" s="85"/>
      <c r="J377" s="74"/>
    </row>
    <row r="378" spans="1:10" x14ac:dyDescent="0.25">
      <c r="A378" s="74"/>
      <c r="B378" s="80" t="s">
        <v>2623</v>
      </c>
      <c r="C378" s="80" t="s">
        <v>2469</v>
      </c>
      <c r="D378" s="80" t="s">
        <v>2313</v>
      </c>
      <c r="E378" s="81">
        <v>25600</v>
      </c>
      <c r="F378" s="82">
        <v>595.97969999999998</v>
      </c>
      <c r="G378" s="82">
        <v>582.6</v>
      </c>
      <c r="H378" s="83">
        <v>27.305216000000001</v>
      </c>
      <c r="I378" s="85"/>
      <c r="J378" s="74"/>
    </row>
    <row r="379" spans="1:10" x14ac:dyDescent="0.25">
      <c r="A379" s="74"/>
      <c r="B379" s="80" t="s">
        <v>2623</v>
      </c>
      <c r="C379" s="80" t="s">
        <v>2472</v>
      </c>
      <c r="D379" s="80" t="s">
        <v>2313</v>
      </c>
      <c r="E379" s="81">
        <v>28500</v>
      </c>
      <c r="F379" s="82">
        <v>984</v>
      </c>
      <c r="G379" s="82">
        <v>967.2</v>
      </c>
      <c r="H379" s="83">
        <v>48.553170000000001</v>
      </c>
      <c r="I379" s="85"/>
      <c r="J379" s="74"/>
    </row>
    <row r="380" spans="1:10" x14ac:dyDescent="0.25">
      <c r="A380" s="74"/>
      <c r="B380" s="80" t="s">
        <v>2623</v>
      </c>
      <c r="C380" s="80" t="s">
        <v>2489</v>
      </c>
      <c r="D380" s="80" t="s">
        <v>2313</v>
      </c>
      <c r="E380" s="81">
        <v>3850</v>
      </c>
      <c r="F380" s="82">
        <v>4879.8409009999996</v>
      </c>
      <c r="G380" s="82">
        <v>4627.5</v>
      </c>
      <c r="H380" s="83">
        <v>31.360271300000001</v>
      </c>
      <c r="I380" s="85"/>
      <c r="J380" s="74"/>
    </row>
    <row r="381" spans="1:10" x14ac:dyDescent="0.25">
      <c r="A381" s="74"/>
      <c r="B381" s="80" t="s">
        <v>2623</v>
      </c>
      <c r="C381" s="80" t="s">
        <v>2490</v>
      </c>
      <c r="D381" s="80" t="s">
        <v>2313</v>
      </c>
      <c r="E381" s="81">
        <v>150400</v>
      </c>
      <c r="F381" s="82">
        <v>283.07069999999999</v>
      </c>
      <c r="G381" s="82">
        <v>283.55</v>
      </c>
      <c r="H381" s="83">
        <v>86.982712000000006</v>
      </c>
      <c r="I381" s="85"/>
      <c r="J381" s="74"/>
    </row>
    <row r="382" spans="1:10" x14ac:dyDescent="0.25">
      <c r="A382" s="74"/>
      <c r="B382" s="80" t="s">
        <v>2623</v>
      </c>
      <c r="C382" s="80" t="s">
        <v>2495</v>
      </c>
      <c r="D382" s="80" t="s">
        <v>2313</v>
      </c>
      <c r="E382" s="81">
        <v>4100</v>
      </c>
      <c r="F382" s="82">
        <v>11116.439023999999</v>
      </c>
      <c r="G382" s="82">
        <v>10962</v>
      </c>
      <c r="H382" s="83">
        <v>79.63758</v>
      </c>
      <c r="I382" s="85"/>
      <c r="J382" s="74"/>
    </row>
    <row r="383" spans="1:10" x14ac:dyDescent="0.25">
      <c r="A383" s="74"/>
      <c r="B383" s="80" t="s">
        <v>2623</v>
      </c>
      <c r="C383" s="80" t="s">
        <v>2499</v>
      </c>
      <c r="D383" s="80" t="s">
        <v>2313</v>
      </c>
      <c r="E383" s="81">
        <v>250675</v>
      </c>
      <c r="F383" s="82">
        <v>550.09998199999995</v>
      </c>
      <c r="G383" s="82">
        <v>539.20000000000005</v>
      </c>
      <c r="H383" s="83">
        <v>277.20142850000002</v>
      </c>
      <c r="I383" s="85"/>
      <c r="J383" s="74"/>
    </row>
    <row r="384" spans="1:10" x14ac:dyDescent="0.25">
      <c r="A384" s="74"/>
      <c r="B384" s="80" t="s">
        <v>2623</v>
      </c>
      <c r="C384" s="80" t="s">
        <v>2505</v>
      </c>
      <c r="D384" s="80" t="s">
        <v>2313</v>
      </c>
      <c r="E384" s="81">
        <v>497600</v>
      </c>
      <c r="F384" s="82">
        <v>22.05565</v>
      </c>
      <c r="G384" s="82">
        <v>21.1</v>
      </c>
      <c r="H384" s="83">
        <v>21.140536000000001</v>
      </c>
      <c r="I384" s="85"/>
      <c r="J384" s="74"/>
    </row>
    <row r="386" spans="1:10" x14ac:dyDescent="0.25">
      <c r="A386" s="75" t="s">
        <v>1078</v>
      </c>
      <c r="B386" s="76" t="s">
        <v>1079</v>
      </c>
      <c r="C386" s="74"/>
      <c r="D386" s="74"/>
      <c r="E386" s="74"/>
      <c r="F386" s="74"/>
      <c r="G386" s="74"/>
      <c r="H386" s="74"/>
      <c r="I386" s="74"/>
      <c r="J386" s="74"/>
    </row>
    <row r="387" spans="1:10" ht="117" customHeight="1" x14ac:dyDescent="0.25">
      <c r="A387" s="74"/>
      <c r="B387" s="77" t="s">
        <v>1080</v>
      </c>
      <c r="C387" s="77" t="s">
        <v>1081</v>
      </c>
      <c r="D387" s="87" t="s">
        <v>1082</v>
      </c>
      <c r="E387" s="87" t="s">
        <v>1083</v>
      </c>
      <c r="F387" s="87" t="s">
        <v>1084</v>
      </c>
      <c r="G387" s="87" t="s">
        <v>1085</v>
      </c>
      <c r="H387" s="74"/>
      <c r="I387" s="74"/>
      <c r="J387" s="74"/>
    </row>
    <row r="388" spans="1:10" x14ac:dyDescent="0.25">
      <c r="A388" s="74"/>
      <c r="B388" s="80" t="s">
        <v>2623</v>
      </c>
      <c r="C388" s="86">
        <v>8506</v>
      </c>
      <c r="D388" s="86">
        <v>743</v>
      </c>
      <c r="E388" s="88">
        <v>5809018433.2799997</v>
      </c>
      <c r="F388" s="88">
        <v>500559988.13</v>
      </c>
      <c r="G388" s="88">
        <v>268717095.86000001</v>
      </c>
      <c r="H388" s="74"/>
      <c r="I388" s="74"/>
      <c r="J388" s="74"/>
    </row>
    <row r="390" spans="1:10" x14ac:dyDescent="0.25">
      <c r="A390" s="75" t="s">
        <v>1087</v>
      </c>
      <c r="B390" s="76" t="s">
        <v>1088</v>
      </c>
      <c r="C390" s="74"/>
      <c r="D390" s="74"/>
      <c r="E390" s="74"/>
      <c r="F390" s="74"/>
      <c r="G390" s="74"/>
      <c r="H390" s="74"/>
      <c r="I390" s="74"/>
      <c r="J390" s="74"/>
    </row>
    <row r="391" spans="1:10" ht="51.95" customHeight="1" x14ac:dyDescent="0.25">
      <c r="A391" s="74"/>
      <c r="B391" s="77" t="s">
        <v>1080</v>
      </c>
      <c r="C391" s="77" t="s">
        <v>1089</v>
      </c>
      <c r="D391" s="77" t="s">
        <v>1090</v>
      </c>
      <c r="E391" s="77" t="s">
        <v>158</v>
      </c>
      <c r="F391" s="77" t="s">
        <v>1091</v>
      </c>
      <c r="G391" s="77" t="s">
        <v>1092</v>
      </c>
      <c r="H391" s="77" t="s">
        <v>1093</v>
      </c>
      <c r="I391" s="91" t="s">
        <v>1094</v>
      </c>
      <c r="J391" s="74"/>
    </row>
    <row r="392" spans="1:10" x14ac:dyDescent="0.25">
      <c r="A392" s="74"/>
      <c r="B392" s="80" t="s">
        <v>2623</v>
      </c>
      <c r="C392" s="80" t="s">
        <v>2551</v>
      </c>
      <c r="D392" s="80" t="s">
        <v>1096</v>
      </c>
      <c r="E392" s="81">
        <v>20625</v>
      </c>
      <c r="F392" s="82">
        <v>1219.9878000000001</v>
      </c>
      <c r="G392" s="82">
        <v>1227.2</v>
      </c>
      <c r="H392" s="82">
        <v>45.2166</v>
      </c>
      <c r="I392" s="92">
        <v>1.4850038828070301E-3</v>
      </c>
      <c r="J392" s="74"/>
    </row>
    <row r="394" spans="1:10" x14ac:dyDescent="0.25">
      <c r="A394" s="75" t="s">
        <v>1098</v>
      </c>
      <c r="B394" s="76" t="s">
        <v>1099</v>
      </c>
      <c r="C394" s="74"/>
      <c r="D394" s="74"/>
      <c r="E394" s="74"/>
      <c r="F394" s="74"/>
      <c r="G394" s="74"/>
      <c r="H394" s="74"/>
      <c r="I394" s="74"/>
      <c r="J394" s="74"/>
    </row>
    <row r="395" spans="1:10" ht="117" customHeight="1" x14ac:dyDescent="0.25">
      <c r="A395" s="74"/>
      <c r="B395" s="77" t="s">
        <v>1080</v>
      </c>
      <c r="C395" s="77" t="s">
        <v>1081</v>
      </c>
      <c r="D395" s="87" t="s">
        <v>1082</v>
      </c>
      <c r="E395" s="87" t="s">
        <v>1083</v>
      </c>
      <c r="F395" s="87" t="s">
        <v>1084</v>
      </c>
      <c r="G395" s="87" t="s">
        <v>1085</v>
      </c>
      <c r="H395" s="74"/>
      <c r="I395" s="74"/>
      <c r="J395" s="74"/>
    </row>
    <row r="396" spans="1:10" x14ac:dyDescent="0.25">
      <c r="A396" s="74"/>
      <c r="B396" s="80" t="s">
        <v>2623</v>
      </c>
      <c r="C396" s="86">
        <v>375</v>
      </c>
      <c r="D396" s="86">
        <v>182</v>
      </c>
      <c r="E396" s="88">
        <v>237670897.5</v>
      </c>
      <c r="F396" s="88">
        <v>106738660.33</v>
      </c>
      <c r="G396" s="88">
        <v>-4116999.3</v>
      </c>
      <c r="H396" s="84"/>
      <c r="I396" s="74"/>
      <c r="J396" s="74"/>
    </row>
    <row r="398" spans="1:10" x14ac:dyDescent="0.25">
      <c r="A398" s="75" t="s">
        <v>1100</v>
      </c>
      <c r="B398" s="76" t="s">
        <v>1101</v>
      </c>
      <c r="C398" s="74"/>
      <c r="D398" s="74"/>
      <c r="E398" s="74"/>
      <c r="F398" s="74"/>
      <c r="G398" s="74"/>
      <c r="H398" s="90"/>
      <c r="I398" s="74"/>
      <c r="J398" s="74"/>
    </row>
    <row r="400" spans="1:10" x14ac:dyDescent="0.25">
      <c r="A400" s="75" t="s">
        <v>1102</v>
      </c>
      <c r="B400" s="76" t="s">
        <v>1103</v>
      </c>
      <c r="C400" s="74"/>
      <c r="D400" s="74"/>
      <c r="E400" s="74"/>
      <c r="F400" s="74"/>
      <c r="G400" s="74"/>
      <c r="H400" s="74"/>
      <c r="I400" s="74"/>
      <c r="J400" s="74"/>
    </row>
    <row r="402" spans="1:10" x14ac:dyDescent="0.25">
      <c r="A402" s="75" t="s">
        <v>1104</v>
      </c>
      <c r="B402" s="76" t="s">
        <v>1105</v>
      </c>
      <c r="C402" s="74"/>
      <c r="D402" s="74"/>
      <c r="E402" s="74"/>
      <c r="F402" s="74"/>
      <c r="G402" s="74"/>
      <c r="H402" s="74"/>
      <c r="I402" s="74"/>
      <c r="J402" s="74"/>
    </row>
    <row r="404" spans="1:10" x14ac:dyDescent="0.25">
      <c r="A404" s="75" t="s">
        <v>1106</v>
      </c>
      <c r="B404" s="76" t="s">
        <v>1107</v>
      </c>
      <c r="C404" s="74"/>
      <c r="D404" s="74"/>
      <c r="E404" s="74"/>
      <c r="F404" s="74"/>
      <c r="G404" s="74"/>
      <c r="H404" s="74"/>
      <c r="I404" s="74"/>
      <c r="J404" s="74"/>
    </row>
    <row r="406" spans="1:10" x14ac:dyDescent="0.25">
      <c r="A406" s="75" t="s">
        <v>1108</v>
      </c>
      <c r="B406" s="76" t="s">
        <v>1109</v>
      </c>
      <c r="C406" s="74"/>
      <c r="D406" s="74"/>
      <c r="E406" s="74"/>
      <c r="F406" s="74"/>
      <c r="G406" s="74"/>
      <c r="H406" s="74"/>
      <c r="I406" s="74"/>
      <c r="J406" s="74"/>
    </row>
    <row r="407" spans="1:10" x14ac:dyDescent="0.25">
      <c r="A407" s="74"/>
      <c r="B407" s="74" t="s">
        <v>1110</v>
      </c>
      <c r="C407" s="74"/>
      <c r="D407" s="74"/>
      <c r="E407" s="74"/>
      <c r="F407" s="74"/>
      <c r="G407" s="74"/>
      <c r="H407" s="74"/>
      <c r="I407" s="74"/>
      <c r="J407" s="74"/>
    </row>
    <row r="409" spans="1:10" x14ac:dyDescent="0.25">
      <c r="A409" s="75" t="s">
        <v>1111</v>
      </c>
      <c r="B409" s="76" t="s">
        <v>1112</v>
      </c>
      <c r="C409" s="74"/>
      <c r="D409" s="74"/>
      <c r="E409" s="74"/>
      <c r="F409" s="74"/>
      <c r="G409" s="74"/>
      <c r="H409" s="74"/>
      <c r="I409" s="74"/>
      <c r="J409" s="74"/>
    </row>
    <row r="411" spans="1:10" ht="69.95" customHeight="1" x14ac:dyDescent="0.25">
      <c r="A411" s="125" t="s">
        <v>371</v>
      </c>
      <c r="B411" s="125" t="s">
        <v>372</v>
      </c>
      <c r="C411" s="125" t="s">
        <v>5</v>
      </c>
      <c r="D411" s="125" t="s">
        <v>6</v>
      </c>
    </row>
    <row r="412" spans="1:10" ht="69.95" customHeight="1" x14ac:dyDescent="0.25">
      <c r="A412" s="125" t="s">
        <v>2623</v>
      </c>
      <c r="B412" s="125"/>
      <c r="C412" s="125" t="s">
        <v>102</v>
      </c>
      <c r="D41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1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2629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2630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3"/>
      <c r="B7" s="36"/>
      <c r="C7" s="36"/>
      <c r="D7" s="15"/>
      <c r="E7" s="16"/>
      <c r="F7" s="17"/>
      <c r="G7" s="17"/>
    </row>
    <row r="8" spans="1:7" x14ac:dyDescent="0.25">
      <c r="A8" s="14" t="s">
        <v>587</v>
      </c>
      <c r="B8" s="36"/>
      <c r="C8" s="36"/>
      <c r="D8" s="15"/>
      <c r="E8" s="16"/>
      <c r="F8" s="17"/>
      <c r="G8" s="17"/>
    </row>
    <row r="9" spans="1:7" x14ac:dyDescent="0.25">
      <c r="A9" s="13" t="s">
        <v>1055</v>
      </c>
      <c r="B9" s="36" t="s">
        <v>1056</v>
      </c>
      <c r="C9" s="36"/>
      <c r="D9" s="15">
        <v>395416.07299999997</v>
      </c>
      <c r="E9" s="16">
        <v>4380.76</v>
      </c>
      <c r="F9" s="17">
        <v>0.38669999999999999</v>
      </c>
      <c r="G9" s="17"/>
    </row>
    <row r="10" spans="1:7" x14ac:dyDescent="0.25">
      <c r="A10" s="13" t="s">
        <v>2631</v>
      </c>
      <c r="B10" s="36" t="s">
        <v>2632</v>
      </c>
      <c r="C10" s="36"/>
      <c r="D10" s="15">
        <v>18785057.104899999</v>
      </c>
      <c r="E10" s="16">
        <v>4228.33</v>
      </c>
      <c r="F10" s="17">
        <v>0.37330000000000002</v>
      </c>
      <c r="G10" s="17"/>
    </row>
    <row r="11" spans="1:7" x14ac:dyDescent="0.25">
      <c r="A11" s="13" t="s">
        <v>1057</v>
      </c>
      <c r="B11" s="36" t="s">
        <v>1058</v>
      </c>
      <c r="C11" s="36"/>
      <c r="D11" s="15">
        <v>19159649.0909</v>
      </c>
      <c r="E11" s="16">
        <v>2185.35</v>
      </c>
      <c r="F11" s="17">
        <v>0.19289999999999999</v>
      </c>
      <c r="G11" s="17"/>
    </row>
    <row r="12" spans="1:7" x14ac:dyDescent="0.25">
      <c r="A12" s="13" t="s">
        <v>1059</v>
      </c>
      <c r="B12" s="36" t="s">
        <v>1060</v>
      </c>
      <c r="C12" s="36"/>
      <c r="D12" s="15">
        <v>3617239.5811999999</v>
      </c>
      <c r="E12" s="16">
        <v>407.43</v>
      </c>
      <c r="F12" s="17">
        <v>3.5999999999999997E-2</v>
      </c>
      <c r="G12" s="17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25" t="s">
        <v>336</v>
      </c>
      <c r="B14" s="38"/>
      <c r="C14" s="38"/>
      <c r="D14" s="26"/>
      <c r="E14" s="29">
        <v>11201.87</v>
      </c>
      <c r="F14" s="30">
        <v>0.9889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14" t="s">
        <v>337</v>
      </c>
      <c r="B16" s="36"/>
      <c r="C16" s="36"/>
      <c r="D16" s="15"/>
      <c r="E16" s="16"/>
      <c r="F16" s="17"/>
      <c r="G16" s="17"/>
    </row>
    <row r="17" spans="1:7" x14ac:dyDescent="0.25">
      <c r="A17" s="13" t="s">
        <v>339</v>
      </c>
      <c r="B17" s="36"/>
      <c r="C17" s="36"/>
      <c r="D17" s="15"/>
      <c r="E17" s="16">
        <v>125.98</v>
      </c>
      <c r="F17" s="17">
        <v>1.11E-2</v>
      </c>
      <c r="G17" s="17">
        <v>5.1214000000000003E-2</v>
      </c>
    </row>
    <row r="18" spans="1:7" x14ac:dyDescent="0.25">
      <c r="A18" s="14" t="s">
        <v>325</v>
      </c>
      <c r="B18" s="37"/>
      <c r="C18" s="37"/>
      <c r="D18" s="18"/>
      <c r="E18" s="29">
        <v>125.98</v>
      </c>
      <c r="F18" s="30">
        <v>1.11E-2</v>
      </c>
      <c r="G18" s="21"/>
    </row>
    <row r="19" spans="1:7" x14ac:dyDescent="0.25">
      <c r="A19" s="13"/>
      <c r="B19" s="36"/>
      <c r="C19" s="36"/>
      <c r="D19" s="15"/>
      <c r="E19" s="16"/>
      <c r="F19" s="17"/>
      <c r="G19" s="17"/>
    </row>
    <row r="20" spans="1:7" x14ac:dyDescent="0.25">
      <c r="A20" s="25" t="s">
        <v>336</v>
      </c>
      <c r="B20" s="38"/>
      <c r="C20" s="38"/>
      <c r="D20" s="26"/>
      <c r="E20" s="29">
        <v>125.98</v>
      </c>
      <c r="F20" s="30">
        <v>1.11E-2</v>
      </c>
      <c r="G20" s="21"/>
    </row>
    <row r="21" spans="1:7" x14ac:dyDescent="0.25">
      <c r="A21" s="13" t="s">
        <v>340</v>
      </c>
      <c r="B21" s="36"/>
      <c r="C21" s="36"/>
      <c r="D21" s="15"/>
      <c r="E21" s="16">
        <v>1.7676899999999999E-2</v>
      </c>
      <c r="F21" s="67">
        <v>9.9999999999999995E-7</v>
      </c>
      <c r="G21" s="17"/>
    </row>
    <row r="22" spans="1:7" x14ac:dyDescent="0.25">
      <c r="A22" s="13" t="s">
        <v>341</v>
      </c>
      <c r="B22" s="36"/>
      <c r="C22" s="36"/>
      <c r="D22" s="15"/>
      <c r="E22" s="31">
        <v>-0.24767690000000001</v>
      </c>
      <c r="F22" s="32">
        <v>-9.9999999999999995E-7</v>
      </c>
      <c r="G22" s="17">
        <v>5.1214000000000003E-2</v>
      </c>
    </row>
    <row r="23" spans="1:7" x14ac:dyDescent="0.25">
      <c r="A23" s="33" t="s">
        <v>342</v>
      </c>
      <c r="B23" s="39"/>
      <c r="C23" s="39"/>
      <c r="D23" s="34"/>
      <c r="E23" s="27">
        <v>11327.62</v>
      </c>
      <c r="F23" s="28">
        <v>1</v>
      </c>
      <c r="G23" s="28"/>
    </row>
    <row r="24" spans="1:7" x14ac:dyDescent="0.25">
      <c r="A24" s="70" t="s">
        <v>343</v>
      </c>
      <c r="B24" s="71"/>
      <c r="C24" s="71"/>
      <c r="D24" s="71"/>
      <c r="E24" s="71"/>
      <c r="F24" s="71"/>
      <c r="G24" s="72"/>
    </row>
    <row r="28" spans="1:7" x14ac:dyDescent="0.25">
      <c r="A28" s="1" t="s">
        <v>346</v>
      </c>
    </row>
    <row r="29" spans="1:7" x14ac:dyDescent="0.25">
      <c r="A29" s="56" t="s">
        <v>347</v>
      </c>
      <c r="B29" s="3" t="s">
        <v>163</v>
      </c>
    </row>
    <row r="30" spans="1:7" x14ac:dyDescent="0.25">
      <c r="A30" t="s">
        <v>348</v>
      </c>
    </row>
    <row r="31" spans="1:7" x14ac:dyDescent="0.25">
      <c r="A31" t="s">
        <v>590</v>
      </c>
      <c r="B31" t="s">
        <v>350</v>
      </c>
      <c r="C31" t="s">
        <v>350</v>
      </c>
    </row>
    <row r="32" spans="1:7" x14ac:dyDescent="0.25">
      <c r="B32" s="58">
        <v>46265</v>
      </c>
      <c r="C32" s="58">
        <v>46295</v>
      </c>
    </row>
    <row r="33" spans="1:3" x14ac:dyDescent="0.25">
      <c r="A33" t="s">
        <v>973</v>
      </c>
      <c r="B33">
        <v>10.613899999999999</v>
      </c>
      <c r="C33">
        <v>10.665100000000001</v>
      </c>
    </row>
    <row r="34" spans="1:3" x14ac:dyDescent="0.25">
      <c r="A34" t="s">
        <v>592</v>
      </c>
      <c r="B34">
        <v>10.433199999999999</v>
      </c>
      <c r="C34">
        <v>10.483499999999999</v>
      </c>
    </row>
    <row r="35" spans="1:3" x14ac:dyDescent="0.25">
      <c r="A35" t="s">
        <v>974</v>
      </c>
      <c r="B35">
        <v>10.5847</v>
      </c>
      <c r="C35">
        <v>10.633800000000001</v>
      </c>
    </row>
    <row r="36" spans="1:3" x14ac:dyDescent="0.25">
      <c r="A36" t="s">
        <v>594</v>
      </c>
      <c r="B36">
        <v>10.4041</v>
      </c>
      <c r="C36">
        <v>10.452299999999999</v>
      </c>
    </row>
    <row r="38" spans="1:3" x14ac:dyDescent="0.25">
      <c r="A38" t="s">
        <v>352</v>
      </c>
      <c r="B38" s="3" t="s">
        <v>163</v>
      </c>
    </row>
    <row r="39" spans="1:3" x14ac:dyDescent="0.25">
      <c r="A39" t="s">
        <v>353</v>
      </c>
      <c r="B39" s="3" t="s">
        <v>163</v>
      </c>
    </row>
    <row r="40" spans="1:3" ht="29.1" customHeight="1" x14ac:dyDescent="0.25">
      <c r="A40" s="56" t="s">
        <v>354</v>
      </c>
      <c r="B40" s="3" t="s">
        <v>163</v>
      </c>
    </row>
    <row r="41" spans="1:3" ht="29.1" customHeight="1" x14ac:dyDescent="0.25">
      <c r="A41" s="56" t="s">
        <v>355</v>
      </c>
      <c r="B41" s="3" t="s">
        <v>163</v>
      </c>
    </row>
    <row r="42" spans="1:3" x14ac:dyDescent="0.25">
      <c r="A42" t="s">
        <v>595</v>
      </c>
      <c r="B42" s="57">
        <v>0.14799999999999999</v>
      </c>
    </row>
    <row r="43" spans="1:3" ht="43.5" customHeight="1" x14ac:dyDescent="0.25">
      <c r="A43" s="56" t="s">
        <v>1245</v>
      </c>
      <c r="B43" s="3" t="s">
        <v>163</v>
      </c>
    </row>
    <row r="44" spans="1:3" x14ac:dyDescent="0.25">
      <c r="B44" s="3"/>
    </row>
    <row r="45" spans="1:3" ht="29.1" customHeight="1" x14ac:dyDescent="0.25">
      <c r="A45" s="56" t="s">
        <v>1246</v>
      </c>
      <c r="B45" s="3" t="s">
        <v>163</v>
      </c>
    </row>
    <row r="46" spans="1:3" ht="29.1" customHeight="1" x14ac:dyDescent="0.25">
      <c r="A46" s="56" t="s">
        <v>1247</v>
      </c>
      <c r="B46" t="s">
        <v>163</v>
      </c>
    </row>
    <row r="47" spans="1:3" ht="29.1" customHeight="1" x14ac:dyDescent="0.25">
      <c r="A47" s="56" t="s">
        <v>1248</v>
      </c>
      <c r="B47" s="3" t="s">
        <v>163</v>
      </c>
    </row>
    <row r="48" spans="1:3" ht="29.1" customHeight="1" x14ac:dyDescent="0.25">
      <c r="A48" s="56" t="s">
        <v>1249</v>
      </c>
      <c r="B48" s="3" t="s">
        <v>163</v>
      </c>
    </row>
    <row r="50" spans="1:4" ht="69.95" customHeight="1" x14ac:dyDescent="0.25">
      <c r="A50" s="125" t="s">
        <v>371</v>
      </c>
      <c r="B50" s="125" t="s">
        <v>372</v>
      </c>
      <c r="C50" s="125" t="s">
        <v>5</v>
      </c>
      <c r="D50" s="125" t="s">
        <v>6</v>
      </c>
    </row>
    <row r="51" spans="1:4" ht="69.95" customHeight="1" x14ac:dyDescent="0.25">
      <c r="A51" s="125" t="s">
        <v>2633</v>
      </c>
      <c r="B51" s="125"/>
      <c r="C51" s="125" t="s">
        <v>104</v>
      </c>
      <c r="D51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45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2634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2635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987369</v>
      </c>
      <c r="E8" s="16">
        <v>13050.06</v>
      </c>
      <c r="F8" s="17">
        <v>3.9E-2</v>
      </c>
      <c r="G8" s="17"/>
    </row>
    <row r="9" spans="1:7" x14ac:dyDescent="0.25">
      <c r="A9" s="13" t="s">
        <v>398</v>
      </c>
      <c r="B9" s="36" t="s">
        <v>399</v>
      </c>
      <c r="C9" s="36" t="s">
        <v>400</v>
      </c>
      <c r="D9" s="15">
        <v>262177</v>
      </c>
      <c r="E9" s="16">
        <v>9857.86</v>
      </c>
      <c r="F9" s="17">
        <v>2.9499999999999998E-2</v>
      </c>
      <c r="G9" s="17"/>
    </row>
    <row r="10" spans="1:7" x14ac:dyDescent="0.25">
      <c r="A10" s="13" t="s">
        <v>448</v>
      </c>
      <c r="B10" s="36" t="s">
        <v>449</v>
      </c>
      <c r="C10" s="36" t="s">
        <v>450</v>
      </c>
      <c r="D10" s="15">
        <v>218974</v>
      </c>
      <c r="E10" s="16">
        <v>9560.4</v>
      </c>
      <c r="F10" s="17">
        <v>2.86E-2</v>
      </c>
      <c r="G10" s="17"/>
    </row>
    <row r="11" spans="1:7" x14ac:dyDescent="0.25">
      <c r="A11" s="13" t="s">
        <v>1619</v>
      </c>
      <c r="B11" s="36" t="s">
        <v>1620</v>
      </c>
      <c r="C11" s="36" t="s">
        <v>378</v>
      </c>
      <c r="D11" s="15">
        <v>2737250</v>
      </c>
      <c r="E11" s="16">
        <v>8890.59</v>
      </c>
      <c r="F11" s="17">
        <v>2.6599999999999999E-2</v>
      </c>
      <c r="G11" s="17"/>
    </row>
    <row r="12" spans="1:7" x14ac:dyDescent="0.25">
      <c r="A12" s="13" t="s">
        <v>385</v>
      </c>
      <c r="B12" s="36" t="s">
        <v>386</v>
      </c>
      <c r="C12" s="36" t="s">
        <v>387</v>
      </c>
      <c r="D12" s="15">
        <v>240269</v>
      </c>
      <c r="E12" s="16">
        <v>7929.84</v>
      </c>
      <c r="F12" s="17">
        <v>2.3699999999999999E-2</v>
      </c>
      <c r="G12" s="17"/>
    </row>
    <row r="13" spans="1:7" x14ac:dyDescent="0.25">
      <c r="A13" s="13" t="s">
        <v>501</v>
      </c>
      <c r="B13" s="36" t="s">
        <v>502</v>
      </c>
      <c r="C13" s="36" t="s">
        <v>503</v>
      </c>
      <c r="D13" s="15">
        <v>658813</v>
      </c>
      <c r="E13" s="16">
        <v>7820.11</v>
      </c>
      <c r="F13" s="17">
        <v>2.3400000000000001E-2</v>
      </c>
      <c r="G13" s="17"/>
    </row>
    <row r="14" spans="1:7" x14ac:dyDescent="0.25">
      <c r="A14" s="13" t="s">
        <v>376</v>
      </c>
      <c r="B14" s="36" t="s">
        <v>377</v>
      </c>
      <c r="C14" s="36" t="s">
        <v>378</v>
      </c>
      <c r="D14" s="15">
        <v>1095479</v>
      </c>
      <c r="E14" s="16">
        <v>7763.66</v>
      </c>
      <c r="F14" s="17">
        <v>2.3199999999999998E-2</v>
      </c>
      <c r="G14" s="17"/>
    </row>
    <row r="15" spans="1:7" x14ac:dyDescent="0.25">
      <c r="A15" s="13" t="s">
        <v>559</v>
      </c>
      <c r="B15" s="36" t="s">
        <v>560</v>
      </c>
      <c r="C15" s="36" t="s">
        <v>378</v>
      </c>
      <c r="D15" s="15">
        <v>3415986</v>
      </c>
      <c r="E15" s="16">
        <v>7721.84</v>
      </c>
      <c r="F15" s="17">
        <v>2.3099999999999999E-2</v>
      </c>
      <c r="G15" s="17"/>
    </row>
    <row r="16" spans="1:7" x14ac:dyDescent="0.25">
      <c r="A16" s="13" t="s">
        <v>536</v>
      </c>
      <c r="B16" s="36" t="s">
        <v>537</v>
      </c>
      <c r="C16" s="36" t="s">
        <v>475</v>
      </c>
      <c r="D16" s="15">
        <v>2173158</v>
      </c>
      <c r="E16" s="16">
        <v>7013.87</v>
      </c>
      <c r="F16" s="17">
        <v>2.1000000000000001E-2</v>
      </c>
      <c r="G16" s="17"/>
    </row>
    <row r="17" spans="1:7" x14ac:dyDescent="0.25">
      <c r="A17" s="13" t="s">
        <v>990</v>
      </c>
      <c r="B17" s="36" t="s">
        <v>991</v>
      </c>
      <c r="C17" s="36" t="s">
        <v>408</v>
      </c>
      <c r="D17" s="15">
        <v>81290</v>
      </c>
      <c r="E17" s="16">
        <v>6702.36</v>
      </c>
      <c r="F17" s="17">
        <v>0.02</v>
      </c>
      <c r="G17" s="17"/>
    </row>
    <row r="18" spans="1:7" x14ac:dyDescent="0.25">
      <c r="A18" s="13" t="s">
        <v>978</v>
      </c>
      <c r="B18" s="36" t="s">
        <v>979</v>
      </c>
      <c r="C18" s="36" t="s">
        <v>422</v>
      </c>
      <c r="D18" s="15">
        <v>55439</v>
      </c>
      <c r="E18" s="16">
        <v>5775.08</v>
      </c>
      <c r="F18" s="17">
        <v>1.7299999999999999E-2</v>
      </c>
      <c r="G18" s="17"/>
    </row>
    <row r="19" spans="1:7" x14ac:dyDescent="0.25">
      <c r="A19" s="13" t="s">
        <v>406</v>
      </c>
      <c r="B19" s="36" t="s">
        <v>407</v>
      </c>
      <c r="C19" s="36" t="s">
        <v>408</v>
      </c>
      <c r="D19" s="15">
        <v>28656</v>
      </c>
      <c r="E19" s="16">
        <v>5645.23</v>
      </c>
      <c r="F19" s="17">
        <v>1.6899999999999998E-2</v>
      </c>
      <c r="G19" s="17"/>
    </row>
    <row r="20" spans="1:7" x14ac:dyDescent="0.25">
      <c r="A20" s="13" t="s">
        <v>548</v>
      </c>
      <c r="B20" s="36" t="s">
        <v>549</v>
      </c>
      <c r="C20" s="36" t="s">
        <v>431</v>
      </c>
      <c r="D20" s="15">
        <v>55707</v>
      </c>
      <c r="E20" s="16">
        <v>5176.0200000000004</v>
      </c>
      <c r="F20" s="17">
        <v>1.55E-2</v>
      </c>
      <c r="G20" s="17"/>
    </row>
    <row r="21" spans="1:7" x14ac:dyDescent="0.25">
      <c r="A21" s="13" t="s">
        <v>391</v>
      </c>
      <c r="B21" s="36" t="s">
        <v>392</v>
      </c>
      <c r="C21" s="36" t="s">
        <v>378</v>
      </c>
      <c r="D21" s="15">
        <v>1627214</v>
      </c>
      <c r="E21" s="16">
        <v>5164.78</v>
      </c>
      <c r="F21" s="17">
        <v>1.54E-2</v>
      </c>
      <c r="G21" s="17"/>
    </row>
    <row r="22" spans="1:7" x14ac:dyDescent="0.25">
      <c r="A22" s="13" t="s">
        <v>423</v>
      </c>
      <c r="B22" s="36" t="s">
        <v>424</v>
      </c>
      <c r="C22" s="36" t="s">
        <v>384</v>
      </c>
      <c r="D22" s="15">
        <v>164215</v>
      </c>
      <c r="E22" s="16">
        <v>4844.34</v>
      </c>
      <c r="F22" s="17">
        <v>1.4500000000000001E-2</v>
      </c>
      <c r="G22" s="17"/>
    </row>
    <row r="23" spans="1:7" x14ac:dyDescent="0.25">
      <c r="A23" s="13" t="s">
        <v>763</v>
      </c>
      <c r="B23" s="36" t="s">
        <v>764</v>
      </c>
      <c r="C23" s="36" t="s">
        <v>431</v>
      </c>
      <c r="D23" s="15">
        <v>98725</v>
      </c>
      <c r="E23" s="16">
        <v>4738.8</v>
      </c>
      <c r="F23" s="17">
        <v>1.4200000000000001E-2</v>
      </c>
      <c r="G23" s="17"/>
    </row>
    <row r="24" spans="1:7" x14ac:dyDescent="0.25">
      <c r="A24" s="13" t="s">
        <v>511</v>
      </c>
      <c r="B24" s="36" t="s">
        <v>512</v>
      </c>
      <c r="C24" s="36" t="s">
        <v>472</v>
      </c>
      <c r="D24" s="15">
        <v>99175</v>
      </c>
      <c r="E24" s="16">
        <v>4549.16</v>
      </c>
      <c r="F24" s="17">
        <v>1.3599999999999999E-2</v>
      </c>
      <c r="G24" s="17"/>
    </row>
    <row r="25" spans="1:7" x14ac:dyDescent="0.25">
      <c r="A25" s="13" t="s">
        <v>1002</v>
      </c>
      <c r="B25" s="36" t="s">
        <v>1003</v>
      </c>
      <c r="C25" s="36" t="s">
        <v>483</v>
      </c>
      <c r="D25" s="15">
        <v>597216</v>
      </c>
      <c r="E25" s="16">
        <v>4457.62</v>
      </c>
      <c r="F25" s="17">
        <v>1.3299999999999999E-2</v>
      </c>
      <c r="G25" s="17"/>
    </row>
    <row r="26" spans="1:7" x14ac:dyDescent="0.25">
      <c r="A26" s="13" t="s">
        <v>1621</v>
      </c>
      <c r="B26" s="36" t="s">
        <v>1622</v>
      </c>
      <c r="C26" s="36" t="s">
        <v>700</v>
      </c>
      <c r="D26" s="15">
        <v>833170</v>
      </c>
      <c r="E26" s="16">
        <v>4347.4799999999996</v>
      </c>
      <c r="F26" s="17">
        <v>1.2999999999999999E-2</v>
      </c>
      <c r="G26" s="17"/>
    </row>
    <row r="27" spans="1:7" x14ac:dyDescent="0.25">
      <c r="A27" s="13" t="s">
        <v>393</v>
      </c>
      <c r="B27" s="36" t="s">
        <v>394</v>
      </c>
      <c r="C27" s="36" t="s">
        <v>378</v>
      </c>
      <c r="D27" s="15">
        <v>448323</v>
      </c>
      <c r="E27" s="16">
        <v>4301.66</v>
      </c>
      <c r="F27" s="17">
        <v>1.29E-2</v>
      </c>
      <c r="G27" s="17"/>
    </row>
    <row r="28" spans="1:7" x14ac:dyDescent="0.25">
      <c r="A28" s="13" t="s">
        <v>517</v>
      </c>
      <c r="B28" s="36" t="s">
        <v>518</v>
      </c>
      <c r="C28" s="36" t="s">
        <v>478</v>
      </c>
      <c r="D28" s="15">
        <v>554956</v>
      </c>
      <c r="E28" s="16">
        <v>4043.69</v>
      </c>
      <c r="F28" s="17">
        <v>1.21E-2</v>
      </c>
      <c r="G28" s="17"/>
    </row>
    <row r="29" spans="1:7" x14ac:dyDescent="0.25">
      <c r="A29" s="13" t="s">
        <v>1867</v>
      </c>
      <c r="B29" s="36" t="s">
        <v>1868</v>
      </c>
      <c r="C29" s="36" t="s">
        <v>417</v>
      </c>
      <c r="D29" s="15">
        <v>353336</v>
      </c>
      <c r="E29" s="16">
        <v>3957.36</v>
      </c>
      <c r="F29" s="17">
        <v>1.18E-2</v>
      </c>
      <c r="G29" s="17"/>
    </row>
    <row r="30" spans="1:7" x14ac:dyDescent="0.25">
      <c r="A30" s="13" t="s">
        <v>901</v>
      </c>
      <c r="B30" s="36" t="s">
        <v>902</v>
      </c>
      <c r="C30" s="36" t="s">
        <v>754</v>
      </c>
      <c r="D30" s="15">
        <v>357843</v>
      </c>
      <c r="E30" s="16">
        <v>3948.08</v>
      </c>
      <c r="F30" s="17">
        <v>1.18E-2</v>
      </c>
      <c r="G30" s="17"/>
    </row>
    <row r="31" spans="1:7" x14ac:dyDescent="0.25">
      <c r="A31" s="13" t="s">
        <v>409</v>
      </c>
      <c r="B31" s="36" t="s">
        <v>410</v>
      </c>
      <c r="C31" s="36" t="s">
        <v>411</v>
      </c>
      <c r="D31" s="15">
        <v>224677</v>
      </c>
      <c r="E31" s="16">
        <v>3929.83</v>
      </c>
      <c r="F31" s="17">
        <v>1.17E-2</v>
      </c>
      <c r="G31" s="17"/>
    </row>
    <row r="32" spans="1:7" x14ac:dyDescent="0.25">
      <c r="A32" s="13" t="s">
        <v>1019</v>
      </c>
      <c r="B32" s="36" t="s">
        <v>1020</v>
      </c>
      <c r="C32" s="36" t="s">
        <v>441</v>
      </c>
      <c r="D32" s="15">
        <v>90271</v>
      </c>
      <c r="E32" s="16">
        <v>3869.83</v>
      </c>
      <c r="F32" s="17">
        <v>1.1599999999999999E-2</v>
      </c>
      <c r="G32" s="17"/>
    </row>
    <row r="33" spans="1:7" x14ac:dyDescent="0.25">
      <c r="A33" s="13" t="s">
        <v>2636</v>
      </c>
      <c r="B33" s="36" t="s">
        <v>2637</v>
      </c>
      <c r="C33" s="36" t="s">
        <v>478</v>
      </c>
      <c r="D33" s="15">
        <v>454440</v>
      </c>
      <c r="E33" s="16">
        <v>3840.93</v>
      </c>
      <c r="F33" s="17">
        <v>1.15E-2</v>
      </c>
      <c r="G33" s="17"/>
    </row>
    <row r="34" spans="1:7" x14ac:dyDescent="0.25">
      <c r="A34" s="13" t="s">
        <v>382</v>
      </c>
      <c r="B34" s="36" t="s">
        <v>383</v>
      </c>
      <c r="C34" s="36" t="s">
        <v>384</v>
      </c>
      <c r="D34" s="15">
        <v>263648</v>
      </c>
      <c r="E34" s="16">
        <v>3756.98</v>
      </c>
      <c r="F34" s="17">
        <v>1.12E-2</v>
      </c>
      <c r="G34" s="17"/>
    </row>
    <row r="35" spans="1:7" x14ac:dyDescent="0.25">
      <c r="A35" s="13" t="s">
        <v>456</v>
      </c>
      <c r="B35" s="36" t="s">
        <v>457</v>
      </c>
      <c r="C35" s="36" t="s">
        <v>411</v>
      </c>
      <c r="D35" s="15">
        <v>369196</v>
      </c>
      <c r="E35" s="16">
        <v>3670.18</v>
      </c>
      <c r="F35" s="17">
        <v>1.0999999999999999E-2</v>
      </c>
      <c r="G35" s="17"/>
    </row>
    <row r="36" spans="1:7" x14ac:dyDescent="0.25">
      <c r="A36" s="13" t="s">
        <v>986</v>
      </c>
      <c r="B36" s="36" t="s">
        <v>987</v>
      </c>
      <c r="C36" s="36" t="s">
        <v>414</v>
      </c>
      <c r="D36" s="15">
        <v>140787</v>
      </c>
      <c r="E36" s="16">
        <v>3545.86</v>
      </c>
      <c r="F36" s="17">
        <v>1.06E-2</v>
      </c>
      <c r="G36" s="17"/>
    </row>
    <row r="37" spans="1:7" x14ac:dyDescent="0.25">
      <c r="A37" s="13" t="s">
        <v>494</v>
      </c>
      <c r="B37" s="36" t="s">
        <v>495</v>
      </c>
      <c r="C37" s="36" t="s">
        <v>378</v>
      </c>
      <c r="D37" s="15">
        <v>423456</v>
      </c>
      <c r="E37" s="16">
        <v>3412.63</v>
      </c>
      <c r="F37" s="17">
        <v>1.0200000000000001E-2</v>
      </c>
      <c r="G37" s="17"/>
    </row>
    <row r="38" spans="1:7" x14ac:dyDescent="0.25">
      <c r="A38" s="13" t="s">
        <v>415</v>
      </c>
      <c r="B38" s="36" t="s">
        <v>416</v>
      </c>
      <c r="C38" s="36" t="s">
        <v>417</v>
      </c>
      <c r="D38" s="15">
        <v>78255</v>
      </c>
      <c r="E38" s="16">
        <v>3408.01</v>
      </c>
      <c r="F38" s="17">
        <v>1.0200000000000001E-2</v>
      </c>
      <c r="G38" s="17"/>
    </row>
    <row r="39" spans="1:7" x14ac:dyDescent="0.25">
      <c r="A39" s="13" t="s">
        <v>1631</v>
      </c>
      <c r="B39" s="36" t="s">
        <v>1632</v>
      </c>
      <c r="C39" s="36" t="s">
        <v>378</v>
      </c>
      <c r="D39" s="15">
        <v>4843639</v>
      </c>
      <c r="E39" s="16">
        <v>3269.46</v>
      </c>
      <c r="F39" s="17">
        <v>9.7999999999999997E-3</v>
      </c>
      <c r="G39" s="17"/>
    </row>
    <row r="40" spans="1:7" x14ac:dyDescent="0.25">
      <c r="A40" s="13" t="s">
        <v>499</v>
      </c>
      <c r="B40" s="36" t="s">
        <v>500</v>
      </c>
      <c r="C40" s="36" t="s">
        <v>411</v>
      </c>
      <c r="D40" s="15">
        <v>214221</v>
      </c>
      <c r="E40" s="16">
        <v>3264.73</v>
      </c>
      <c r="F40" s="17">
        <v>9.7999999999999997E-3</v>
      </c>
      <c r="G40" s="17"/>
    </row>
    <row r="41" spans="1:7" x14ac:dyDescent="0.25">
      <c r="A41" s="13" t="s">
        <v>488</v>
      </c>
      <c r="B41" s="36" t="s">
        <v>489</v>
      </c>
      <c r="C41" s="36" t="s">
        <v>414</v>
      </c>
      <c r="D41" s="15">
        <v>72496</v>
      </c>
      <c r="E41" s="16">
        <v>3229.7</v>
      </c>
      <c r="F41" s="17">
        <v>9.7000000000000003E-3</v>
      </c>
      <c r="G41" s="17"/>
    </row>
    <row r="42" spans="1:7" x14ac:dyDescent="0.25">
      <c r="A42" s="13" t="s">
        <v>1123</v>
      </c>
      <c r="B42" s="36" t="s">
        <v>1124</v>
      </c>
      <c r="C42" s="36" t="s">
        <v>417</v>
      </c>
      <c r="D42" s="15">
        <v>287434</v>
      </c>
      <c r="E42" s="16">
        <v>3175.57</v>
      </c>
      <c r="F42" s="17">
        <v>9.4999999999999998E-3</v>
      </c>
      <c r="G42" s="17"/>
    </row>
    <row r="43" spans="1:7" x14ac:dyDescent="0.25">
      <c r="A43" s="13" t="s">
        <v>721</v>
      </c>
      <c r="B43" s="36" t="s">
        <v>722</v>
      </c>
      <c r="C43" s="36" t="s">
        <v>498</v>
      </c>
      <c r="D43" s="15">
        <v>1712467</v>
      </c>
      <c r="E43" s="16">
        <v>3107.96</v>
      </c>
      <c r="F43" s="17">
        <v>9.2999999999999992E-3</v>
      </c>
      <c r="G43" s="17"/>
    </row>
    <row r="44" spans="1:7" x14ac:dyDescent="0.25">
      <c r="A44" s="13" t="s">
        <v>468</v>
      </c>
      <c r="B44" s="36" t="s">
        <v>469</v>
      </c>
      <c r="C44" s="36" t="s">
        <v>381</v>
      </c>
      <c r="D44" s="15">
        <v>360786</v>
      </c>
      <c r="E44" s="16">
        <v>3081.83</v>
      </c>
      <c r="F44" s="17">
        <v>9.1999999999999998E-3</v>
      </c>
      <c r="G44" s="17"/>
    </row>
    <row r="45" spans="1:7" x14ac:dyDescent="0.25">
      <c r="A45" s="13" t="s">
        <v>446</v>
      </c>
      <c r="B45" s="36" t="s">
        <v>447</v>
      </c>
      <c r="C45" s="36" t="s">
        <v>417</v>
      </c>
      <c r="D45" s="15">
        <v>311748</v>
      </c>
      <c r="E45" s="16">
        <v>3063.55</v>
      </c>
      <c r="F45" s="17">
        <v>9.1999999999999998E-3</v>
      </c>
      <c r="G45" s="17"/>
    </row>
    <row r="46" spans="1:7" x14ac:dyDescent="0.25">
      <c r="A46" s="13" t="s">
        <v>718</v>
      </c>
      <c r="B46" s="36" t="s">
        <v>719</v>
      </c>
      <c r="C46" s="36" t="s">
        <v>720</v>
      </c>
      <c r="D46" s="15">
        <v>3916042</v>
      </c>
      <c r="E46" s="16">
        <v>2997.34</v>
      </c>
      <c r="F46" s="17">
        <v>8.9999999999999993E-3</v>
      </c>
      <c r="G46" s="17"/>
    </row>
    <row r="47" spans="1:7" x14ac:dyDescent="0.25">
      <c r="A47" s="13" t="s">
        <v>645</v>
      </c>
      <c r="B47" s="36" t="s">
        <v>646</v>
      </c>
      <c r="C47" s="36" t="s">
        <v>647</v>
      </c>
      <c r="D47" s="15">
        <v>373603</v>
      </c>
      <c r="E47" s="16">
        <v>2936.52</v>
      </c>
      <c r="F47" s="17">
        <v>8.8000000000000005E-3</v>
      </c>
      <c r="G47" s="17"/>
    </row>
    <row r="48" spans="1:7" x14ac:dyDescent="0.25">
      <c r="A48" s="13" t="s">
        <v>395</v>
      </c>
      <c r="B48" s="36" t="s">
        <v>396</v>
      </c>
      <c r="C48" s="36" t="s">
        <v>397</v>
      </c>
      <c r="D48" s="15">
        <v>917070</v>
      </c>
      <c r="E48" s="16">
        <v>2934.62</v>
      </c>
      <c r="F48" s="17">
        <v>8.8000000000000005E-3</v>
      </c>
      <c r="G48" s="17"/>
    </row>
    <row r="49" spans="1:7" x14ac:dyDescent="0.25">
      <c r="A49" s="13" t="s">
        <v>1008</v>
      </c>
      <c r="B49" s="36" t="s">
        <v>1009</v>
      </c>
      <c r="C49" s="36" t="s">
        <v>422</v>
      </c>
      <c r="D49" s="15">
        <v>89154</v>
      </c>
      <c r="E49" s="16">
        <v>2910.34</v>
      </c>
      <c r="F49" s="17">
        <v>8.6999999999999994E-3</v>
      </c>
      <c r="G49" s="17"/>
    </row>
    <row r="50" spans="1:7" x14ac:dyDescent="0.25">
      <c r="A50" s="13" t="s">
        <v>630</v>
      </c>
      <c r="B50" s="36" t="s">
        <v>631</v>
      </c>
      <c r="C50" s="36" t="s">
        <v>384</v>
      </c>
      <c r="D50" s="15">
        <v>24104</v>
      </c>
      <c r="E50" s="16">
        <v>2884.53</v>
      </c>
      <c r="F50" s="17">
        <v>8.6E-3</v>
      </c>
      <c r="G50" s="17"/>
    </row>
    <row r="51" spans="1:7" x14ac:dyDescent="0.25">
      <c r="A51" s="13" t="s">
        <v>439</v>
      </c>
      <c r="B51" s="36" t="s">
        <v>440</v>
      </c>
      <c r="C51" s="36" t="s">
        <v>441</v>
      </c>
      <c r="D51" s="15">
        <v>741813</v>
      </c>
      <c r="E51" s="16">
        <v>2880.46</v>
      </c>
      <c r="F51" s="17">
        <v>8.6E-3</v>
      </c>
      <c r="G51" s="17"/>
    </row>
    <row r="52" spans="1:7" x14ac:dyDescent="0.25">
      <c r="A52" s="13" t="s">
        <v>2638</v>
      </c>
      <c r="B52" s="36" t="s">
        <v>2639</v>
      </c>
      <c r="C52" s="36" t="s">
        <v>483</v>
      </c>
      <c r="D52" s="15">
        <v>217438</v>
      </c>
      <c r="E52" s="16">
        <v>2857.79</v>
      </c>
      <c r="F52" s="17">
        <v>8.5000000000000006E-3</v>
      </c>
      <c r="G52" s="17"/>
    </row>
    <row r="53" spans="1:7" x14ac:dyDescent="0.25">
      <c r="A53" s="13" t="s">
        <v>523</v>
      </c>
      <c r="B53" s="36" t="s">
        <v>524</v>
      </c>
      <c r="C53" s="36" t="s">
        <v>417</v>
      </c>
      <c r="D53" s="15">
        <v>223718</v>
      </c>
      <c r="E53" s="16">
        <v>2845.69</v>
      </c>
      <c r="F53" s="17">
        <v>8.5000000000000006E-3</v>
      </c>
      <c r="G53" s="17"/>
    </row>
    <row r="54" spans="1:7" x14ac:dyDescent="0.25">
      <c r="A54" s="13" t="s">
        <v>401</v>
      </c>
      <c r="B54" s="36" t="s">
        <v>402</v>
      </c>
      <c r="C54" s="36" t="s">
        <v>403</v>
      </c>
      <c r="D54" s="15">
        <v>1835718</v>
      </c>
      <c r="E54" s="16">
        <v>2830.49</v>
      </c>
      <c r="F54" s="17">
        <v>8.5000000000000006E-3</v>
      </c>
      <c r="G54" s="17"/>
    </row>
    <row r="55" spans="1:7" x14ac:dyDescent="0.25">
      <c r="A55" s="13" t="s">
        <v>550</v>
      </c>
      <c r="B55" s="36" t="s">
        <v>551</v>
      </c>
      <c r="C55" s="36" t="s">
        <v>552</v>
      </c>
      <c r="D55" s="15">
        <v>640487</v>
      </c>
      <c r="E55" s="16">
        <v>2774.91</v>
      </c>
      <c r="F55" s="17">
        <v>8.3000000000000001E-3</v>
      </c>
      <c r="G55" s="17"/>
    </row>
    <row r="56" spans="1:7" x14ac:dyDescent="0.25">
      <c r="A56" s="13" t="s">
        <v>1994</v>
      </c>
      <c r="B56" s="36" t="s">
        <v>1995</v>
      </c>
      <c r="C56" s="36" t="s">
        <v>387</v>
      </c>
      <c r="D56" s="15">
        <v>321560</v>
      </c>
      <c r="E56" s="16">
        <v>2701.1</v>
      </c>
      <c r="F56" s="17">
        <v>8.0999999999999996E-3</v>
      </c>
      <c r="G56" s="17"/>
    </row>
    <row r="57" spans="1:7" x14ac:dyDescent="0.25">
      <c r="A57" s="13" t="s">
        <v>479</v>
      </c>
      <c r="B57" s="36" t="s">
        <v>480</v>
      </c>
      <c r="C57" s="36" t="s">
        <v>397</v>
      </c>
      <c r="D57" s="15">
        <v>102048</v>
      </c>
      <c r="E57" s="16">
        <v>2675.29</v>
      </c>
      <c r="F57" s="17">
        <v>8.0000000000000002E-3</v>
      </c>
      <c r="G57" s="17"/>
    </row>
    <row r="58" spans="1:7" x14ac:dyDescent="0.25">
      <c r="A58" s="13" t="s">
        <v>442</v>
      </c>
      <c r="B58" s="36" t="s">
        <v>443</v>
      </c>
      <c r="C58" s="36" t="s">
        <v>384</v>
      </c>
      <c r="D58" s="15">
        <v>63704</v>
      </c>
      <c r="E58" s="16">
        <v>2615.69</v>
      </c>
      <c r="F58" s="17">
        <v>7.7999999999999996E-3</v>
      </c>
      <c r="G58" s="17"/>
    </row>
    <row r="59" spans="1:7" x14ac:dyDescent="0.25">
      <c r="A59" s="13" t="s">
        <v>1119</v>
      </c>
      <c r="B59" s="36" t="s">
        <v>1120</v>
      </c>
      <c r="C59" s="36" t="s">
        <v>1018</v>
      </c>
      <c r="D59" s="15">
        <v>1010778</v>
      </c>
      <c r="E59" s="16">
        <v>2585.5700000000002</v>
      </c>
      <c r="F59" s="17">
        <v>7.7000000000000002E-3</v>
      </c>
      <c r="G59" s="17"/>
    </row>
    <row r="60" spans="1:7" x14ac:dyDescent="0.25">
      <c r="A60" s="13" t="s">
        <v>923</v>
      </c>
      <c r="B60" s="36" t="s">
        <v>924</v>
      </c>
      <c r="C60" s="36" t="s">
        <v>422</v>
      </c>
      <c r="D60" s="15">
        <v>96311</v>
      </c>
      <c r="E60" s="16">
        <v>2558.5</v>
      </c>
      <c r="F60" s="17">
        <v>7.6E-3</v>
      </c>
      <c r="G60" s="17"/>
    </row>
    <row r="61" spans="1:7" x14ac:dyDescent="0.25">
      <c r="A61" s="13" t="s">
        <v>796</v>
      </c>
      <c r="B61" s="36" t="s">
        <v>797</v>
      </c>
      <c r="C61" s="36" t="s">
        <v>422</v>
      </c>
      <c r="D61" s="15">
        <v>610795</v>
      </c>
      <c r="E61" s="16">
        <v>2520.14</v>
      </c>
      <c r="F61" s="17">
        <v>7.4999999999999997E-3</v>
      </c>
      <c r="G61" s="17"/>
    </row>
    <row r="62" spans="1:7" x14ac:dyDescent="0.25">
      <c r="A62" s="13" t="s">
        <v>599</v>
      </c>
      <c r="B62" s="36" t="s">
        <v>600</v>
      </c>
      <c r="C62" s="36" t="s">
        <v>417</v>
      </c>
      <c r="D62" s="15">
        <v>258563</v>
      </c>
      <c r="E62" s="16">
        <v>2480.65</v>
      </c>
      <c r="F62" s="17">
        <v>7.4000000000000003E-3</v>
      </c>
      <c r="G62" s="17"/>
    </row>
    <row r="63" spans="1:7" x14ac:dyDescent="0.25">
      <c r="A63" s="13" t="s">
        <v>818</v>
      </c>
      <c r="B63" s="36" t="s">
        <v>819</v>
      </c>
      <c r="C63" s="36" t="s">
        <v>472</v>
      </c>
      <c r="D63" s="15">
        <v>143692</v>
      </c>
      <c r="E63" s="16">
        <v>2476.5300000000002</v>
      </c>
      <c r="F63" s="17">
        <v>7.4000000000000003E-3</v>
      </c>
      <c r="G63" s="17"/>
    </row>
    <row r="64" spans="1:7" x14ac:dyDescent="0.25">
      <c r="A64" s="13" t="s">
        <v>557</v>
      </c>
      <c r="B64" s="36" t="s">
        <v>558</v>
      </c>
      <c r="C64" s="36" t="s">
        <v>381</v>
      </c>
      <c r="D64" s="15">
        <v>453746</v>
      </c>
      <c r="E64" s="16">
        <v>2447.5100000000002</v>
      </c>
      <c r="F64" s="17">
        <v>7.3000000000000001E-3</v>
      </c>
      <c r="G64" s="17"/>
    </row>
    <row r="65" spans="1:7" x14ac:dyDescent="0.25">
      <c r="A65" s="13" t="s">
        <v>429</v>
      </c>
      <c r="B65" s="36" t="s">
        <v>430</v>
      </c>
      <c r="C65" s="36" t="s">
        <v>431</v>
      </c>
      <c r="D65" s="15">
        <v>126975</v>
      </c>
      <c r="E65" s="16">
        <v>2446.81</v>
      </c>
      <c r="F65" s="17">
        <v>7.3000000000000001E-3</v>
      </c>
      <c r="G65" s="17"/>
    </row>
    <row r="66" spans="1:7" x14ac:dyDescent="0.25">
      <c r="A66" s="13" t="s">
        <v>571</v>
      </c>
      <c r="B66" s="36" t="s">
        <v>572</v>
      </c>
      <c r="C66" s="36" t="s">
        <v>472</v>
      </c>
      <c r="D66" s="15">
        <v>18586</v>
      </c>
      <c r="E66" s="16">
        <v>2434.77</v>
      </c>
      <c r="F66" s="17">
        <v>7.3000000000000001E-3</v>
      </c>
      <c r="G66" s="17"/>
    </row>
    <row r="67" spans="1:7" x14ac:dyDescent="0.25">
      <c r="A67" s="13" t="s">
        <v>454</v>
      </c>
      <c r="B67" s="36" t="s">
        <v>455</v>
      </c>
      <c r="C67" s="36" t="s">
        <v>417</v>
      </c>
      <c r="D67" s="15">
        <v>150274</v>
      </c>
      <c r="E67" s="16">
        <v>2434.44</v>
      </c>
      <c r="F67" s="17">
        <v>7.3000000000000001E-3</v>
      </c>
      <c r="G67" s="17"/>
    </row>
    <row r="68" spans="1:7" x14ac:dyDescent="0.25">
      <c r="A68" s="13" t="s">
        <v>481</v>
      </c>
      <c r="B68" s="36" t="s">
        <v>482</v>
      </c>
      <c r="C68" s="36" t="s">
        <v>483</v>
      </c>
      <c r="D68" s="15">
        <v>254988</v>
      </c>
      <c r="E68" s="16">
        <v>2370.88</v>
      </c>
      <c r="F68" s="17">
        <v>7.1000000000000004E-3</v>
      </c>
      <c r="G68" s="17"/>
    </row>
    <row r="69" spans="1:7" x14ac:dyDescent="0.25">
      <c r="A69" s="13" t="s">
        <v>614</v>
      </c>
      <c r="B69" s="36" t="s">
        <v>615</v>
      </c>
      <c r="C69" s="36" t="s">
        <v>378</v>
      </c>
      <c r="D69" s="15">
        <v>228589</v>
      </c>
      <c r="E69" s="16">
        <v>2309.4299999999998</v>
      </c>
      <c r="F69" s="17">
        <v>6.8999999999999999E-3</v>
      </c>
      <c r="G69" s="17"/>
    </row>
    <row r="70" spans="1:7" x14ac:dyDescent="0.25">
      <c r="A70" s="13" t="s">
        <v>388</v>
      </c>
      <c r="B70" s="36" t="s">
        <v>389</v>
      </c>
      <c r="C70" s="36" t="s">
        <v>390</v>
      </c>
      <c r="D70" s="15">
        <v>118968</v>
      </c>
      <c r="E70" s="16">
        <v>2302.0300000000002</v>
      </c>
      <c r="F70" s="17">
        <v>6.8999999999999999E-3</v>
      </c>
      <c r="G70" s="17"/>
    </row>
    <row r="71" spans="1:7" x14ac:dyDescent="0.25">
      <c r="A71" s="13" t="s">
        <v>525</v>
      </c>
      <c r="B71" s="36" t="s">
        <v>526</v>
      </c>
      <c r="C71" s="36" t="s">
        <v>483</v>
      </c>
      <c r="D71" s="15">
        <v>293414</v>
      </c>
      <c r="E71" s="16">
        <v>2259.29</v>
      </c>
      <c r="F71" s="17">
        <v>6.7999999999999996E-3</v>
      </c>
      <c r="G71" s="17"/>
    </row>
    <row r="72" spans="1:7" x14ac:dyDescent="0.25">
      <c r="A72" s="13" t="s">
        <v>451</v>
      </c>
      <c r="B72" s="36" t="s">
        <v>452</v>
      </c>
      <c r="C72" s="36" t="s">
        <v>453</v>
      </c>
      <c r="D72" s="15">
        <v>157885</v>
      </c>
      <c r="E72" s="16">
        <v>2168.39</v>
      </c>
      <c r="F72" s="17">
        <v>6.4999999999999997E-3</v>
      </c>
      <c r="G72" s="17"/>
    </row>
    <row r="73" spans="1:7" x14ac:dyDescent="0.25">
      <c r="A73" s="13" t="s">
        <v>513</v>
      </c>
      <c r="B73" s="36" t="s">
        <v>514</v>
      </c>
      <c r="C73" s="36" t="s">
        <v>472</v>
      </c>
      <c r="D73" s="15">
        <v>315735</v>
      </c>
      <c r="E73" s="16">
        <v>2152.84</v>
      </c>
      <c r="F73" s="17">
        <v>6.4000000000000003E-3</v>
      </c>
      <c r="G73" s="17"/>
    </row>
    <row r="74" spans="1:7" x14ac:dyDescent="0.25">
      <c r="A74" s="13" t="s">
        <v>698</v>
      </c>
      <c r="B74" s="36" t="s">
        <v>699</v>
      </c>
      <c r="C74" s="36" t="s">
        <v>700</v>
      </c>
      <c r="D74" s="15">
        <v>163186</v>
      </c>
      <c r="E74" s="16">
        <v>2137.7399999999998</v>
      </c>
      <c r="F74" s="17">
        <v>6.4000000000000003E-3</v>
      </c>
      <c r="G74" s="17"/>
    </row>
    <row r="75" spans="1:7" x14ac:dyDescent="0.25">
      <c r="A75" s="13" t="s">
        <v>427</v>
      </c>
      <c r="B75" s="36" t="s">
        <v>428</v>
      </c>
      <c r="C75" s="36" t="s">
        <v>417</v>
      </c>
      <c r="D75" s="15">
        <v>788018</v>
      </c>
      <c r="E75" s="16">
        <v>2088.25</v>
      </c>
      <c r="F75" s="17">
        <v>6.1999999999999998E-3</v>
      </c>
      <c r="G75" s="17"/>
    </row>
    <row r="76" spans="1:7" x14ac:dyDescent="0.25">
      <c r="A76" s="13" t="s">
        <v>828</v>
      </c>
      <c r="B76" s="36" t="s">
        <v>829</v>
      </c>
      <c r="C76" s="36" t="s">
        <v>431</v>
      </c>
      <c r="D76" s="15">
        <v>56722</v>
      </c>
      <c r="E76" s="16">
        <v>2053.79</v>
      </c>
      <c r="F76" s="17">
        <v>6.1000000000000004E-3</v>
      </c>
      <c r="G76" s="17"/>
    </row>
    <row r="77" spans="1:7" x14ac:dyDescent="0.25">
      <c r="A77" s="13" t="s">
        <v>648</v>
      </c>
      <c r="B77" s="36" t="s">
        <v>649</v>
      </c>
      <c r="C77" s="36" t="s">
        <v>467</v>
      </c>
      <c r="D77" s="15">
        <v>18638</v>
      </c>
      <c r="E77" s="16">
        <v>2041.98</v>
      </c>
      <c r="F77" s="17">
        <v>6.1000000000000004E-3</v>
      </c>
      <c r="G77" s="17"/>
    </row>
    <row r="78" spans="1:7" x14ac:dyDescent="0.25">
      <c r="A78" s="13" t="s">
        <v>675</v>
      </c>
      <c r="B78" s="36" t="s">
        <v>676</v>
      </c>
      <c r="C78" s="36" t="s">
        <v>503</v>
      </c>
      <c r="D78" s="15">
        <v>568278</v>
      </c>
      <c r="E78" s="16">
        <v>1990.96</v>
      </c>
      <c r="F78" s="17">
        <v>6.0000000000000001E-3</v>
      </c>
      <c r="G78" s="17"/>
    </row>
    <row r="79" spans="1:7" x14ac:dyDescent="0.25">
      <c r="A79" s="13" t="s">
        <v>538</v>
      </c>
      <c r="B79" s="36" t="s">
        <v>539</v>
      </c>
      <c r="C79" s="36" t="s">
        <v>498</v>
      </c>
      <c r="D79" s="15">
        <v>1047019</v>
      </c>
      <c r="E79" s="16">
        <v>1929.66</v>
      </c>
      <c r="F79" s="17">
        <v>5.7999999999999996E-3</v>
      </c>
      <c r="G79" s="17"/>
    </row>
    <row r="80" spans="1:7" x14ac:dyDescent="0.25">
      <c r="A80" s="13" t="s">
        <v>692</v>
      </c>
      <c r="B80" s="36" t="s">
        <v>693</v>
      </c>
      <c r="C80" s="36" t="s">
        <v>384</v>
      </c>
      <c r="D80" s="15">
        <v>26862</v>
      </c>
      <c r="E80" s="16">
        <v>1920.63</v>
      </c>
      <c r="F80" s="17">
        <v>5.7000000000000002E-3</v>
      </c>
      <c r="G80" s="17"/>
    </row>
    <row r="81" spans="1:7" x14ac:dyDescent="0.25">
      <c r="A81" s="13" t="s">
        <v>577</v>
      </c>
      <c r="B81" s="36" t="s">
        <v>578</v>
      </c>
      <c r="C81" s="36" t="s">
        <v>436</v>
      </c>
      <c r="D81" s="15">
        <v>134638</v>
      </c>
      <c r="E81" s="16">
        <v>1917.92</v>
      </c>
      <c r="F81" s="17">
        <v>5.7000000000000002E-3</v>
      </c>
      <c r="G81" s="17"/>
    </row>
    <row r="82" spans="1:7" x14ac:dyDescent="0.25">
      <c r="A82" s="13" t="s">
        <v>519</v>
      </c>
      <c r="B82" s="36" t="s">
        <v>520</v>
      </c>
      <c r="C82" s="36" t="s">
        <v>387</v>
      </c>
      <c r="D82" s="15">
        <v>83654</v>
      </c>
      <c r="E82" s="16">
        <v>1907.9</v>
      </c>
      <c r="F82" s="17">
        <v>5.7000000000000002E-3</v>
      </c>
      <c r="G82" s="17"/>
    </row>
    <row r="83" spans="1:7" x14ac:dyDescent="0.25">
      <c r="A83" s="13" t="s">
        <v>484</v>
      </c>
      <c r="B83" s="36" t="s">
        <v>485</v>
      </c>
      <c r="C83" s="36" t="s">
        <v>478</v>
      </c>
      <c r="D83" s="15">
        <v>109789</v>
      </c>
      <c r="E83" s="16">
        <v>1850.16</v>
      </c>
      <c r="F83" s="17">
        <v>5.4999999999999997E-3</v>
      </c>
      <c r="G83" s="17"/>
    </row>
    <row r="84" spans="1:7" x14ac:dyDescent="0.25">
      <c r="A84" s="13" t="s">
        <v>379</v>
      </c>
      <c r="B84" s="36" t="s">
        <v>380</v>
      </c>
      <c r="C84" s="36" t="s">
        <v>381</v>
      </c>
      <c r="D84" s="15">
        <v>437785</v>
      </c>
      <c r="E84" s="16">
        <v>1819</v>
      </c>
      <c r="F84" s="17">
        <v>5.4000000000000003E-3</v>
      </c>
      <c r="G84" s="17"/>
    </row>
    <row r="85" spans="1:7" x14ac:dyDescent="0.25">
      <c r="A85" s="13" t="s">
        <v>1131</v>
      </c>
      <c r="B85" s="36" t="s">
        <v>1132</v>
      </c>
      <c r="C85" s="36" t="s">
        <v>939</v>
      </c>
      <c r="D85" s="15">
        <v>37230</v>
      </c>
      <c r="E85" s="16">
        <v>1693.22</v>
      </c>
      <c r="F85" s="17">
        <v>5.1000000000000004E-3</v>
      </c>
      <c r="G85" s="17"/>
    </row>
    <row r="86" spans="1:7" x14ac:dyDescent="0.25">
      <c r="A86" s="13" t="s">
        <v>641</v>
      </c>
      <c r="B86" s="36" t="s">
        <v>642</v>
      </c>
      <c r="C86" s="36" t="s">
        <v>397</v>
      </c>
      <c r="D86" s="15">
        <v>528301</v>
      </c>
      <c r="E86" s="16">
        <v>1690.56</v>
      </c>
      <c r="F86" s="17">
        <v>5.1000000000000004E-3</v>
      </c>
      <c r="G86" s="17"/>
    </row>
    <row r="87" spans="1:7" x14ac:dyDescent="0.25">
      <c r="A87" s="13" t="s">
        <v>473</v>
      </c>
      <c r="B87" s="36" t="s">
        <v>474</v>
      </c>
      <c r="C87" s="36" t="s">
        <v>475</v>
      </c>
      <c r="D87" s="15">
        <v>331507</v>
      </c>
      <c r="E87" s="16">
        <v>1639.97</v>
      </c>
      <c r="F87" s="17">
        <v>4.8999999999999998E-3</v>
      </c>
      <c r="G87" s="17"/>
    </row>
    <row r="88" spans="1:7" x14ac:dyDescent="0.25">
      <c r="A88" s="13" t="s">
        <v>425</v>
      </c>
      <c r="B88" s="36" t="s">
        <v>426</v>
      </c>
      <c r="C88" s="36" t="s">
        <v>411</v>
      </c>
      <c r="D88" s="15">
        <v>29947</v>
      </c>
      <c r="E88" s="16">
        <v>1580.9</v>
      </c>
      <c r="F88" s="17">
        <v>4.7000000000000002E-3</v>
      </c>
      <c r="G88" s="17"/>
    </row>
    <row r="89" spans="1:7" x14ac:dyDescent="0.25">
      <c r="A89" s="13" t="s">
        <v>1869</v>
      </c>
      <c r="B89" s="36" t="s">
        <v>1870</v>
      </c>
      <c r="C89" s="36" t="s">
        <v>381</v>
      </c>
      <c r="D89" s="15">
        <v>342270</v>
      </c>
      <c r="E89" s="16">
        <v>1580.6</v>
      </c>
      <c r="F89" s="17">
        <v>4.7000000000000002E-3</v>
      </c>
      <c r="G89" s="17"/>
    </row>
    <row r="90" spans="1:7" x14ac:dyDescent="0.25">
      <c r="A90" s="13" t="s">
        <v>643</v>
      </c>
      <c r="B90" s="36" t="s">
        <v>644</v>
      </c>
      <c r="C90" s="36" t="s">
        <v>583</v>
      </c>
      <c r="D90" s="15">
        <v>164668</v>
      </c>
      <c r="E90" s="16">
        <v>1550.84</v>
      </c>
      <c r="F90" s="17">
        <v>4.5999999999999999E-3</v>
      </c>
      <c r="G90" s="17"/>
    </row>
    <row r="91" spans="1:7" x14ac:dyDescent="0.25">
      <c r="A91" s="13" t="s">
        <v>486</v>
      </c>
      <c r="B91" s="36" t="s">
        <v>487</v>
      </c>
      <c r="C91" s="36" t="s">
        <v>390</v>
      </c>
      <c r="D91" s="15">
        <v>103212</v>
      </c>
      <c r="E91" s="16">
        <v>1529.5</v>
      </c>
      <c r="F91" s="17">
        <v>4.5999999999999999E-3</v>
      </c>
      <c r="G91" s="17"/>
    </row>
    <row r="92" spans="1:7" x14ac:dyDescent="0.25">
      <c r="A92" s="13" t="s">
        <v>767</v>
      </c>
      <c r="B92" s="36" t="s">
        <v>768</v>
      </c>
      <c r="C92" s="36" t="s">
        <v>390</v>
      </c>
      <c r="D92" s="15">
        <v>92703</v>
      </c>
      <c r="E92" s="16">
        <v>1509.67</v>
      </c>
      <c r="F92" s="17">
        <v>4.4999999999999997E-3</v>
      </c>
      <c r="G92" s="17"/>
    </row>
    <row r="93" spans="1:7" x14ac:dyDescent="0.25">
      <c r="A93" s="13" t="s">
        <v>496</v>
      </c>
      <c r="B93" s="36" t="s">
        <v>497</v>
      </c>
      <c r="C93" s="36" t="s">
        <v>498</v>
      </c>
      <c r="D93" s="15">
        <v>118414</v>
      </c>
      <c r="E93" s="16">
        <v>1484.2</v>
      </c>
      <c r="F93" s="17">
        <v>4.4000000000000003E-3</v>
      </c>
      <c r="G93" s="17"/>
    </row>
    <row r="94" spans="1:7" x14ac:dyDescent="0.25">
      <c r="A94" s="13" t="s">
        <v>575</v>
      </c>
      <c r="B94" s="36" t="s">
        <v>576</v>
      </c>
      <c r="C94" s="36" t="s">
        <v>411</v>
      </c>
      <c r="D94" s="15">
        <v>112349</v>
      </c>
      <c r="E94" s="16">
        <v>1381.89</v>
      </c>
      <c r="F94" s="17">
        <v>4.1000000000000003E-3</v>
      </c>
      <c r="G94" s="17"/>
    </row>
    <row r="95" spans="1:7" x14ac:dyDescent="0.25">
      <c r="A95" s="13" t="s">
        <v>432</v>
      </c>
      <c r="B95" s="36" t="s">
        <v>433</v>
      </c>
      <c r="C95" s="36" t="s">
        <v>387</v>
      </c>
      <c r="D95" s="15">
        <v>661959</v>
      </c>
      <c r="E95" s="16">
        <v>1217.4100000000001</v>
      </c>
      <c r="F95" s="17">
        <v>3.5999999999999999E-3</v>
      </c>
      <c r="G95" s="17"/>
    </row>
    <row r="96" spans="1:7" x14ac:dyDescent="0.25">
      <c r="A96" s="13" t="s">
        <v>460</v>
      </c>
      <c r="B96" s="36" t="s">
        <v>461</v>
      </c>
      <c r="C96" s="36" t="s">
        <v>431</v>
      </c>
      <c r="D96" s="15">
        <v>46775</v>
      </c>
      <c r="E96" s="16">
        <v>1171.1500000000001</v>
      </c>
      <c r="F96" s="17">
        <v>3.5000000000000001E-3</v>
      </c>
      <c r="G96" s="17"/>
    </row>
    <row r="97" spans="1:7" x14ac:dyDescent="0.25">
      <c r="A97" s="13" t="s">
        <v>1968</v>
      </c>
      <c r="B97" s="36" t="s">
        <v>1969</v>
      </c>
      <c r="C97" s="36" t="s">
        <v>414</v>
      </c>
      <c r="D97" s="15">
        <v>24472</v>
      </c>
      <c r="E97" s="16">
        <v>1014.12</v>
      </c>
      <c r="F97" s="17">
        <v>3.0000000000000001E-3</v>
      </c>
      <c r="G97" s="17"/>
    </row>
    <row r="98" spans="1:7" x14ac:dyDescent="0.25">
      <c r="A98" s="13" t="s">
        <v>567</v>
      </c>
      <c r="B98" s="36" t="s">
        <v>568</v>
      </c>
      <c r="C98" s="36" t="s">
        <v>422</v>
      </c>
      <c r="D98" s="15">
        <v>17922</v>
      </c>
      <c r="E98" s="16">
        <v>834.04</v>
      </c>
      <c r="F98" s="17">
        <v>2.5000000000000001E-3</v>
      </c>
      <c r="G98" s="17"/>
    </row>
    <row r="99" spans="1:7" x14ac:dyDescent="0.25">
      <c r="A99" s="13" t="s">
        <v>555</v>
      </c>
      <c r="B99" s="36" t="s">
        <v>556</v>
      </c>
      <c r="C99" s="36" t="s">
        <v>441</v>
      </c>
      <c r="D99" s="15">
        <v>69995</v>
      </c>
      <c r="E99" s="16">
        <v>777.01</v>
      </c>
      <c r="F99" s="17">
        <v>2.3E-3</v>
      </c>
      <c r="G99" s="17"/>
    </row>
    <row r="100" spans="1:7" x14ac:dyDescent="0.25">
      <c r="A100" s="13" t="s">
        <v>507</v>
      </c>
      <c r="B100" s="36" t="s">
        <v>508</v>
      </c>
      <c r="C100" s="36" t="s">
        <v>436</v>
      </c>
      <c r="D100" s="15">
        <v>201304</v>
      </c>
      <c r="E100" s="16">
        <v>751.27</v>
      </c>
      <c r="F100" s="17">
        <v>2.2000000000000001E-3</v>
      </c>
      <c r="G100" s="17"/>
    </row>
    <row r="101" spans="1:7" x14ac:dyDescent="0.25">
      <c r="A101" s="13" t="s">
        <v>628</v>
      </c>
      <c r="B101" s="36" t="s">
        <v>629</v>
      </c>
      <c r="C101" s="36" t="s">
        <v>431</v>
      </c>
      <c r="D101" s="15">
        <v>34931</v>
      </c>
      <c r="E101" s="16">
        <v>709.17</v>
      </c>
      <c r="F101" s="17">
        <v>2.0999999999999999E-3</v>
      </c>
      <c r="G101" s="17"/>
    </row>
    <row r="102" spans="1:7" x14ac:dyDescent="0.25">
      <c r="A102" s="13" t="s">
        <v>1000</v>
      </c>
      <c r="B102" s="36" t="s">
        <v>1001</v>
      </c>
      <c r="C102" s="36" t="s">
        <v>387</v>
      </c>
      <c r="D102" s="15">
        <v>114010</v>
      </c>
      <c r="E102" s="16">
        <v>588.35</v>
      </c>
      <c r="F102" s="17">
        <v>1.8E-3</v>
      </c>
      <c r="G102" s="17"/>
    </row>
    <row r="103" spans="1:7" x14ac:dyDescent="0.25">
      <c r="A103" s="13" t="s">
        <v>1477</v>
      </c>
      <c r="B103" s="36" t="s">
        <v>1478</v>
      </c>
      <c r="C103" s="36" t="s">
        <v>533</v>
      </c>
      <c r="D103" s="15">
        <v>316709</v>
      </c>
      <c r="E103" s="16">
        <v>544.07000000000005</v>
      </c>
      <c r="F103" s="17">
        <v>1.6000000000000001E-3</v>
      </c>
      <c r="G103" s="17"/>
    </row>
    <row r="104" spans="1:7" x14ac:dyDescent="0.25">
      <c r="A104" s="14" t="s">
        <v>325</v>
      </c>
      <c r="B104" s="37"/>
      <c r="C104" s="37"/>
      <c r="D104" s="18"/>
      <c r="E104" s="19">
        <v>316585.42</v>
      </c>
      <c r="F104" s="20">
        <v>0.94640000000000002</v>
      </c>
      <c r="G104" s="21"/>
    </row>
    <row r="105" spans="1:7" x14ac:dyDescent="0.25">
      <c r="A105" s="14" t="s">
        <v>586</v>
      </c>
      <c r="B105" s="36"/>
      <c r="C105" s="36"/>
      <c r="D105" s="15"/>
      <c r="E105" s="16"/>
      <c r="F105" s="17"/>
      <c r="G105" s="17"/>
    </row>
    <row r="106" spans="1:7" x14ac:dyDescent="0.25">
      <c r="A106" s="14" t="s">
        <v>325</v>
      </c>
      <c r="B106" s="36"/>
      <c r="C106" s="36"/>
      <c r="D106" s="15"/>
      <c r="E106" s="22" t="s">
        <v>163</v>
      </c>
      <c r="F106" s="23" t="s">
        <v>163</v>
      </c>
      <c r="G106" s="17"/>
    </row>
    <row r="107" spans="1:7" x14ac:dyDescent="0.25">
      <c r="A107" s="25" t="s">
        <v>336</v>
      </c>
      <c r="B107" s="38"/>
      <c r="C107" s="38"/>
      <c r="D107" s="26"/>
      <c r="E107" s="27">
        <v>316585.42</v>
      </c>
      <c r="F107" s="28">
        <v>0.94640000000000002</v>
      </c>
      <c r="G107" s="21"/>
    </row>
    <row r="108" spans="1:7" x14ac:dyDescent="0.25">
      <c r="A108" s="13"/>
      <c r="B108" s="36"/>
      <c r="C108" s="36"/>
      <c r="D108" s="15"/>
      <c r="E108" s="16"/>
      <c r="F108" s="17"/>
      <c r="G108" s="17"/>
    </row>
    <row r="109" spans="1:7" x14ac:dyDescent="0.25">
      <c r="A109" s="13"/>
      <c r="B109" s="36"/>
      <c r="C109" s="36"/>
      <c r="D109" s="15"/>
      <c r="E109" s="16"/>
      <c r="F109" s="17"/>
      <c r="G109" s="17"/>
    </row>
    <row r="110" spans="1:7" x14ac:dyDescent="0.25">
      <c r="A110" s="14" t="s">
        <v>337</v>
      </c>
      <c r="B110" s="36"/>
      <c r="C110" s="36"/>
      <c r="D110" s="15"/>
      <c r="E110" s="16"/>
      <c r="F110" s="17"/>
      <c r="G110" s="17"/>
    </row>
    <row r="111" spans="1:7" x14ac:dyDescent="0.25">
      <c r="A111" s="13" t="s">
        <v>339</v>
      </c>
      <c r="B111" s="36"/>
      <c r="C111" s="36"/>
      <c r="D111" s="15"/>
      <c r="E111" s="16">
        <v>18597.39</v>
      </c>
      <c r="F111" s="17">
        <v>5.5599999999999997E-2</v>
      </c>
      <c r="G111" s="17">
        <v>5.1214000000000003E-2</v>
      </c>
    </row>
    <row r="112" spans="1:7" x14ac:dyDescent="0.25">
      <c r="A112" s="14" t="s">
        <v>325</v>
      </c>
      <c r="B112" s="37"/>
      <c r="C112" s="37"/>
      <c r="D112" s="18"/>
      <c r="E112" s="19">
        <v>18597.39</v>
      </c>
      <c r="F112" s="20">
        <v>5.5599999999999997E-2</v>
      </c>
      <c r="G112" s="21"/>
    </row>
    <row r="113" spans="1:7" x14ac:dyDescent="0.25">
      <c r="A113" s="13"/>
      <c r="B113" s="36"/>
      <c r="C113" s="36"/>
      <c r="D113" s="15"/>
      <c r="E113" s="16"/>
      <c r="F113" s="17"/>
      <c r="G113" s="17"/>
    </row>
    <row r="114" spans="1:7" x14ac:dyDescent="0.25">
      <c r="A114" s="25" t="s">
        <v>336</v>
      </c>
      <c r="B114" s="38"/>
      <c r="C114" s="38"/>
      <c r="D114" s="26"/>
      <c r="E114" s="29">
        <v>18597.39</v>
      </c>
      <c r="F114" s="30">
        <v>5.5599999999999997E-2</v>
      </c>
      <c r="G114" s="21"/>
    </row>
    <row r="115" spans="1:7" x14ac:dyDescent="0.25">
      <c r="A115" s="13" t="s">
        <v>340</v>
      </c>
      <c r="B115" s="36"/>
      <c r="C115" s="36"/>
      <c r="D115" s="15"/>
      <c r="E115" s="16">
        <v>2.6094431999999999</v>
      </c>
      <c r="F115" s="67">
        <v>6.9999999999999999E-6</v>
      </c>
      <c r="G115" s="17"/>
    </row>
    <row r="116" spans="1:7" x14ac:dyDescent="0.25">
      <c r="A116" s="13" t="s">
        <v>341</v>
      </c>
      <c r="B116" s="36"/>
      <c r="C116" s="36"/>
      <c r="D116" s="15"/>
      <c r="E116" s="31">
        <v>-706.19944320000002</v>
      </c>
      <c r="F116" s="32">
        <v>-2.0070000000000001E-3</v>
      </c>
      <c r="G116" s="17">
        <v>5.1213000000000002E-2</v>
      </c>
    </row>
    <row r="117" spans="1:7" x14ac:dyDescent="0.25">
      <c r="A117" s="33" t="s">
        <v>342</v>
      </c>
      <c r="B117" s="39"/>
      <c r="C117" s="39"/>
      <c r="D117" s="34"/>
      <c r="E117" s="27">
        <v>334479.21999999997</v>
      </c>
      <c r="F117" s="28">
        <v>1</v>
      </c>
      <c r="G117" s="28"/>
    </row>
    <row r="118" spans="1:7" x14ac:dyDescent="0.25">
      <c r="A118" s="70" t="s">
        <v>343</v>
      </c>
      <c r="B118" s="71"/>
      <c r="C118" s="71"/>
      <c r="D118" s="71"/>
      <c r="E118" s="71"/>
      <c r="F118" s="71"/>
      <c r="G118" s="72"/>
    </row>
    <row r="122" spans="1:7" x14ac:dyDescent="0.25">
      <c r="A122" s="1" t="s">
        <v>346</v>
      </c>
    </row>
    <row r="123" spans="1:7" x14ac:dyDescent="0.25">
      <c r="A123" s="56" t="s">
        <v>347</v>
      </c>
      <c r="B123" s="3" t="s">
        <v>163</v>
      </c>
    </row>
    <row r="124" spans="1:7" x14ac:dyDescent="0.25">
      <c r="A124" t="s">
        <v>348</v>
      </c>
    </row>
    <row r="125" spans="1:7" x14ac:dyDescent="0.25">
      <c r="A125" t="s">
        <v>590</v>
      </c>
      <c r="B125" t="s">
        <v>350</v>
      </c>
      <c r="C125" t="s">
        <v>350</v>
      </c>
    </row>
    <row r="126" spans="1:7" x14ac:dyDescent="0.25">
      <c r="B126" s="58">
        <v>46265</v>
      </c>
      <c r="C126" s="58">
        <v>46295</v>
      </c>
    </row>
    <row r="127" spans="1:7" x14ac:dyDescent="0.25">
      <c r="A127" t="s">
        <v>973</v>
      </c>
      <c r="B127">
        <v>16.977499999999999</v>
      </c>
      <c r="C127">
        <v>15.819900000000001</v>
      </c>
    </row>
    <row r="128" spans="1:7" x14ac:dyDescent="0.25">
      <c r="A128" t="s">
        <v>592</v>
      </c>
      <c r="B128">
        <v>16.452400000000001</v>
      </c>
      <c r="C128">
        <v>15.3307</v>
      </c>
    </row>
    <row r="129" spans="1:4" x14ac:dyDescent="0.25">
      <c r="A129" t="s">
        <v>974</v>
      </c>
      <c r="B129">
        <v>16.246500000000001</v>
      </c>
      <c r="C129">
        <v>15.1214</v>
      </c>
    </row>
    <row r="130" spans="1:4" x14ac:dyDescent="0.25">
      <c r="A130" t="s">
        <v>594</v>
      </c>
      <c r="B130">
        <v>15.722799999999999</v>
      </c>
      <c r="C130">
        <v>14.634</v>
      </c>
    </row>
    <row r="132" spans="1:4" x14ac:dyDescent="0.25">
      <c r="A132" t="s">
        <v>352</v>
      </c>
      <c r="B132" s="3" t="s">
        <v>163</v>
      </c>
    </row>
    <row r="133" spans="1:4" x14ac:dyDescent="0.25">
      <c r="A133" t="s">
        <v>353</v>
      </c>
      <c r="B133" s="3" t="s">
        <v>163</v>
      </c>
    </row>
    <row r="134" spans="1:4" ht="29.1" customHeight="1" x14ac:dyDescent="0.25">
      <c r="A134" s="56" t="s">
        <v>354</v>
      </c>
      <c r="B134" s="3" t="s">
        <v>163</v>
      </c>
    </row>
    <row r="135" spans="1:4" ht="29.1" customHeight="1" x14ac:dyDescent="0.25">
      <c r="A135" s="56" t="s">
        <v>355</v>
      </c>
      <c r="B135" s="3" t="s">
        <v>163</v>
      </c>
    </row>
    <row r="136" spans="1:4" x14ac:dyDescent="0.25">
      <c r="A136" t="s">
        <v>595</v>
      </c>
      <c r="B136" s="57">
        <v>0.39350000000000002</v>
      </c>
    </row>
    <row r="137" spans="1:4" ht="43.5" customHeight="1" x14ac:dyDescent="0.25">
      <c r="A137" s="56" t="s">
        <v>357</v>
      </c>
      <c r="B137" s="3" t="s">
        <v>163</v>
      </c>
    </row>
    <row r="138" spans="1:4" x14ac:dyDescent="0.25">
      <c r="B138" s="3"/>
    </row>
    <row r="139" spans="1:4" ht="29.1" customHeight="1" x14ac:dyDescent="0.25">
      <c r="A139" s="56" t="s">
        <v>358</v>
      </c>
      <c r="B139" s="3" t="s">
        <v>163</v>
      </c>
    </row>
    <row r="140" spans="1:4" ht="29.1" customHeight="1" x14ac:dyDescent="0.25">
      <c r="A140" s="56" t="s">
        <v>359</v>
      </c>
      <c r="B140" t="s">
        <v>163</v>
      </c>
    </row>
    <row r="141" spans="1:4" ht="29.1" customHeight="1" x14ac:dyDescent="0.25">
      <c r="A141" s="56" t="s">
        <v>360</v>
      </c>
      <c r="B141" s="3" t="s">
        <v>163</v>
      </c>
    </row>
    <row r="142" spans="1:4" ht="29.1" customHeight="1" x14ac:dyDescent="0.25">
      <c r="A142" s="56" t="s">
        <v>361</v>
      </c>
      <c r="B142" s="3" t="s">
        <v>163</v>
      </c>
    </row>
    <row r="144" spans="1:4" ht="69.95" customHeight="1" x14ac:dyDescent="0.25">
      <c r="A144" s="125" t="s">
        <v>371</v>
      </c>
      <c r="B144" s="125" t="s">
        <v>372</v>
      </c>
      <c r="C144" s="125" t="s">
        <v>5</v>
      </c>
      <c r="D144" s="125" t="s">
        <v>6</v>
      </c>
    </row>
    <row r="145" spans="1:4" ht="69.95" customHeight="1" x14ac:dyDescent="0.25">
      <c r="A145" s="125" t="s">
        <v>2640</v>
      </c>
      <c r="B145" s="125"/>
      <c r="C145" s="125" t="s">
        <v>2641</v>
      </c>
      <c r="D145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96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2642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2643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21934</v>
      </c>
      <c r="E8" s="16">
        <v>155.44999999999999</v>
      </c>
      <c r="F8" s="17">
        <v>0.1037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10256</v>
      </c>
      <c r="E9" s="16">
        <v>135.55000000000001</v>
      </c>
      <c r="F9" s="17">
        <v>9.0399999999999994E-2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9568</v>
      </c>
      <c r="E10" s="16">
        <v>113.57</v>
      </c>
      <c r="F10" s="17">
        <v>7.5800000000000006E-2</v>
      </c>
      <c r="G10" s="17"/>
    </row>
    <row r="11" spans="1:7" x14ac:dyDescent="0.25">
      <c r="A11" s="13" t="s">
        <v>434</v>
      </c>
      <c r="B11" s="36" t="s">
        <v>435</v>
      </c>
      <c r="C11" s="36" t="s">
        <v>436</v>
      </c>
      <c r="D11" s="15">
        <v>4352</v>
      </c>
      <c r="E11" s="16">
        <v>76.459999999999994</v>
      </c>
      <c r="F11" s="17">
        <v>5.0999999999999997E-2</v>
      </c>
      <c r="G11" s="17"/>
    </row>
    <row r="12" spans="1:7" x14ac:dyDescent="0.25">
      <c r="A12" s="13" t="s">
        <v>398</v>
      </c>
      <c r="B12" s="36" t="s">
        <v>399</v>
      </c>
      <c r="C12" s="36" t="s">
        <v>400</v>
      </c>
      <c r="D12" s="15">
        <v>1675</v>
      </c>
      <c r="E12" s="16">
        <v>62.98</v>
      </c>
      <c r="F12" s="17">
        <v>4.2000000000000003E-2</v>
      </c>
      <c r="G12" s="17"/>
    </row>
    <row r="13" spans="1:7" x14ac:dyDescent="0.25">
      <c r="A13" s="13" t="s">
        <v>393</v>
      </c>
      <c r="B13" s="36" t="s">
        <v>394</v>
      </c>
      <c r="C13" s="36" t="s">
        <v>378</v>
      </c>
      <c r="D13" s="15">
        <v>5914</v>
      </c>
      <c r="E13" s="16">
        <v>56.74</v>
      </c>
      <c r="F13" s="17">
        <v>3.7900000000000003E-2</v>
      </c>
      <c r="G13" s="17"/>
    </row>
    <row r="14" spans="1:7" x14ac:dyDescent="0.25">
      <c r="A14" s="13" t="s">
        <v>437</v>
      </c>
      <c r="B14" s="36" t="s">
        <v>438</v>
      </c>
      <c r="C14" s="36" t="s">
        <v>378</v>
      </c>
      <c r="D14" s="15">
        <v>4114</v>
      </c>
      <c r="E14" s="16">
        <v>50.44</v>
      </c>
      <c r="F14" s="17">
        <v>3.3599999999999998E-2</v>
      </c>
      <c r="G14" s="17"/>
    </row>
    <row r="15" spans="1:7" x14ac:dyDescent="0.25">
      <c r="A15" s="13" t="s">
        <v>456</v>
      </c>
      <c r="B15" s="36" t="s">
        <v>457</v>
      </c>
      <c r="C15" s="36" t="s">
        <v>411</v>
      </c>
      <c r="D15" s="15">
        <v>5054</v>
      </c>
      <c r="E15" s="16">
        <v>50.24</v>
      </c>
      <c r="F15" s="17">
        <v>3.3500000000000002E-2</v>
      </c>
      <c r="G15" s="17"/>
    </row>
    <row r="16" spans="1:7" x14ac:dyDescent="0.25">
      <c r="A16" s="13" t="s">
        <v>418</v>
      </c>
      <c r="B16" s="36" t="s">
        <v>419</v>
      </c>
      <c r="C16" s="36" t="s">
        <v>378</v>
      </c>
      <c r="D16" s="15">
        <v>10536</v>
      </c>
      <c r="E16" s="16">
        <v>43.94</v>
      </c>
      <c r="F16" s="17">
        <v>2.93E-2</v>
      </c>
      <c r="G16" s="17"/>
    </row>
    <row r="17" spans="1:7" x14ac:dyDescent="0.25">
      <c r="A17" s="13" t="s">
        <v>423</v>
      </c>
      <c r="B17" s="36" t="s">
        <v>424</v>
      </c>
      <c r="C17" s="36" t="s">
        <v>384</v>
      </c>
      <c r="D17" s="15">
        <v>1278</v>
      </c>
      <c r="E17" s="16">
        <v>37.700000000000003</v>
      </c>
      <c r="F17" s="17">
        <v>2.5100000000000001E-2</v>
      </c>
      <c r="G17" s="17"/>
    </row>
    <row r="18" spans="1:7" x14ac:dyDescent="0.25">
      <c r="A18" s="13" t="s">
        <v>599</v>
      </c>
      <c r="B18" s="36" t="s">
        <v>600</v>
      </c>
      <c r="C18" s="36" t="s">
        <v>417</v>
      </c>
      <c r="D18" s="15">
        <v>3905</v>
      </c>
      <c r="E18" s="16">
        <v>37.46</v>
      </c>
      <c r="F18" s="17">
        <v>2.5000000000000001E-2</v>
      </c>
      <c r="G18" s="17"/>
    </row>
    <row r="19" spans="1:7" x14ac:dyDescent="0.25">
      <c r="A19" s="13" t="s">
        <v>601</v>
      </c>
      <c r="B19" s="36" t="s">
        <v>602</v>
      </c>
      <c r="C19" s="36" t="s">
        <v>603</v>
      </c>
      <c r="D19" s="15">
        <v>13796</v>
      </c>
      <c r="E19" s="16">
        <v>36.25</v>
      </c>
      <c r="F19" s="17">
        <v>2.4199999999999999E-2</v>
      </c>
      <c r="G19" s="17"/>
    </row>
    <row r="20" spans="1:7" x14ac:dyDescent="0.25">
      <c r="A20" s="13" t="s">
        <v>395</v>
      </c>
      <c r="B20" s="36" t="s">
        <v>396</v>
      </c>
      <c r="C20" s="36" t="s">
        <v>397</v>
      </c>
      <c r="D20" s="15">
        <v>10370</v>
      </c>
      <c r="E20" s="16">
        <v>33.18</v>
      </c>
      <c r="F20" s="17">
        <v>2.2100000000000002E-2</v>
      </c>
      <c r="G20" s="17"/>
    </row>
    <row r="21" spans="1:7" x14ac:dyDescent="0.25">
      <c r="A21" s="13" t="s">
        <v>608</v>
      </c>
      <c r="B21" s="36" t="s">
        <v>609</v>
      </c>
      <c r="C21" s="36" t="s">
        <v>411</v>
      </c>
      <c r="D21" s="15">
        <v>1461</v>
      </c>
      <c r="E21" s="16">
        <v>29.96</v>
      </c>
      <c r="F21" s="17">
        <v>0.02</v>
      </c>
      <c r="G21" s="17"/>
    </row>
    <row r="22" spans="1:7" x14ac:dyDescent="0.25">
      <c r="A22" s="13" t="s">
        <v>610</v>
      </c>
      <c r="B22" s="36" t="s">
        <v>611</v>
      </c>
      <c r="C22" s="36" t="s">
        <v>431</v>
      </c>
      <c r="D22" s="15">
        <v>1515</v>
      </c>
      <c r="E22" s="16">
        <v>27.52</v>
      </c>
      <c r="F22" s="17">
        <v>1.84E-2</v>
      </c>
      <c r="G22" s="17"/>
    </row>
    <row r="23" spans="1:7" x14ac:dyDescent="0.25">
      <c r="A23" s="13" t="s">
        <v>511</v>
      </c>
      <c r="B23" s="36" t="s">
        <v>512</v>
      </c>
      <c r="C23" s="36" t="s">
        <v>472</v>
      </c>
      <c r="D23" s="15">
        <v>591</v>
      </c>
      <c r="E23" s="16">
        <v>27.11</v>
      </c>
      <c r="F23" s="17">
        <v>1.8100000000000002E-2</v>
      </c>
      <c r="G23" s="17"/>
    </row>
    <row r="24" spans="1:7" x14ac:dyDescent="0.25">
      <c r="A24" s="13" t="s">
        <v>620</v>
      </c>
      <c r="B24" s="36" t="s">
        <v>621</v>
      </c>
      <c r="C24" s="36" t="s">
        <v>603</v>
      </c>
      <c r="D24" s="15">
        <v>1270</v>
      </c>
      <c r="E24" s="16">
        <v>23.86</v>
      </c>
      <c r="F24" s="17">
        <v>1.5900000000000001E-2</v>
      </c>
      <c r="G24" s="17"/>
    </row>
    <row r="25" spans="1:7" x14ac:dyDescent="0.25">
      <c r="A25" s="13" t="s">
        <v>630</v>
      </c>
      <c r="B25" s="36" t="s">
        <v>631</v>
      </c>
      <c r="C25" s="36" t="s">
        <v>384</v>
      </c>
      <c r="D25" s="15">
        <v>186</v>
      </c>
      <c r="E25" s="16">
        <v>22.26</v>
      </c>
      <c r="F25" s="17">
        <v>1.4800000000000001E-2</v>
      </c>
      <c r="G25" s="17"/>
    </row>
    <row r="26" spans="1:7" x14ac:dyDescent="0.25">
      <c r="A26" s="13" t="s">
        <v>536</v>
      </c>
      <c r="B26" s="36" t="s">
        <v>537</v>
      </c>
      <c r="C26" s="36" t="s">
        <v>475</v>
      </c>
      <c r="D26" s="15">
        <v>6800</v>
      </c>
      <c r="E26" s="16">
        <v>21.95</v>
      </c>
      <c r="F26" s="17">
        <v>1.46E-2</v>
      </c>
      <c r="G26" s="17"/>
    </row>
    <row r="27" spans="1:7" x14ac:dyDescent="0.25">
      <c r="A27" s="13" t="s">
        <v>538</v>
      </c>
      <c r="B27" s="36" t="s">
        <v>539</v>
      </c>
      <c r="C27" s="36" t="s">
        <v>498</v>
      </c>
      <c r="D27" s="15">
        <v>11873</v>
      </c>
      <c r="E27" s="16">
        <v>21.88</v>
      </c>
      <c r="F27" s="17">
        <v>1.46E-2</v>
      </c>
      <c r="G27" s="17"/>
    </row>
    <row r="28" spans="1:7" x14ac:dyDescent="0.25">
      <c r="A28" s="13" t="s">
        <v>638</v>
      </c>
      <c r="B28" s="36" t="s">
        <v>639</v>
      </c>
      <c r="C28" s="36" t="s">
        <v>640</v>
      </c>
      <c r="D28" s="15">
        <v>1121</v>
      </c>
      <c r="E28" s="16">
        <v>20.16</v>
      </c>
      <c r="F28" s="17">
        <v>1.34E-2</v>
      </c>
      <c r="G28" s="17"/>
    </row>
    <row r="29" spans="1:7" x14ac:dyDescent="0.25">
      <c r="A29" s="13" t="s">
        <v>439</v>
      </c>
      <c r="B29" s="36" t="s">
        <v>440</v>
      </c>
      <c r="C29" s="36" t="s">
        <v>441</v>
      </c>
      <c r="D29" s="15">
        <v>5125</v>
      </c>
      <c r="E29" s="16">
        <v>19.899999999999999</v>
      </c>
      <c r="F29" s="17">
        <v>1.3299999999999999E-2</v>
      </c>
      <c r="G29" s="17"/>
    </row>
    <row r="30" spans="1:7" x14ac:dyDescent="0.25">
      <c r="A30" s="13" t="s">
        <v>446</v>
      </c>
      <c r="B30" s="36" t="s">
        <v>447</v>
      </c>
      <c r="C30" s="36" t="s">
        <v>417</v>
      </c>
      <c r="D30" s="15">
        <v>2004</v>
      </c>
      <c r="E30" s="16">
        <v>19.690000000000001</v>
      </c>
      <c r="F30" s="17">
        <v>1.3100000000000001E-2</v>
      </c>
      <c r="G30" s="17"/>
    </row>
    <row r="31" spans="1:7" x14ac:dyDescent="0.25">
      <c r="A31" s="13" t="s">
        <v>643</v>
      </c>
      <c r="B31" s="36" t="s">
        <v>644</v>
      </c>
      <c r="C31" s="36" t="s">
        <v>583</v>
      </c>
      <c r="D31" s="15">
        <v>2072</v>
      </c>
      <c r="E31" s="16">
        <v>19.510000000000002</v>
      </c>
      <c r="F31" s="17">
        <v>1.2999999999999999E-2</v>
      </c>
      <c r="G31" s="17"/>
    </row>
    <row r="32" spans="1:7" x14ac:dyDescent="0.25">
      <c r="A32" s="13" t="s">
        <v>575</v>
      </c>
      <c r="B32" s="36" t="s">
        <v>576</v>
      </c>
      <c r="C32" s="36" t="s">
        <v>411</v>
      </c>
      <c r="D32" s="15">
        <v>1508</v>
      </c>
      <c r="E32" s="16">
        <v>18.55</v>
      </c>
      <c r="F32" s="17">
        <v>1.24E-2</v>
      </c>
      <c r="G32" s="17"/>
    </row>
    <row r="33" spans="1:7" x14ac:dyDescent="0.25">
      <c r="A33" s="13" t="s">
        <v>648</v>
      </c>
      <c r="B33" s="36" t="s">
        <v>649</v>
      </c>
      <c r="C33" s="36" t="s">
        <v>467</v>
      </c>
      <c r="D33" s="15">
        <v>169</v>
      </c>
      <c r="E33" s="16">
        <v>18.52</v>
      </c>
      <c r="F33" s="17">
        <v>1.24E-2</v>
      </c>
      <c r="G33" s="17"/>
    </row>
    <row r="34" spans="1:7" x14ac:dyDescent="0.25">
      <c r="A34" s="13" t="s">
        <v>660</v>
      </c>
      <c r="B34" s="36" t="s">
        <v>661</v>
      </c>
      <c r="C34" s="36" t="s">
        <v>387</v>
      </c>
      <c r="D34" s="15">
        <v>585</v>
      </c>
      <c r="E34" s="16">
        <v>18.09</v>
      </c>
      <c r="F34" s="17">
        <v>1.21E-2</v>
      </c>
      <c r="G34" s="17"/>
    </row>
    <row r="35" spans="1:7" x14ac:dyDescent="0.25">
      <c r="A35" s="13" t="s">
        <v>496</v>
      </c>
      <c r="B35" s="36" t="s">
        <v>497</v>
      </c>
      <c r="C35" s="36" t="s">
        <v>498</v>
      </c>
      <c r="D35" s="15">
        <v>1378</v>
      </c>
      <c r="E35" s="16">
        <v>17.27</v>
      </c>
      <c r="F35" s="17">
        <v>1.15E-2</v>
      </c>
      <c r="G35" s="17"/>
    </row>
    <row r="36" spans="1:7" x14ac:dyDescent="0.25">
      <c r="A36" s="13" t="s">
        <v>656</v>
      </c>
      <c r="B36" s="36" t="s">
        <v>657</v>
      </c>
      <c r="C36" s="36" t="s">
        <v>384</v>
      </c>
      <c r="D36" s="15">
        <v>156</v>
      </c>
      <c r="E36" s="16">
        <v>16.96</v>
      </c>
      <c r="F36" s="17">
        <v>1.1299999999999999E-2</v>
      </c>
      <c r="G36" s="17"/>
    </row>
    <row r="37" spans="1:7" x14ac:dyDescent="0.25">
      <c r="A37" s="13" t="s">
        <v>658</v>
      </c>
      <c r="B37" s="36" t="s">
        <v>659</v>
      </c>
      <c r="C37" s="36" t="s">
        <v>475</v>
      </c>
      <c r="D37" s="15">
        <v>6480</v>
      </c>
      <c r="E37" s="16">
        <v>16.88</v>
      </c>
      <c r="F37" s="17">
        <v>1.1299999999999999E-2</v>
      </c>
      <c r="G37" s="17"/>
    </row>
    <row r="38" spans="1:7" x14ac:dyDescent="0.25">
      <c r="A38" s="13" t="s">
        <v>666</v>
      </c>
      <c r="B38" s="36" t="s">
        <v>667</v>
      </c>
      <c r="C38" s="36" t="s">
        <v>467</v>
      </c>
      <c r="D38" s="15">
        <v>540</v>
      </c>
      <c r="E38" s="16">
        <v>16.53</v>
      </c>
      <c r="F38" s="17">
        <v>1.0999999999999999E-2</v>
      </c>
      <c r="G38" s="17"/>
    </row>
    <row r="39" spans="1:7" x14ac:dyDescent="0.25">
      <c r="A39" s="13" t="s">
        <v>670</v>
      </c>
      <c r="B39" s="36" t="s">
        <v>671</v>
      </c>
      <c r="C39" s="36" t="s">
        <v>672</v>
      </c>
      <c r="D39" s="15">
        <v>324</v>
      </c>
      <c r="E39" s="16">
        <v>16.149999999999999</v>
      </c>
      <c r="F39" s="17">
        <v>1.0800000000000001E-2</v>
      </c>
      <c r="G39" s="17"/>
    </row>
    <row r="40" spans="1:7" x14ac:dyDescent="0.25">
      <c r="A40" s="13" t="s">
        <v>470</v>
      </c>
      <c r="B40" s="36" t="s">
        <v>471</v>
      </c>
      <c r="C40" s="36" t="s">
        <v>472</v>
      </c>
      <c r="D40" s="15">
        <v>647</v>
      </c>
      <c r="E40" s="16">
        <v>15.54</v>
      </c>
      <c r="F40" s="17">
        <v>1.04E-2</v>
      </c>
      <c r="G40" s="17"/>
    </row>
    <row r="41" spans="1:7" x14ac:dyDescent="0.25">
      <c r="A41" s="13" t="s">
        <v>462</v>
      </c>
      <c r="B41" s="36" t="s">
        <v>463</v>
      </c>
      <c r="C41" s="36" t="s">
        <v>464</v>
      </c>
      <c r="D41" s="15">
        <v>3428</v>
      </c>
      <c r="E41" s="16">
        <v>14.57</v>
      </c>
      <c r="F41" s="17">
        <v>9.7000000000000003E-3</v>
      </c>
      <c r="G41" s="17"/>
    </row>
    <row r="42" spans="1:7" x14ac:dyDescent="0.25">
      <c r="A42" s="13" t="s">
        <v>685</v>
      </c>
      <c r="B42" s="36" t="s">
        <v>686</v>
      </c>
      <c r="C42" s="36" t="s">
        <v>417</v>
      </c>
      <c r="D42" s="15">
        <v>832</v>
      </c>
      <c r="E42" s="16">
        <v>14.4</v>
      </c>
      <c r="F42" s="17">
        <v>9.5999999999999992E-3</v>
      </c>
      <c r="G42" s="17"/>
    </row>
    <row r="43" spans="1:7" x14ac:dyDescent="0.25">
      <c r="A43" s="13" t="s">
        <v>692</v>
      </c>
      <c r="B43" s="36" t="s">
        <v>693</v>
      </c>
      <c r="C43" s="36" t="s">
        <v>384</v>
      </c>
      <c r="D43" s="15">
        <v>197</v>
      </c>
      <c r="E43" s="16">
        <v>14.09</v>
      </c>
      <c r="F43" s="17">
        <v>9.4000000000000004E-3</v>
      </c>
      <c r="G43" s="17"/>
    </row>
    <row r="44" spans="1:7" x14ac:dyDescent="0.25">
      <c r="A44" s="13" t="s">
        <v>687</v>
      </c>
      <c r="B44" s="36" t="s">
        <v>688</v>
      </c>
      <c r="C44" s="36" t="s">
        <v>689</v>
      </c>
      <c r="D44" s="15">
        <v>485</v>
      </c>
      <c r="E44" s="16">
        <v>14.08</v>
      </c>
      <c r="F44" s="17">
        <v>9.4000000000000004E-3</v>
      </c>
      <c r="G44" s="17"/>
    </row>
    <row r="45" spans="1:7" x14ac:dyDescent="0.25">
      <c r="A45" s="13" t="s">
        <v>499</v>
      </c>
      <c r="B45" s="36" t="s">
        <v>500</v>
      </c>
      <c r="C45" s="36" t="s">
        <v>411</v>
      </c>
      <c r="D45" s="15">
        <v>909</v>
      </c>
      <c r="E45" s="16">
        <v>13.85</v>
      </c>
      <c r="F45" s="17">
        <v>9.1999999999999998E-3</v>
      </c>
      <c r="G45" s="17"/>
    </row>
    <row r="46" spans="1:7" x14ac:dyDescent="0.25">
      <c r="A46" s="13" t="s">
        <v>698</v>
      </c>
      <c r="B46" s="36" t="s">
        <v>699</v>
      </c>
      <c r="C46" s="36" t="s">
        <v>700</v>
      </c>
      <c r="D46" s="15">
        <v>1026</v>
      </c>
      <c r="E46" s="16">
        <v>13.44</v>
      </c>
      <c r="F46" s="17">
        <v>8.9999999999999993E-3</v>
      </c>
      <c r="G46" s="17"/>
    </row>
    <row r="47" spans="1:7" x14ac:dyDescent="0.25">
      <c r="A47" s="13" t="s">
        <v>705</v>
      </c>
      <c r="B47" s="36" t="s">
        <v>706</v>
      </c>
      <c r="C47" s="36" t="s">
        <v>707</v>
      </c>
      <c r="D47" s="15">
        <v>5558</v>
      </c>
      <c r="E47" s="16">
        <v>12.55</v>
      </c>
      <c r="F47" s="17">
        <v>8.3999999999999995E-3</v>
      </c>
      <c r="G47" s="17"/>
    </row>
    <row r="48" spans="1:7" x14ac:dyDescent="0.25">
      <c r="A48" s="13" t="s">
        <v>479</v>
      </c>
      <c r="B48" s="36" t="s">
        <v>480</v>
      </c>
      <c r="C48" s="36" t="s">
        <v>397</v>
      </c>
      <c r="D48" s="15">
        <v>476</v>
      </c>
      <c r="E48" s="16">
        <v>12.48</v>
      </c>
      <c r="F48" s="17">
        <v>8.3000000000000001E-3</v>
      </c>
      <c r="G48" s="17"/>
    </row>
    <row r="49" spans="1:7" x14ac:dyDescent="0.25">
      <c r="A49" s="13" t="s">
        <v>716</v>
      </c>
      <c r="B49" s="36" t="s">
        <v>717</v>
      </c>
      <c r="C49" s="36" t="s">
        <v>483</v>
      </c>
      <c r="D49" s="15">
        <v>147</v>
      </c>
      <c r="E49" s="16">
        <v>12</v>
      </c>
      <c r="F49" s="17">
        <v>8.0000000000000002E-3</v>
      </c>
      <c r="G49" s="17"/>
    </row>
    <row r="50" spans="1:7" x14ac:dyDescent="0.25">
      <c r="A50" s="13" t="s">
        <v>739</v>
      </c>
      <c r="B50" s="36" t="s">
        <v>740</v>
      </c>
      <c r="C50" s="36" t="s">
        <v>453</v>
      </c>
      <c r="D50" s="15">
        <v>643</v>
      </c>
      <c r="E50" s="16">
        <v>10.91</v>
      </c>
      <c r="F50" s="17">
        <v>7.3000000000000001E-3</v>
      </c>
      <c r="G50" s="17"/>
    </row>
    <row r="51" spans="1:7" x14ac:dyDescent="0.25">
      <c r="A51" s="13" t="s">
        <v>741</v>
      </c>
      <c r="B51" s="36" t="s">
        <v>742</v>
      </c>
      <c r="C51" s="36" t="s">
        <v>431</v>
      </c>
      <c r="D51" s="15">
        <v>805</v>
      </c>
      <c r="E51" s="16">
        <v>10.84</v>
      </c>
      <c r="F51" s="17">
        <v>7.1999999999999998E-3</v>
      </c>
      <c r="G51" s="17"/>
    </row>
    <row r="52" spans="1:7" x14ac:dyDescent="0.25">
      <c r="A52" s="13" t="s">
        <v>743</v>
      </c>
      <c r="B52" s="36" t="s">
        <v>744</v>
      </c>
      <c r="C52" s="36" t="s">
        <v>431</v>
      </c>
      <c r="D52" s="15">
        <v>873</v>
      </c>
      <c r="E52" s="16">
        <v>10.76</v>
      </c>
      <c r="F52" s="17">
        <v>7.1999999999999998E-3</v>
      </c>
      <c r="G52" s="17"/>
    </row>
    <row r="53" spans="1:7" x14ac:dyDescent="0.25">
      <c r="A53" s="13" t="s">
        <v>759</v>
      </c>
      <c r="B53" s="36" t="s">
        <v>760</v>
      </c>
      <c r="C53" s="36" t="s">
        <v>417</v>
      </c>
      <c r="D53" s="15">
        <v>4697</v>
      </c>
      <c r="E53" s="16">
        <v>10.19</v>
      </c>
      <c r="F53" s="17">
        <v>6.7999999999999996E-3</v>
      </c>
      <c r="G53" s="17"/>
    </row>
    <row r="54" spans="1:7" x14ac:dyDescent="0.25">
      <c r="A54" s="13" t="s">
        <v>481</v>
      </c>
      <c r="B54" s="36" t="s">
        <v>482</v>
      </c>
      <c r="C54" s="36" t="s">
        <v>483</v>
      </c>
      <c r="D54" s="15">
        <v>1065</v>
      </c>
      <c r="E54" s="16">
        <v>9.9</v>
      </c>
      <c r="F54" s="17">
        <v>6.6E-3</v>
      </c>
      <c r="G54" s="17"/>
    </row>
    <row r="55" spans="1:7" x14ac:dyDescent="0.25">
      <c r="A55" s="13" t="s">
        <v>782</v>
      </c>
      <c r="B55" s="36" t="s">
        <v>783</v>
      </c>
      <c r="C55" s="36" t="s">
        <v>647</v>
      </c>
      <c r="D55" s="15">
        <v>932</v>
      </c>
      <c r="E55" s="16">
        <v>8.85</v>
      </c>
      <c r="F55" s="17">
        <v>5.8999999999999999E-3</v>
      </c>
      <c r="G55" s="17"/>
    </row>
    <row r="56" spans="1:7" x14ac:dyDescent="0.25">
      <c r="A56" s="13" t="s">
        <v>798</v>
      </c>
      <c r="B56" s="36" t="s">
        <v>799</v>
      </c>
      <c r="C56" s="36" t="s">
        <v>384</v>
      </c>
      <c r="D56" s="15">
        <v>2994</v>
      </c>
      <c r="E56" s="16">
        <v>8.49</v>
      </c>
      <c r="F56" s="17">
        <v>5.7000000000000002E-3</v>
      </c>
      <c r="G56" s="17"/>
    </row>
    <row r="57" spans="1:7" x14ac:dyDescent="0.25">
      <c r="A57" s="13" t="s">
        <v>814</v>
      </c>
      <c r="B57" s="36" t="s">
        <v>815</v>
      </c>
      <c r="C57" s="36" t="s">
        <v>453</v>
      </c>
      <c r="D57" s="15">
        <v>1539</v>
      </c>
      <c r="E57" s="16">
        <v>8.02</v>
      </c>
      <c r="F57" s="17">
        <v>5.4000000000000003E-3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1497.67</v>
      </c>
      <c r="F58" s="20">
        <v>0.99909999999999999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1497.67</v>
      </c>
      <c r="F61" s="28">
        <v>0.99909999999999999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337</v>
      </c>
      <c r="B64" s="36"/>
      <c r="C64" s="36"/>
      <c r="D64" s="15"/>
      <c r="E64" s="16"/>
      <c r="F64" s="17"/>
      <c r="G64" s="17"/>
    </row>
    <row r="65" spans="1:7" x14ac:dyDescent="0.25">
      <c r="A65" s="13" t="s">
        <v>339</v>
      </c>
      <c r="B65" s="36"/>
      <c r="C65" s="36"/>
      <c r="D65" s="15"/>
      <c r="E65" s="16">
        <v>5</v>
      </c>
      <c r="F65" s="17">
        <v>3.3E-3</v>
      </c>
      <c r="G65" s="17">
        <v>5.1214000000000003E-2</v>
      </c>
    </row>
    <row r="66" spans="1:7" x14ac:dyDescent="0.25">
      <c r="A66" s="14" t="s">
        <v>325</v>
      </c>
      <c r="B66" s="37"/>
      <c r="C66" s="37"/>
      <c r="D66" s="18"/>
      <c r="E66" s="19">
        <v>5</v>
      </c>
      <c r="F66" s="20">
        <v>3.3E-3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25" t="s">
        <v>336</v>
      </c>
      <c r="B68" s="38"/>
      <c r="C68" s="38"/>
      <c r="D68" s="26"/>
      <c r="E68" s="29">
        <v>5</v>
      </c>
      <c r="F68" s="30">
        <v>3.3E-3</v>
      </c>
      <c r="G68" s="21"/>
    </row>
    <row r="69" spans="1:7" x14ac:dyDescent="0.25">
      <c r="A69" s="13" t="s">
        <v>340</v>
      </c>
      <c r="B69" s="36"/>
      <c r="C69" s="36"/>
      <c r="D69" s="15"/>
      <c r="E69" s="16">
        <v>7.0149999999999998E-4</v>
      </c>
      <c r="F69" s="67">
        <v>0</v>
      </c>
      <c r="G69" s="17"/>
    </row>
    <row r="70" spans="1:7" x14ac:dyDescent="0.25">
      <c r="A70" s="13" t="s">
        <v>341</v>
      </c>
      <c r="B70" s="36"/>
      <c r="C70" s="36"/>
      <c r="D70" s="15"/>
      <c r="E70" s="31">
        <v>-3.5807015</v>
      </c>
      <c r="F70" s="32">
        <v>-2.3999999999999998E-3</v>
      </c>
      <c r="G70" s="17">
        <v>5.1214000000000003E-2</v>
      </c>
    </row>
    <row r="71" spans="1:7" x14ac:dyDescent="0.25">
      <c r="A71" s="33" t="s">
        <v>342</v>
      </c>
      <c r="B71" s="39"/>
      <c r="C71" s="39"/>
      <c r="D71" s="34"/>
      <c r="E71" s="27">
        <v>1499.09</v>
      </c>
      <c r="F71" s="28">
        <v>1</v>
      </c>
      <c r="G71" s="28"/>
    </row>
    <row r="72" spans="1:7" x14ac:dyDescent="0.25">
      <c r="A72" s="70" t="s">
        <v>343</v>
      </c>
      <c r="B72" s="71"/>
      <c r="C72" s="71"/>
      <c r="D72" s="71"/>
      <c r="E72" s="71"/>
      <c r="F72" s="71"/>
      <c r="G72" s="72"/>
    </row>
    <row r="76" spans="1:7" x14ac:dyDescent="0.25">
      <c r="A76" s="1" t="s">
        <v>346</v>
      </c>
    </row>
    <row r="77" spans="1:7" x14ac:dyDescent="0.25">
      <c r="A77" s="56" t="s">
        <v>347</v>
      </c>
      <c r="B77" s="3" t="s">
        <v>163</v>
      </c>
    </row>
    <row r="78" spans="1:7" x14ac:dyDescent="0.25">
      <c r="A78" t="s">
        <v>348</v>
      </c>
    </row>
    <row r="79" spans="1:7" x14ac:dyDescent="0.25">
      <c r="A79" t="s">
        <v>2644</v>
      </c>
      <c r="B79" t="s">
        <v>350</v>
      </c>
      <c r="C79" t="s">
        <v>350</v>
      </c>
    </row>
    <row r="80" spans="1:7" x14ac:dyDescent="0.25">
      <c r="B80" s="58">
        <v>46265</v>
      </c>
      <c r="C80" s="58">
        <v>46295</v>
      </c>
    </row>
    <row r="81" spans="1:4" x14ac:dyDescent="0.25">
      <c r="A81" t="s">
        <v>974</v>
      </c>
      <c r="B81">
        <v>24.279800000000002</v>
      </c>
      <c r="C81">
        <v>22.819400000000002</v>
      </c>
    </row>
    <row r="83" spans="1:4" x14ac:dyDescent="0.25">
      <c r="A83" t="s">
        <v>352</v>
      </c>
      <c r="B83" s="3" t="s">
        <v>163</v>
      </c>
    </row>
    <row r="84" spans="1:4" x14ac:dyDescent="0.25">
      <c r="A84" t="s">
        <v>353</v>
      </c>
      <c r="B84" s="3" t="s">
        <v>163</v>
      </c>
    </row>
    <row r="85" spans="1:4" ht="29.1" customHeight="1" x14ac:dyDescent="0.25">
      <c r="A85" s="56" t="s">
        <v>354</v>
      </c>
      <c r="B85" s="3" t="s">
        <v>163</v>
      </c>
    </row>
    <row r="86" spans="1:4" ht="29.1" customHeight="1" x14ac:dyDescent="0.25">
      <c r="A86" s="56" t="s">
        <v>355</v>
      </c>
      <c r="B86" s="3" t="s">
        <v>163</v>
      </c>
    </row>
    <row r="87" spans="1:4" x14ac:dyDescent="0.25">
      <c r="A87" t="s">
        <v>595</v>
      </c>
      <c r="B87" s="57">
        <v>0.14319999999999999</v>
      </c>
    </row>
    <row r="88" spans="1:4" ht="43.5" customHeight="1" x14ac:dyDescent="0.25">
      <c r="A88" s="56" t="s">
        <v>357</v>
      </c>
      <c r="B88" s="3" t="s">
        <v>163</v>
      </c>
    </row>
    <row r="89" spans="1:4" x14ac:dyDescent="0.25">
      <c r="B89" s="3"/>
    </row>
    <row r="90" spans="1:4" ht="29.1" customHeight="1" x14ac:dyDescent="0.25">
      <c r="A90" s="56" t="s">
        <v>358</v>
      </c>
      <c r="B90" s="3" t="s">
        <v>163</v>
      </c>
    </row>
    <row r="91" spans="1:4" ht="29.1" customHeight="1" x14ac:dyDescent="0.25">
      <c r="A91" s="56" t="s">
        <v>359</v>
      </c>
      <c r="B91" t="s">
        <v>163</v>
      </c>
    </row>
    <row r="92" spans="1:4" ht="29.1" customHeight="1" x14ac:dyDescent="0.25">
      <c r="A92" s="56" t="s">
        <v>360</v>
      </c>
      <c r="B92" s="3" t="s">
        <v>163</v>
      </c>
    </row>
    <row r="93" spans="1:4" ht="29.1" customHeight="1" x14ac:dyDescent="0.25">
      <c r="A93" s="56" t="s">
        <v>361</v>
      </c>
      <c r="B93" s="3" t="s">
        <v>163</v>
      </c>
    </row>
    <row r="95" spans="1:4" ht="69.95" customHeight="1" x14ac:dyDescent="0.25">
      <c r="A95" s="125" t="s">
        <v>371</v>
      </c>
      <c r="B95" s="125" t="s">
        <v>372</v>
      </c>
      <c r="C95" s="125" t="s">
        <v>5</v>
      </c>
      <c r="D95" s="125" t="s">
        <v>6</v>
      </c>
    </row>
    <row r="96" spans="1:4" ht="69.95" customHeight="1" x14ac:dyDescent="0.25">
      <c r="A96" s="125" t="s">
        <v>2645</v>
      </c>
      <c r="B96" s="125"/>
      <c r="C96" s="125" t="s">
        <v>108</v>
      </c>
      <c r="D9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64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2646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2647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652</v>
      </c>
      <c r="B8" s="36" t="s">
        <v>653</v>
      </c>
      <c r="C8" s="36" t="s">
        <v>390</v>
      </c>
      <c r="D8" s="15">
        <v>582565</v>
      </c>
      <c r="E8" s="16">
        <v>2530.7800000000002</v>
      </c>
      <c r="F8" s="17">
        <v>0.1512</v>
      </c>
      <c r="G8" s="17"/>
    </row>
    <row r="9" spans="1:7" x14ac:dyDescent="0.25">
      <c r="A9" s="13" t="s">
        <v>2648</v>
      </c>
      <c r="B9" s="36" t="s">
        <v>2649</v>
      </c>
      <c r="C9" s="36" t="s">
        <v>390</v>
      </c>
      <c r="D9" s="15">
        <v>1896575</v>
      </c>
      <c r="E9" s="16">
        <v>2151.1</v>
      </c>
      <c r="F9" s="17">
        <v>0.1285</v>
      </c>
      <c r="G9" s="17"/>
    </row>
    <row r="10" spans="1:7" x14ac:dyDescent="0.25">
      <c r="A10" s="13" t="s">
        <v>982</v>
      </c>
      <c r="B10" s="36" t="s">
        <v>983</v>
      </c>
      <c r="C10" s="36" t="s">
        <v>390</v>
      </c>
      <c r="D10" s="15">
        <v>615670</v>
      </c>
      <c r="E10" s="16">
        <v>2068.84</v>
      </c>
      <c r="F10" s="17">
        <v>0.1236</v>
      </c>
      <c r="G10" s="17"/>
    </row>
    <row r="11" spans="1:7" x14ac:dyDescent="0.25">
      <c r="A11" s="13" t="s">
        <v>2599</v>
      </c>
      <c r="B11" s="36" t="s">
        <v>2600</v>
      </c>
      <c r="C11" s="36" t="s">
        <v>390</v>
      </c>
      <c r="D11" s="15">
        <v>1083184</v>
      </c>
      <c r="E11" s="16">
        <v>1812.17</v>
      </c>
      <c r="F11" s="17">
        <v>0.10829999999999999</v>
      </c>
      <c r="G11" s="17"/>
    </row>
    <row r="12" spans="1:7" x14ac:dyDescent="0.25">
      <c r="A12" s="13" t="s">
        <v>861</v>
      </c>
      <c r="B12" s="36" t="s">
        <v>862</v>
      </c>
      <c r="C12" s="36" t="s">
        <v>390</v>
      </c>
      <c r="D12" s="15">
        <v>205455</v>
      </c>
      <c r="E12" s="16">
        <v>1384.77</v>
      </c>
      <c r="F12" s="17">
        <v>8.2699999999999996E-2</v>
      </c>
      <c r="G12" s="17"/>
    </row>
    <row r="13" spans="1:7" x14ac:dyDescent="0.25">
      <c r="A13" s="13" t="s">
        <v>388</v>
      </c>
      <c r="B13" s="36" t="s">
        <v>389</v>
      </c>
      <c r="C13" s="36" t="s">
        <v>390</v>
      </c>
      <c r="D13" s="15">
        <v>59875</v>
      </c>
      <c r="E13" s="16">
        <v>1158.58</v>
      </c>
      <c r="F13" s="17">
        <v>6.9199999999999998E-2</v>
      </c>
      <c r="G13" s="17"/>
    </row>
    <row r="14" spans="1:7" x14ac:dyDescent="0.25">
      <c r="A14" s="13" t="s">
        <v>677</v>
      </c>
      <c r="B14" s="36" t="s">
        <v>678</v>
      </c>
      <c r="C14" s="36" t="s">
        <v>390</v>
      </c>
      <c r="D14" s="15">
        <v>95203</v>
      </c>
      <c r="E14" s="16">
        <v>1080.55</v>
      </c>
      <c r="F14" s="17">
        <v>6.4600000000000005E-2</v>
      </c>
      <c r="G14" s="17"/>
    </row>
    <row r="15" spans="1:7" x14ac:dyDescent="0.25">
      <c r="A15" s="13" t="s">
        <v>2593</v>
      </c>
      <c r="B15" s="36" t="s">
        <v>2594</v>
      </c>
      <c r="C15" s="36" t="s">
        <v>390</v>
      </c>
      <c r="D15" s="15">
        <v>199272</v>
      </c>
      <c r="E15" s="16">
        <v>997.68</v>
      </c>
      <c r="F15" s="17">
        <v>5.96E-2</v>
      </c>
      <c r="G15" s="17"/>
    </row>
    <row r="16" spans="1:7" x14ac:dyDescent="0.25">
      <c r="A16" s="13" t="s">
        <v>486</v>
      </c>
      <c r="B16" s="36" t="s">
        <v>487</v>
      </c>
      <c r="C16" s="36" t="s">
        <v>390</v>
      </c>
      <c r="D16" s="15">
        <v>54040</v>
      </c>
      <c r="E16" s="16">
        <v>800.82</v>
      </c>
      <c r="F16" s="17">
        <v>4.7899999999999998E-2</v>
      </c>
      <c r="G16" s="17"/>
    </row>
    <row r="17" spans="1:7" x14ac:dyDescent="0.25">
      <c r="A17" s="13" t="s">
        <v>767</v>
      </c>
      <c r="B17" s="36" t="s">
        <v>768</v>
      </c>
      <c r="C17" s="36" t="s">
        <v>390</v>
      </c>
      <c r="D17" s="15">
        <v>43343</v>
      </c>
      <c r="E17" s="16">
        <v>705.84</v>
      </c>
      <c r="F17" s="17">
        <v>4.2200000000000001E-2</v>
      </c>
      <c r="G17" s="17"/>
    </row>
    <row r="18" spans="1:7" x14ac:dyDescent="0.25">
      <c r="A18" s="13" t="s">
        <v>780</v>
      </c>
      <c r="B18" s="36" t="s">
        <v>781</v>
      </c>
      <c r="C18" s="36" t="s">
        <v>390</v>
      </c>
      <c r="D18" s="15">
        <v>37719</v>
      </c>
      <c r="E18" s="16">
        <v>666</v>
      </c>
      <c r="F18" s="17">
        <v>3.9800000000000002E-2</v>
      </c>
      <c r="G18" s="17"/>
    </row>
    <row r="19" spans="1:7" x14ac:dyDescent="0.25">
      <c r="A19" s="13" t="s">
        <v>980</v>
      </c>
      <c r="B19" s="36" t="s">
        <v>981</v>
      </c>
      <c r="C19" s="36" t="s">
        <v>390</v>
      </c>
      <c r="D19" s="15">
        <v>537824</v>
      </c>
      <c r="E19" s="16">
        <v>583.42999999999995</v>
      </c>
      <c r="F19" s="17">
        <v>3.49E-2</v>
      </c>
      <c r="G19" s="17"/>
    </row>
    <row r="20" spans="1:7" x14ac:dyDescent="0.25">
      <c r="A20" s="13" t="s">
        <v>1629</v>
      </c>
      <c r="B20" s="36" t="s">
        <v>1630</v>
      </c>
      <c r="C20" s="36" t="s">
        <v>390</v>
      </c>
      <c r="D20" s="15">
        <v>59412</v>
      </c>
      <c r="E20" s="16">
        <v>341.77</v>
      </c>
      <c r="F20" s="17">
        <v>2.0400000000000001E-2</v>
      </c>
      <c r="G20" s="17"/>
    </row>
    <row r="21" spans="1:7" x14ac:dyDescent="0.25">
      <c r="A21" s="13" t="s">
        <v>2650</v>
      </c>
      <c r="B21" s="36" t="s">
        <v>2651</v>
      </c>
      <c r="C21" s="36" t="s">
        <v>390</v>
      </c>
      <c r="D21" s="15">
        <v>48893</v>
      </c>
      <c r="E21" s="16">
        <v>292.82</v>
      </c>
      <c r="F21" s="17">
        <v>1.7500000000000002E-2</v>
      </c>
      <c r="G21" s="17"/>
    </row>
    <row r="22" spans="1:7" x14ac:dyDescent="0.25">
      <c r="A22" s="13" t="s">
        <v>1982</v>
      </c>
      <c r="B22" s="36" t="s">
        <v>1983</v>
      </c>
      <c r="C22" s="36" t="s">
        <v>390</v>
      </c>
      <c r="D22" s="15">
        <v>16874</v>
      </c>
      <c r="E22" s="16">
        <v>190.79</v>
      </c>
      <c r="F22" s="17">
        <v>1.14E-2</v>
      </c>
      <c r="G22" s="17"/>
    </row>
    <row r="23" spans="1:7" x14ac:dyDescent="0.25">
      <c r="A23" s="14" t="s">
        <v>325</v>
      </c>
      <c r="B23" s="37"/>
      <c r="C23" s="37"/>
      <c r="D23" s="18"/>
      <c r="E23" s="19">
        <v>16765.939999999999</v>
      </c>
      <c r="F23" s="20">
        <v>1.0018</v>
      </c>
      <c r="G23" s="21"/>
    </row>
    <row r="24" spans="1:7" x14ac:dyDescent="0.25">
      <c r="A24" s="14" t="s">
        <v>586</v>
      </c>
      <c r="B24" s="36"/>
      <c r="C24" s="36"/>
      <c r="D24" s="15"/>
      <c r="E24" s="16"/>
      <c r="F24" s="17"/>
      <c r="G24" s="17"/>
    </row>
    <row r="25" spans="1:7" x14ac:dyDescent="0.25">
      <c r="A25" s="14" t="s">
        <v>325</v>
      </c>
      <c r="B25" s="36"/>
      <c r="C25" s="36"/>
      <c r="D25" s="15"/>
      <c r="E25" s="22" t="s">
        <v>163</v>
      </c>
      <c r="F25" s="23" t="s">
        <v>163</v>
      </c>
      <c r="G25" s="17"/>
    </row>
    <row r="26" spans="1:7" x14ac:dyDescent="0.25">
      <c r="A26" s="25" t="s">
        <v>336</v>
      </c>
      <c r="B26" s="38"/>
      <c r="C26" s="38"/>
      <c r="D26" s="26"/>
      <c r="E26" s="27">
        <v>16765.939999999999</v>
      </c>
      <c r="F26" s="28">
        <v>1.0018</v>
      </c>
      <c r="G26" s="21"/>
    </row>
    <row r="27" spans="1:7" x14ac:dyDescent="0.25">
      <c r="A27" s="13"/>
      <c r="B27" s="36"/>
      <c r="C27" s="36"/>
      <c r="D27" s="15"/>
      <c r="E27" s="16"/>
      <c r="F27" s="17"/>
      <c r="G27" s="17"/>
    </row>
    <row r="28" spans="1:7" x14ac:dyDescent="0.25">
      <c r="A28" s="13"/>
      <c r="B28" s="36"/>
      <c r="C28" s="36"/>
      <c r="D28" s="15"/>
      <c r="E28" s="16"/>
      <c r="F28" s="17"/>
      <c r="G28" s="17"/>
    </row>
    <row r="29" spans="1:7" x14ac:dyDescent="0.25">
      <c r="A29" s="14" t="s">
        <v>337</v>
      </c>
      <c r="B29" s="36"/>
      <c r="C29" s="36"/>
      <c r="D29" s="15"/>
      <c r="E29" s="16"/>
      <c r="F29" s="17"/>
      <c r="G29" s="17"/>
    </row>
    <row r="30" spans="1:7" x14ac:dyDescent="0.25">
      <c r="A30" s="13" t="s">
        <v>339</v>
      </c>
      <c r="B30" s="36"/>
      <c r="C30" s="36"/>
      <c r="D30" s="15"/>
      <c r="E30" s="16">
        <v>131.97999999999999</v>
      </c>
      <c r="F30" s="17">
        <v>7.9000000000000008E-3</v>
      </c>
      <c r="G30" s="17">
        <v>5.1214000000000003E-2</v>
      </c>
    </row>
    <row r="31" spans="1:7" x14ac:dyDescent="0.25">
      <c r="A31" s="14" t="s">
        <v>325</v>
      </c>
      <c r="B31" s="37"/>
      <c r="C31" s="37"/>
      <c r="D31" s="18"/>
      <c r="E31" s="19">
        <v>131.97999999999999</v>
      </c>
      <c r="F31" s="20">
        <v>7.9000000000000008E-3</v>
      </c>
      <c r="G31" s="21"/>
    </row>
    <row r="32" spans="1:7" x14ac:dyDescent="0.25">
      <c r="A32" s="13"/>
      <c r="B32" s="36"/>
      <c r="C32" s="36"/>
      <c r="D32" s="15"/>
      <c r="E32" s="16"/>
      <c r="F32" s="17"/>
      <c r="G32" s="17"/>
    </row>
    <row r="33" spans="1:7" x14ac:dyDescent="0.25">
      <c r="A33" s="25" t="s">
        <v>336</v>
      </c>
      <c r="B33" s="38"/>
      <c r="C33" s="38"/>
      <c r="D33" s="26"/>
      <c r="E33" s="29">
        <v>131.97999999999999</v>
      </c>
      <c r="F33" s="30">
        <v>7.9000000000000008E-3</v>
      </c>
      <c r="G33" s="21"/>
    </row>
    <row r="34" spans="1:7" x14ac:dyDescent="0.25">
      <c r="A34" s="13" t="s">
        <v>340</v>
      </c>
      <c r="B34" s="36"/>
      <c r="C34" s="36"/>
      <c r="D34" s="15"/>
      <c r="E34" s="16">
        <v>1.85186E-2</v>
      </c>
      <c r="F34" s="67">
        <v>9.9999999999999995E-7</v>
      </c>
      <c r="G34" s="17"/>
    </row>
    <row r="35" spans="1:7" x14ac:dyDescent="0.25">
      <c r="A35" s="13" t="s">
        <v>341</v>
      </c>
      <c r="B35" s="36"/>
      <c r="C35" s="36"/>
      <c r="D35" s="15"/>
      <c r="E35" s="31">
        <v>-161.99851860000001</v>
      </c>
      <c r="F35" s="32">
        <v>-9.7009999999999996E-3</v>
      </c>
      <c r="G35" s="17">
        <v>5.1214000000000003E-2</v>
      </c>
    </row>
    <row r="36" spans="1:7" x14ac:dyDescent="0.25">
      <c r="A36" s="33" t="s">
        <v>342</v>
      </c>
      <c r="B36" s="39"/>
      <c r="C36" s="39"/>
      <c r="D36" s="34"/>
      <c r="E36" s="27">
        <v>16735.939999999999</v>
      </c>
      <c r="F36" s="28">
        <v>1</v>
      </c>
      <c r="G36" s="28"/>
    </row>
    <row r="37" spans="1:7" x14ac:dyDescent="0.25">
      <c r="A37" s="70" t="s">
        <v>343</v>
      </c>
      <c r="B37" s="71"/>
      <c r="C37" s="71"/>
      <c r="D37" s="71"/>
      <c r="E37" s="71"/>
      <c r="F37" s="71"/>
      <c r="G37" s="72"/>
    </row>
    <row r="41" spans="1:7" x14ac:dyDescent="0.25">
      <c r="A41" s="1" t="s">
        <v>346</v>
      </c>
    </row>
    <row r="42" spans="1:7" x14ac:dyDescent="0.25">
      <c r="A42" s="56" t="s">
        <v>347</v>
      </c>
      <c r="B42" s="3" t="s">
        <v>163</v>
      </c>
    </row>
    <row r="43" spans="1:7" x14ac:dyDescent="0.25">
      <c r="A43" t="s">
        <v>348</v>
      </c>
    </row>
    <row r="44" spans="1:7" x14ac:dyDescent="0.25">
      <c r="A44" t="s">
        <v>590</v>
      </c>
      <c r="B44" t="s">
        <v>350</v>
      </c>
      <c r="C44" t="s">
        <v>350</v>
      </c>
    </row>
    <row r="45" spans="1:7" x14ac:dyDescent="0.25">
      <c r="B45" s="58">
        <v>46265</v>
      </c>
      <c r="C45" s="58">
        <v>46295</v>
      </c>
    </row>
    <row r="46" spans="1:7" x14ac:dyDescent="0.25">
      <c r="A46" t="s">
        <v>973</v>
      </c>
      <c r="B46">
        <v>9.9652999999999992</v>
      </c>
      <c r="C46">
        <v>9.6773000000000007</v>
      </c>
    </row>
    <row r="47" spans="1:7" x14ac:dyDescent="0.25">
      <c r="A47" t="s">
        <v>592</v>
      </c>
      <c r="B47">
        <v>9.9652999999999992</v>
      </c>
      <c r="C47">
        <v>9.6773000000000007</v>
      </c>
    </row>
    <row r="48" spans="1:7" x14ac:dyDescent="0.25">
      <c r="A48" t="s">
        <v>974</v>
      </c>
      <c r="B48">
        <v>9.9640000000000004</v>
      </c>
      <c r="C48">
        <v>9.6700999999999997</v>
      </c>
    </row>
    <row r="49" spans="1:4" x14ac:dyDescent="0.25">
      <c r="A49" t="s">
        <v>594</v>
      </c>
      <c r="B49">
        <v>9.9640000000000004</v>
      </c>
      <c r="C49">
        <v>9.6700999999999997</v>
      </c>
    </row>
    <row r="51" spans="1:4" x14ac:dyDescent="0.25">
      <c r="A51" t="s">
        <v>352</v>
      </c>
      <c r="B51" s="3" t="s">
        <v>163</v>
      </c>
    </row>
    <row r="52" spans="1:4" x14ac:dyDescent="0.25">
      <c r="A52" t="s">
        <v>353</v>
      </c>
      <c r="B52" s="3" t="s">
        <v>163</v>
      </c>
    </row>
    <row r="53" spans="1:4" ht="29.1" customHeight="1" x14ac:dyDescent="0.25">
      <c r="A53" s="56" t="s">
        <v>354</v>
      </c>
      <c r="B53" s="3" t="s">
        <v>163</v>
      </c>
    </row>
    <row r="54" spans="1:4" ht="29.1" customHeight="1" x14ac:dyDescent="0.25">
      <c r="A54" s="56" t="s">
        <v>355</v>
      </c>
      <c r="B54" s="3" t="s">
        <v>163</v>
      </c>
    </row>
    <row r="55" spans="1:4" x14ac:dyDescent="0.25">
      <c r="A55" t="s">
        <v>595</v>
      </c>
      <c r="B55" s="57">
        <v>0.1163</v>
      </c>
    </row>
    <row r="56" spans="1:4" ht="43.5" customHeight="1" x14ac:dyDescent="0.25">
      <c r="A56" s="56" t="s">
        <v>357</v>
      </c>
      <c r="B56" s="3" t="s">
        <v>163</v>
      </c>
    </row>
    <row r="57" spans="1:4" x14ac:dyDescent="0.25">
      <c r="B57" s="3"/>
    </row>
    <row r="58" spans="1:4" ht="29.1" customHeight="1" x14ac:dyDescent="0.25">
      <c r="A58" s="56" t="s">
        <v>358</v>
      </c>
      <c r="B58" s="3" t="s">
        <v>163</v>
      </c>
    </row>
    <row r="59" spans="1:4" ht="29.1" customHeight="1" x14ac:dyDescent="0.25">
      <c r="A59" s="56" t="s">
        <v>359</v>
      </c>
      <c r="B59" t="s">
        <v>163</v>
      </c>
    </row>
    <row r="60" spans="1:4" ht="29.1" customHeight="1" x14ac:dyDescent="0.25">
      <c r="A60" s="56" t="s">
        <v>360</v>
      </c>
      <c r="B60" s="3" t="s">
        <v>163</v>
      </c>
    </row>
    <row r="61" spans="1:4" ht="29.1" customHeight="1" x14ac:dyDescent="0.25">
      <c r="A61" s="56" t="s">
        <v>361</v>
      </c>
      <c r="B61" s="3" t="s">
        <v>163</v>
      </c>
    </row>
    <row r="63" spans="1:4" ht="69.95" customHeight="1" x14ac:dyDescent="0.25">
      <c r="A63" s="125" t="s">
        <v>371</v>
      </c>
      <c r="B63" s="125" t="s">
        <v>372</v>
      </c>
      <c r="C63" s="125" t="s">
        <v>5</v>
      </c>
      <c r="D63" s="125" t="s">
        <v>6</v>
      </c>
    </row>
    <row r="64" spans="1:4" ht="69.95" customHeight="1" x14ac:dyDescent="0.25">
      <c r="A64" s="125" t="s">
        <v>2652</v>
      </c>
      <c r="B64" s="125"/>
      <c r="C64" s="125" t="s">
        <v>110</v>
      </c>
      <c r="D64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55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2653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2654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391</v>
      </c>
      <c r="B8" s="36" t="s">
        <v>392</v>
      </c>
      <c r="C8" s="36" t="s">
        <v>378</v>
      </c>
      <c r="D8" s="15">
        <v>18517679</v>
      </c>
      <c r="E8" s="16">
        <v>58775.11</v>
      </c>
      <c r="F8" s="17">
        <v>3.0599999999999999E-2</v>
      </c>
      <c r="G8" s="17"/>
    </row>
    <row r="9" spans="1:7" x14ac:dyDescent="0.25">
      <c r="A9" s="13" t="s">
        <v>385</v>
      </c>
      <c r="B9" s="36" t="s">
        <v>386</v>
      </c>
      <c r="C9" s="36" t="s">
        <v>387</v>
      </c>
      <c r="D9" s="15">
        <v>1571687</v>
      </c>
      <c r="E9" s="16">
        <v>51871.96</v>
      </c>
      <c r="F9" s="17">
        <v>2.7E-2</v>
      </c>
      <c r="G9" s="17"/>
    </row>
    <row r="10" spans="1:7" x14ac:dyDescent="0.25">
      <c r="A10" s="13" t="s">
        <v>406</v>
      </c>
      <c r="B10" s="36" t="s">
        <v>407</v>
      </c>
      <c r="C10" s="36" t="s">
        <v>408</v>
      </c>
      <c r="D10" s="15">
        <v>203930</v>
      </c>
      <c r="E10" s="16">
        <v>40174.21</v>
      </c>
      <c r="F10" s="17">
        <v>2.0899999999999998E-2</v>
      </c>
      <c r="G10" s="17"/>
    </row>
    <row r="11" spans="1:7" x14ac:dyDescent="0.25">
      <c r="A11" s="13" t="s">
        <v>559</v>
      </c>
      <c r="B11" s="36" t="s">
        <v>560</v>
      </c>
      <c r="C11" s="36" t="s">
        <v>378</v>
      </c>
      <c r="D11" s="15">
        <v>17152756</v>
      </c>
      <c r="E11" s="16">
        <v>38773.800000000003</v>
      </c>
      <c r="F11" s="17">
        <v>2.0199999999999999E-2</v>
      </c>
      <c r="G11" s="17"/>
    </row>
    <row r="12" spans="1:7" x14ac:dyDescent="0.25">
      <c r="A12" s="13" t="s">
        <v>425</v>
      </c>
      <c r="B12" s="36" t="s">
        <v>426</v>
      </c>
      <c r="C12" s="36" t="s">
        <v>411</v>
      </c>
      <c r="D12" s="15">
        <v>724918</v>
      </c>
      <c r="E12" s="16">
        <v>38268.42</v>
      </c>
      <c r="F12" s="17">
        <v>1.9900000000000001E-2</v>
      </c>
      <c r="G12" s="17"/>
    </row>
    <row r="13" spans="1:7" x14ac:dyDescent="0.25">
      <c r="A13" s="13" t="s">
        <v>409</v>
      </c>
      <c r="B13" s="36" t="s">
        <v>410</v>
      </c>
      <c r="C13" s="36" t="s">
        <v>411</v>
      </c>
      <c r="D13" s="15">
        <v>2179829</v>
      </c>
      <c r="E13" s="16">
        <v>38127.39</v>
      </c>
      <c r="F13" s="17">
        <v>1.9800000000000002E-2</v>
      </c>
      <c r="G13" s="17"/>
    </row>
    <row r="14" spans="1:7" x14ac:dyDescent="0.25">
      <c r="A14" s="13" t="s">
        <v>660</v>
      </c>
      <c r="B14" s="36" t="s">
        <v>661</v>
      </c>
      <c r="C14" s="36" t="s">
        <v>387</v>
      </c>
      <c r="D14" s="15">
        <v>1196328</v>
      </c>
      <c r="E14" s="16">
        <v>36990.46</v>
      </c>
      <c r="F14" s="17">
        <v>1.9199999999999998E-2</v>
      </c>
      <c r="G14" s="17"/>
    </row>
    <row r="15" spans="1:7" x14ac:dyDescent="0.25">
      <c r="A15" s="13" t="s">
        <v>645</v>
      </c>
      <c r="B15" s="36" t="s">
        <v>646</v>
      </c>
      <c r="C15" s="36" t="s">
        <v>647</v>
      </c>
      <c r="D15" s="15">
        <v>4701724</v>
      </c>
      <c r="E15" s="16">
        <v>36955.550000000003</v>
      </c>
      <c r="F15" s="17">
        <v>1.9199999999999998E-2</v>
      </c>
      <c r="G15" s="17"/>
    </row>
    <row r="16" spans="1:7" x14ac:dyDescent="0.25">
      <c r="A16" s="13" t="s">
        <v>429</v>
      </c>
      <c r="B16" s="36" t="s">
        <v>430</v>
      </c>
      <c r="C16" s="36" t="s">
        <v>431</v>
      </c>
      <c r="D16" s="15">
        <v>1833465</v>
      </c>
      <c r="E16" s="16">
        <v>35330.870000000003</v>
      </c>
      <c r="F16" s="17">
        <v>1.84E-2</v>
      </c>
      <c r="G16" s="17"/>
    </row>
    <row r="17" spans="1:7" x14ac:dyDescent="0.25">
      <c r="A17" s="13" t="s">
        <v>448</v>
      </c>
      <c r="B17" s="36" t="s">
        <v>449</v>
      </c>
      <c r="C17" s="36" t="s">
        <v>450</v>
      </c>
      <c r="D17" s="15">
        <v>757467</v>
      </c>
      <c r="E17" s="16">
        <v>33071.01</v>
      </c>
      <c r="F17" s="17">
        <v>1.72E-2</v>
      </c>
      <c r="G17" s="17"/>
    </row>
    <row r="18" spans="1:7" x14ac:dyDescent="0.25">
      <c r="A18" s="13" t="s">
        <v>616</v>
      </c>
      <c r="B18" s="36" t="s">
        <v>617</v>
      </c>
      <c r="C18" s="36" t="s">
        <v>378</v>
      </c>
      <c r="D18" s="15">
        <v>39695054</v>
      </c>
      <c r="E18" s="16">
        <v>32327.65</v>
      </c>
      <c r="F18" s="17">
        <v>1.6799999999999999E-2</v>
      </c>
      <c r="G18" s="17"/>
    </row>
    <row r="19" spans="1:7" x14ac:dyDescent="0.25">
      <c r="A19" s="13" t="s">
        <v>525</v>
      </c>
      <c r="B19" s="36" t="s">
        <v>526</v>
      </c>
      <c r="C19" s="36" t="s">
        <v>483</v>
      </c>
      <c r="D19" s="15">
        <v>4181418</v>
      </c>
      <c r="E19" s="16">
        <v>32196.92</v>
      </c>
      <c r="F19" s="17">
        <v>1.67E-2</v>
      </c>
      <c r="G19" s="17"/>
    </row>
    <row r="20" spans="1:7" x14ac:dyDescent="0.25">
      <c r="A20" s="13" t="s">
        <v>618</v>
      </c>
      <c r="B20" s="36" t="s">
        <v>619</v>
      </c>
      <c r="C20" s="36" t="s">
        <v>422</v>
      </c>
      <c r="D20" s="15">
        <v>1628793</v>
      </c>
      <c r="E20" s="16">
        <v>31370.55</v>
      </c>
      <c r="F20" s="17">
        <v>1.6299999999999999E-2</v>
      </c>
      <c r="G20" s="17"/>
    </row>
    <row r="21" spans="1:7" x14ac:dyDescent="0.25">
      <c r="A21" s="13" t="s">
        <v>507</v>
      </c>
      <c r="B21" s="36" t="s">
        <v>508</v>
      </c>
      <c r="C21" s="36" t="s">
        <v>436</v>
      </c>
      <c r="D21" s="15">
        <v>8037120</v>
      </c>
      <c r="E21" s="16">
        <v>29994.53</v>
      </c>
      <c r="F21" s="17">
        <v>1.5599999999999999E-2</v>
      </c>
      <c r="G21" s="17"/>
    </row>
    <row r="22" spans="1:7" x14ac:dyDescent="0.25">
      <c r="A22" s="13" t="s">
        <v>517</v>
      </c>
      <c r="B22" s="36" t="s">
        <v>518</v>
      </c>
      <c r="C22" s="36" t="s">
        <v>478</v>
      </c>
      <c r="D22" s="15">
        <v>4044072</v>
      </c>
      <c r="E22" s="16">
        <v>29467.13</v>
      </c>
      <c r="F22" s="17">
        <v>1.5299999999999999E-2</v>
      </c>
      <c r="G22" s="17"/>
    </row>
    <row r="23" spans="1:7" x14ac:dyDescent="0.25">
      <c r="A23" s="13" t="s">
        <v>614</v>
      </c>
      <c r="B23" s="36" t="s">
        <v>615</v>
      </c>
      <c r="C23" s="36" t="s">
        <v>378</v>
      </c>
      <c r="D23" s="15">
        <v>2897836</v>
      </c>
      <c r="E23" s="16">
        <v>29276.84</v>
      </c>
      <c r="F23" s="17">
        <v>1.52E-2</v>
      </c>
      <c r="G23" s="17"/>
    </row>
    <row r="24" spans="1:7" x14ac:dyDescent="0.25">
      <c r="A24" s="13" t="s">
        <v>412</v>
      </c>
      <c r="B24" s="36" t="s">
        <v>413</v>
      </c>
      <c r="C24" s="36" t="s">
        <v>414</v>
      </c>
      <c r="D24" s="15">
        <v>1323234</v>
      </c>
      <c r="E24" s="16">
        <v>28980.15</v>
      </c>
      <c r="F24" s="17">
        <v>1.5100000000000001E-2</v>
      </c>
      <c r="G24" s="17"/>
    </row>
    <row r="25" spans="1:7" x14ac:dyDescent="0.25">
      <c r="A25" s="13" t="s">
        <v>401</v>
      </c>
      <c r="B25" s="36" t="s">
        <v>402</v>
      </c>
      <c r="C25" s="36" t="s">
        <v>403</v>
      </c>
      <c r="D25" s="15">
        <v>18470771</v>
      </c>
      <c r="E25" s="16">
        <v>28480.080000000002</v>
      </c>
      <c r="F25" s="17">
        <v>1.4800000000000001E-2</v>
      </c>
      <c r="G25" s="17"/>
    </row>
    <row r="26" spans="1:7" x14ac:dyDescent="0.25">
      <c r="A26" s="13" t="s">
        <v>388</v>
      </c>
      <c r="B26" s="36" t="s">
        <v>389</v>
      </c>
      <c r="C26" s="36" t="s">
        <v>390</v>
      </c>
      <c r="D26" s="15">
        <v>1433226</v>
      </c>
      <c r="E26" s="16">
        <v>27732.92</v>
      </c>
      <c r="F26" s="17">
        <v>1.44E-2</v>
      </c>
      <c r="G26" s="17"/>
    </row>
    <row r="27" spans="1:7" x14ac:dyDescent="0.25">
      <c r="A27" s="13" t="s">
        <v>494</v>
      </c>
      <c r="B27" s="36" t="s">
        <v>495</v>
      </c>
      <c r="C27" s="36" t="s">
        <v>378</v>
      </c>
      <c r="D27" s="15">
        <v>3338157</v>
      </c>
      <c r="E27" s="16">
        <v>26902.21</v>
      </c>
      <c r="F27" s="17">
        <v>1.4E-2</v>
      </c>
      <c r="G27" s="17"/>
    </row>
    <row r="28" spans="1:7" x14ac:dyDescent="0.25">
      <c r="A28" s="13" t="s">
        <v>420</v>
      </c>
      <c r="B28" s="36" t="s">
        <v>421</v>
      </c>
      <c r="C28" s="36" t="s">
        <v>422</v>
      </c>
      <c r="D28" s="15">
        <v>2268736</v>
      </c>
      <c r="E28" s="16">
        <v>26544.21</v>
      </c>
      <c r="F28" s="17">
        <v>1.38E-2</v>
      </c>
      <c r="G28" s="17"/>
    </row>
    <row r="29" spans="1:7" x14ac:dyDescent="0.25">
      <c r="A29" s="13" t="s">
        <v>442</v>
      </c>
      <c r="B29" s="36" t="s">
        <v>443</v>
      </c>
      <c r="C29" s="36" t="s">
        <v>384</v>
      </c>
      <c r="D29" s="15">
        <v>645920</v>
      </c>
      <c r="E29" s="16">
        <v>26521.48</v>
      </c>
      <c r="F29" s="17">
        <v>1.38E-2</v>
      </c>
      <c r="G29" s="17"/>
    </row>
    <row r="30" spans="1:7" x14ac:dyDescent="0.25">
      <c r="A30" s="13" t="s">
        <v>571</v>
      </c>
      <c r="B30" s="36" t="s">
        <v>572</v>
      </c>
      <c r="C30" s="36" t="s">
        <v>472</v>
      </c>
      <c r="D30" s="15">
        <v>201055</v>
      </c>
      <c r="E30" s="16">
        <v>26338.21</v>
      </c>
      <c r="F30" s="17">
        <v>1.37E-2</v>
      </c>
      <c r="G30" s="17"/>
    </row>
    <row r="31" spans="1:7" x14ac:dyDescent="0.25">
      <c r="A31" s="13" t="s">
        <v>523</v>
      </c>
      <c r="B31" s="36" t="s">
        <v>524</v>
      </c>
      <c r="C31" s="36" t="s">
        <v>417</v>
      </c>
      <c r="D31" s="15">
        <v>2035733</v>
      </c>
      <c r="E31" s="16">
        <v>25894.52</v>
      </c>
      <c r="F31" s="17">
        <v>1.35E-2</v>
      </c>
      <c r="G31" s="17"/>
    </row>
    <row r="32" spans="1:7" x14ac:dyDescent="0.25">
      <c r="A32" s="13" t="s">
        <v>1619</v>
      </c>
      <c r="B32" s="36" t="s">
        <v>1620</v>
      </c>
      <c r="C32" s="36" t="s">
        <v>378</v>
      </c>
      <c r="D32" s="15">
        <v>7806520</v>
      </c>
      <c r="E32" s="16">
        <v>25355.58</v>
      </c>
      <c r="F32" s="17">
        <v>1.32E-2</v>
      </c>
      <c r="G32" s="17"/>
    </row>
    <row r="33" spans="1:7" x14ac:dyDescent="0.25">
      <c r="A33" s="13" t="s">
        <v>427</v>
      </c>
      <c r="B33" s="36" t="s">
        <v>428</v>
      </c>
      <c r="C33" s="36" t="s">
        <v>417</v>
      </c>
      <c r="D33" s="15">
        <v>9560659</v>
      </c>
      <c r="E33" s="16">
        <v>25335.75</v>
      </c>
      <c r="F33" s="17">
        <v>1.32E-2</v>
      </c>
      <c r="G33" s="17"/>
    </row>
    <row r="34" spans="1:7" x14ac:dyDescent="0.25">
      <c r="A34" s="13" t="s">
        <v>379</v>
      </c>
      <c r="B34" s="36" t="s">
        <v>380</v>
      </c>
      <c r="C34" s="36" t="s">
        <v>381</v>
      </c>
      <c r="D34" s="15">
        <v>6057985</v>
      </c>
      <c r="E34" s="16">
        <v>25170.93</v>
      </c>
      <c r="F34" s="17">
        <v>1.3100000000000001E-2</v>
      </c>
      <c r="G34" s="17"/>
    </row>
    <row r="35" spans="1:7" x14ac:dyDescent="0.25">
      <c r="A35" s="13" t="s">
        <v>780</v>
      </c>
      <c r="B35" s="36" t="s">
        <v>781</v>
      </c>
      <c r="C35" s="36" t="s">
        <v>390</v>
      </c>
      <c r="D35" s="15">
        <v>1365745</v>
      </c>
      <c r="E35" s="16">
        <v>24114.959999999999</v>
      </c>
      <c r="F35" s="17">
        <v>1.2500000000000001E-2</v>
      </c>
      <c r="G35" s="17"/>
    </row>
    <row r="36" spans="1:7" x14ac:dyDescent="0.25">
      <c r="A36" s="13" t="s">
        <v>747</v>
      </c>
      <c r="B36" s="36" t="s">
        <v>748</v>
      </c>
      <c r="C36" s="36" t="s">
        <v>498</v>
      </c>
      <c r="D36" s="15">
        <v>3040352</v>
      </c>
      <c r="E36" s="16">
        <v>22723.59</v>
      </c>
      <c r="F36" s="17">
        <v>1.18E-2</v>
      </c>
      <c r="G36" s="17"/>
    </row>
    <row r="37" spans="1:7" x14ac:dyDescent="0.25">
      <c r="A37" s="13" t="s">
        <v>486</v>
      </c>
      <c r="B37" s="36" t="s">
        <v>487</v>
      </c>
      <c r="C37" s="36" t="s">
        <v>390</v>
      </c>
      <c r="D37" s="15">
        <v>1516534</v>
      </c>
      <c r="E37" s="16">
        <v>22473.52</v>
      </c>
      <c r="F37" s="17">
        <v>1.17E-2</v>
      </c>
      <c r="G37" s="17"/>
    </row>
    <row r="38" spans="1:7" x14ac:dyDescent="0.25">
      <c r="A38" s="13" t="s">
        <v>481</v>
      </c>
      <c r="B38" s="36" t="s">
        <v>482</v>
      </c>
      <c r="C38" s="36" t="s">
        <v>483</v>
      </c>
      <c r="D38" s="15">
        <v>2395274</v>
      </c>
      <c r="E38" s="16">
        <v>22271.26</v>
      </c>
      <c r="F38" s="17">
        <v>1.1599999999999999E-2</v>
      </c>
      <c r="G38" s="17"/>
    </row>
    <row r="39" spans="1:7" x14ac:dyDescent="0.25">
      <c r="A39" s="13" t="s">
        <v>622</v>
      </c>
      <c r="B39" s="36" t="s">
        <v>623</v>
      </c>
      <c r="C39" s="36" t="s">
        <v>381</v>
      </c>
      <c r="D39" s="15">
        <v>514505</v>
      </c>
      <c r="E39" s="16">
        <v>21614.36</v>
      </c>
      <c r="F39" s="17">
        <v>1.12E-2</v>
      </c>
      <c r="G39" s="17"/>
    </row>
    <row r="40" spans="1:7" x14ac:dyDescent="0.25">
      <c r="A40" s="13" t="s">
        <v>828</v>
      </c>
      <c r="B40" s="36" t="s">
        <v>829</v>
      </c>
      <c r="C40" s="36" t="s">
        <v>431</v>
      </c>
      <c r="D40" s="15">
        <v>582233</v>
      </c>
      <c r="E40" s="16">
        <v>21081.49</v>
      </c>
      <c r="F40" s="17">
        <v>1.0999999999999999E-2</v>
      </c>
      <c r="G40" s="17"/>
    </row>
    <row r="41" spans="1:7" x14ac:dyDescent="0.25">
      <c r="A41" s="13" t="s">
        <v>488</v>
      </c>
      <c r="B41" s="36" t="s">
        <v>489</v>
      </c>
      <c r="C41" s="36" t="s">
        <v>414</v>
      </c>
      <c r="D41" s="15">
        <v>464308</v>
      </c>
      <c r="E41" s="16">
        <v>20684.919999999998</v>
      </c>
      <c r="F41" s="17">
        <v>1.0800000000000001E-2</v>
      </c>
      <c r="G41" s="17"/>
    </row>
    <row r="42" spans="1:7" x14ac:dyDescent="0.25">
      <c r="A42" s="13" t="s">
        <v>382</v>
      </c>
      <c r="B42" s="36" t="s">
        <v>383</v>
      </c>
      <c r="C42" s="36" t="s">
        <v>384</v>
      </c>
      <c r="D42" s="15">
        <v>1430956</v>
      </c>
      <c r="E42" s="16">
        <v>20391.12</v>
      </c>
      <c r="F42" s="17">
        <v>1.06E-2</v>
      </c>
      <c r="G42" s="17"/>
    </row>
    <row r="43" spans="1:7" x14ac:dyDescent="0.25">
      <c r="A43" s="13" t="s">
        <v>634</v>
      </c>
      <c r="B43" s="36" t="s">
        <v>635</v>
      </c>
      <c r="C43" s="36" t="s">
        <v>397</v>
      </c>
      <c r="D43" s="15">
        <v>1627022</v>
      </c>
      <c r="E43" s="16">
        <v>19841.53</v>
      </c>
      <c r="F43" s="17">
        <v>1.03E-2</v>
      </c>
      <c r="G43" s="17"/>
    </row>
    <row r="44" spans="1:7" x14ac:dyDescent="0.25">
      <c r="A44" s="13" t="s">
        <v>465</v>
      </c>
      <c r="B44" s="36" t="s">
        <v>466</v>
      </c>
      <c r="C44" s="36" t="s">
        <v>467</v>
      </c>
      <c r="D44" s="15">
        <v>388879</v>
      </c>
      <c r="E44" s="16">
        <v>19739.5</v>
      </c>
      <c r="F44" s="17">
        <v>1.03E-2</v>
      </c>
      <c r="G44" s="17"/>
    </row>
    <row r="45" spans="1:7" x14ac:dyDescent="0.25">
      <c r="A45" s="13" t="s">
        <v>675</v>
      </c>
      <c r="B45" s="36" t="s">
        <v>676</v>
      </c>
      <c r="C45" s="36" t="s">
        <v>503</v>
      </c>
      <c r="D45" s="15">
        <v>5615093</v>
      </c>
      <c r="E45" s="16">
        <v>19672.48</v>
      </c>
      <c r="F45" s="17">
        <v>1.0200000000000001E-2</v>
      </c>
      <c r="G45" s="17"/>
    </row>
    <row r="46" spans="1:7" x14ac:dyDescent="0.25">
      <c r="A46" s="13" t="s">
        <v>473</v>
      </c>
      <c r="B46" s="36" t="s">
        <v>474</v>
      </c>
      <c r="C46" s="36" t="s">
        <v>475</v>
      </c>
      <c r="D46" s="15">
        <v>3900625</v>
      </c>
      <c r="E46" s="16">
        <v>19296.39</v>
      </c>
      <c r="F46" s="17">
        <v>0.01</v>
      </c>
      <c r="G46" s="17"/>
    </row>
    <row r="47" spans="1:7" x14ac:dyDescent="0.25">
      <c r="A47" s="13" t="s">
        <v>415</v>
      </c>
      <c r="B47" s="36" t="s">
        <v>416</v>
      </c>
      <c r="C47" s="36" t="s">
        <v>417</v>
      </c>
      <c r="D47" s="15">
        <v>440010</v>
      </c>
      <c r="E47" s="16">
        <v>19162.439999999999</v>
      </c>
      <c r="F47" s="17">
        <v>0.01</v>
      </c>
      <c r="G47" s="17"/>
    </row>
    <row r="48" spans="1:7" x14ac:dyDescent="0.25">
      <c r="A48" s="13" t="s">
        <v>641</v>
      </c>
      <c r="B48" s="36" t="s">
        <v>642</v>
      </c>
      <c r="C48" s="36" t="s">
        <v>397</v>
      </c>
      <c r="D48" s="15">
        <v>5919005</v>
      </c>
      <c r="E48" s="16">
        <v>18940.82</v>
      </c>
      <c r="F48" s="17">
        <v>9.7999999999999997E-3</v>
      </c>
      <c r="G48" s="17"/>
    </row>
    <row r="49" spans="1:7" x14ac:dyDescent="0.25">
      <c r="A49" s="13" t="s">
        <v>818</v>
      </c>
      <c r="B49" s="36" t="s">
        <v>819</v>
      </c>
      <c r="C49" s="36" t="s">
        <v>472</v>
      </c>
      <c r="D49" s="15">
        <v>1032907</v>
      </c>
      <c r="E49" s="16">
        <v>17802.150000000001</v>
      </c>
      <c r="F49" s="17">
        <v>9.2999999999999992E-3</v>
      </c>
      <c r="G49" s="17"/>
    </row>
    <row r="50" spans="1:7" x14ac:dyDescent="0.25">
      <c r="A50" s="13" t="s">
        <v>733</v>
      </c>
      <c r="B50" s="36" t="s">
        <v>734</v>
      </c>
      <c r="C50" s="36" t="s">
        <v>422</v>
      </c>
      <c r="D50" s="15">
        <v>14180</v>
      </c>
      <c r="E50" s="16">
        <v>17764.7</v>
      </c>
      <c r="F50" s="17">
        <v>9.1999999999999998E-3</v>
      </c>
      <c r="G50" s="17"/>
    </row>
    <row r="51" spans="1:7" x14ac:dyDescent="0.25">
      <c r="A51" s="13" t="s">
        <v>752</v>
      </c>
      <c r="B51" s="36" t="s">
        <v>753</v>
      </c>
      <c r="C51" s="36" t="s">
        <v>754</v>
      </c>
      <c r="D51" s="15">
        <v>48718</v>
      </c>
      <c r="E51" s="16">
        <v>17726.04</v>
      </c>
      <c r="F51" s="17">
        <v>9.1999999999999998E-3</v>
      </c>
      <c r="G51" s="17"/>
    </row>
    <row r="52" spans="1:7" x14ac:dyDescent="0.25">
      <c r="A52" s="13" t="s">
        <v>451</v>
      </c>
      <c r="B52" s="36" t="s">
        <v>452</v>
      </c>
      <c r="C52" s="36" t="s">
        <v>453</v>
      </c>
      <c r="D52" s="15">
        <v>1274676</v>
      </c>
      <c r="E52" s="16">
        <v>17506.400000000001</v>
      </c>
      <c r="F52" s="17">
        <v>9.1000000000000004E-3</v>
      </c>
      <c r="G52" s="17"/>
    </row>
    <row r="53" spans="1:7" x14ac:dyDescent="0.25">
      <c r="A53" s="13" t="s">
        <v>460</v>
      </c>
      <c r="B53" s="36" t="s">
        <v>461</v>
      </c>
      <c r="C53" s="36" t="s">
        <v>431</v>
      </c>
      <c r="D53" s="15">
        <v>687593</v>
      </c>
      <c r="E53" s="16">
        <v>17215.95</v>
      </c>
      <c r="F53" s="17">
        <v>8.9999999999999993E-3</v>
      </c>
      <c r="G53" s="17"/>
    </row>
    <row r="54" spans="1:7" x14ac:dyDescent="0.25">
      <c r="A54" s="13" t="s">
        <v>519</v>
      </c>
      <c r="B54" s="36" t="s">
        <v>520</v>
      </c>
      <c r="C54" s="36" t="s">
        <v>387</v>
      </c>
      <c r="D54" s="15">
        <v>747829</v>
      </c>
      <c r="E54" s="16">
        <v>17055.740000000002</v>
      </c>
      <c r="F54" s="17">
        <v>8.8999999999999999E-3</v>
      </c>
      <c r="G54" s="17"/>
    </row>
    <row r="55" spans="1:7" x14ac:dyDescent="0.25">
      <c r="A55" s="13" t="s">
        <v>439</v>
      </c>
      <c r="B55" s="36" t="s">
        <v>440</v>
      </c>
      <c r="C55" s="36" t="s">
        <v>441</v>
      </c>
      <c r="D55" s="15">
        <v>4294929</v>
      </c>
      <c r="E55" s="16">
        <v>16677.21</v>
      </c>
      <c r="F55" s="17">
        <v>8.6999999999999994E-3</v>
      </c>
      <c r="G55" s="17"/>
    </row>
    <row r="56" spans="1:7" x14ac:dyDescent="0.25">
      <c r="A56" s="13" t="s">
        <v>923</v>
      </c>
      <c r="B56" s="36" t="s">
        <v>924</v>
      </c>
      <c r="C56" s="36" t="s">
        <v>422</v>
      </c>
      <c r="D56" s="15">
        <v>626116</v>
      </c>
      <c r="E56" s="16">
        <v>16632.77</v>
      </c>
      <c r="F56" s="17">
        <v>8.6E-3</v>
      </c>
      <c r="G56" s="17"/>
    </row>
    <row r="57" spans="1:7" x14ac:dyDescent="0.25">
      <c r="A57" s="13" t="s">
        <v>721</v>
      </c>
      <c r="B57" s="36" t="s">
        <v>722</v>
      </c>
      <c r="C57" s="36" t="s">
        <v>498</v>
      </c>
      <c r="D57" s="15">
        <v>8811994</v>
      </c>
      <c r="E57" s="16">
        <v>15992.89</v>
      </c>
      <c r="F57" s="17">
        <v>8.3000000000000001E-3</v>
      </c>
      <c r="G57" s="17"/>
    </row>
    <row r="58" spans="1:7" x14ac:dyDescent="0.25">
      <c r="A58" s="13" t="s">
        <v>454</v>
      </c>
      <c r="B58" s="36" t="s">
        <v>455</v>
      </c>
      <c r="C58" s="36" t="s">
        <v>417</v>
      </c>
      <c r="D58" s="15">
        <v>980069</v>
      </c>
      <c r="E58" s="16">
        <v>15877.12</v>
      </c>
      <c r="F58" s="17">
        <v>8.3000000000000001E-3</v>
      </c>
      <c r="G58" s="17"/>
    </row>
    <row r="59" spans="1:7" x14ac:dyDescent="0.25">
      <c r="A59" s="13" t="s">
        <v>745</v>
      </c>
      <c r="B59" s="36" t="s">
        <v>746</v>
      </c>
      <c r="C59" s="36" t="s">
        <v>475</v>
      </c>
      <c r="D59" s="15">
        <v>1272272</v>
      </c>
      <c r="E59" s="16">
        <v>15851.24</v>
      </c>
      <c r="F59" s="17">
        <v>8.2000000000000007E-3</v>
      </c>
      <c r="G59" s="17"/>
    </row>
    <row r="60" spans="1:7" x14ac:dyDescent="0.25">
      <c r="A60" s="13" t="s">
        <v>867</v>
      </c>
      <c r="B60" s="36" t="s">
        <v>868</v>
      </c>
      <c r="C60" s="36" t="s">
        <v>414</v>
      </c>
      <c r="D60" s="15">
        <v>196230</v>
      </c>
      <c r="E60" s="16">
        <v>15749.42</v>
      </c>
      <c r="F60" s="17">
        <v>8.2000000000000007E-3</v>
      </c>
      <c r="G60" s="17"/>
    </row>
    <row r="61" spans="1:7" x14ac:dyDescent="0.25">
      <c r="A61" s="13" t="s">
        <v>628</v>
      </c>
      <c r="B61" s="36" t="s">
        <v>629</v>
      </c>
      <c r="C61" s="36" t="s">
        <v>431</v>
      </c>
      <c r="D61" s="15">
        <v>760123</v>
      </c>
      <c r="E61" s="16">
        <v>15432.02</v>
      </c>
      <c r="F61" s="17">
        <v>8.0000000000000002E-3</v>
      </c>
      <c r="G61" s="17"/>
    </row>
    <row r="62" spans="1:7" x14ac:dyDescent="0.25">
      <c r="A62" s="13" t="s">
        <v>778</v>
      </c>
      <c r="B62" s="36" t="s">
        <v>779</v>
      </c>
      <c r="C62" s="36" t="s">
        <v>397</v>
      </c>
      <c r="D62" s="15">
        <v>6672292</v>
      </c>
      <c r="E62" s="16">
        <v>15196.15</v>
      </c>
      <c r="F62" s="17">
        <v>7.9000000000000008E-3</v>
      </c>
      <c r="G62" s="17"/>
    </row>
    <row r="63" spans="1:7" x14ac:dyDescent="0.25">
      <c r="A63" s="13" t="s">
        <v>515</v>
      </c>
      <c r="B63" s="36" t="s">
        <v>516</v>
      </c>
      <c r="C63" s="36" t="s">
        <v>414</v>
      </c>
      <c r="D63" s="15">
        <v>314503</v>
      </c>
      <c r="E63" s="16">
        <v>14970.34</v>
      </c>
      <c r="F63" s="17">
        <v>7.7999999999999996E-3</v>
      </c>
      <c r="G63" s="17"/>
    </row>
    <row r="64" spans="1:7" x14ac:dyDescent="0.25">
      <c r="A64" s="13" t="s">
        <v>718</v>
      </c>
      <c r="B64" s="36" t="s">
        <v>719</v>
      </c>
      <c r="C64" s="36" t="s">
        <v>720</v>
      </c>
      <c r="D64" s="15">
        <v>18278597</v>
      </c>
      <c r="E64" s="16">
        <v>13990.44</v>
      </c>
      <c r="F64" s="17">
        <v>7.3000000000000001E-3</v>
      </c>
      <c r="G64" s="17"/>
    </row>
    <row r="65" spans="1:7" x14ac:dyDescent="0.25">
      <c r="A65" s="13" t="s">
        <v>476</v>
      </c>
      <c r="B65" s="36" t="s">
        <v>477</v>
      </c>
      <c r="C65" s="36" t="s">
        <v>478</v>
      </c>
      <c r="D65" s="15">
        <v>3055685</v>
      </c>
      <c r="E65" s="16">
        <v>13955.31</v>
      </c>
      <c r="F65" s="17">
        <v>7.3000000000000001E-3</v>
      </c>
      <c r="G65" s="17"/>
    </row>
    <row r="66" spans="1:7" x14ac:dyDescent="0.25">
      <c r="A66" s="13" t="s">
        <v>763</v>
      </c>
      <c r="B66" s="36" t="s">
        <v>764</v>
      </c>
      <c r="C66" s="36" t="s">
        <v>431</v>
      </c>
      <c r="D66" s="15">
        <v>290104</v>
      </c>
      <c r="E66" s="16">
        <v>13924.99</v>
      </c>
      <c r="F66" s="17">
        <v>7.1999999999999998E-3</v>
      </c>
      <c r="G66" s="17"/>
    </row>
    <row r="67" spans="1:7" x14ac:dyDescent="0.25">
      <c r="A67" s="13" t="s">
        <v>796</v>
      </c>
      <c r="B67" s="36" t="s">
        <v>797</v>
      </c>
      <c r="C67" s="36" t="s">
        <v>422</v>
      </c>
      <c r="D67" s="15">
        <v>3233893</v>
      </c>
      <c r="E67" s="16">
        <v>13343.04</v>
      </c>
      <c r="F67" s="17">
        <v>6.8999999999999999E-3</v>
      </c>
      <c r="G67" s="17"/>
    </row>
    <row r="68" spans="1:7" x14ac:dyDescent="0.25">
      <c r="A68" s="13" t="s">
        <v>550</v>
      </c>
      <c r="B68" s="36" t="s">
        <v>551</v>
      </c>
      <c r="C68" s="36" t="s">
        <v>552</v>
      </c>
      <c r="D68" s="15">
        <v>3076353</v>
      </c>
      <c r="E68" s="16">
        <v>13328.3</v>
      </c>
      <c r="F68" s="17">
        <v>6.8999999999999999E-3</v>
      </c>
      <c r="G68" s="17"/>
    </row>
    <row r="69" spans="1:7" x14ac:dyDescent="0.25">
      <c r="A69" s="13" t="s">
        <v>432</v>
      </c>
      <c r="B69" s="36" t="s">
        <v>433</v>
      </c>
      <c r="C69" s="36" t="s">
        <v>387</v>
      </c>
      <c r="D69" s="15">
        <v>7153729</v>
      </c>
      <c r="E69" s="16">
        <v>13156.42</v>
      </c>
      <c r="F69" s="17">
        <v>6.7999999999999996E-3</v>
      </c>
      <c r="G69" s="17"/>
    </row>
    <row r="70" spans="1:7" x14ac:dyDescent="0.25">
      <c r="A70" s="13" t="s">
        <v>584</v>
      </c>
      <c r="B70" s="36" t="s">
        <v>585</v>
      </c>
      <c r="C70" s="36" t="s">
        <v>431</v>
      </c>
      <c r="D70" s="15">
        <v>654940</v>
      </c>
      <c r="E70" s="16">
        <v>12967.81</v>
      </c>
      <c r="F70" s="17">
        <v>6.7000000000000002E-3</v>
      </c>
      <c r="G70" s="17"/>
    </row>
    <row r="71" spans="1:7" x14ac:dyDescent="0.25">
      <c r="A71" s="13" t="s">
        <v>712</v>
      </c>
      <c r="B71" s="36" t="s">
        <v>713</v>
      </c>
      <c r="C71" s="36" t="s">
        <v>387</v>
      </c>
      <c r="D71" s="15">
        <v>1231095</v>
      </c>
      <c r="E71" s="16">
        <v>12680.28</v>
      </c>
      <c r="F71" s="17">
        <v>6.6E-3</v>
      </c>
      <c r="G71" s="17"/>
    </row>
    <row r="72" spans="1:7" x14ac:dyDescent="0.25">
      <c r="A72" s="13" t="s">
        <v>806</v>
      </c>
      <c r="B72" s="36" t="s">
        <v>807</v>
      </c>
      <c r="C72" s="36" t="s">
        <v>387</v>
      </c>
      <c r="D72" s="15">
        <v>401711</v>
      </c>
      <c r="E72" s="16">
        <v>12600.47</v>
      </c>
      <c r="F72" s="17">
        <v>6.6E-3</v>
      </c>
      <c r="G72" s="17"/>
    </row>
    <row r="73" spans="1:7" x14ac:dyDescent="0.25">
      <c r="A73" s="13" t="s">
        <v>701</v>
      </c>
      <c r="B73" s="36" t="s">
        <v>702</v>
      </c>
      <c r="C73" s="36" t="s">
        <v>397</v>
      </c>
      <c r="D73" s="15">
        <v>12298734</v>
      </c>
      <c r="E73" s="16">
        <v>12421.72</v>
      </c>
      <c r="F73" s="17">
        <v>6.4999999999999997E-3</v>
      </c>
      <c r="G73" s="17"/>
    </row>
    <row r="74" spans="1:7" x14ac:dyDescent="0.25">
      <c r="A74" s="13" t="s">
        <v>531</v>
      </c>
      <c r="B74" s="36" t="s">
        <v>532</v>
      </c>
      <c r="C74" s="36" t="s">
        <v>533</v>
      </c>
      <c r="D74" s="15">
        <v>1126268</v>
      </c>
      <c r="E74" s="16">
        <v>11982.37</v>
      </c>
      <c r="F74" s="17">
        <v>6.1999999999999998E-3</v>
      </c>
      <c r="G74" s="17"/>
    </row>
    <row r="75" spans="1:7" x14ac:dyDescent="0.25">
      <c r="A75" s="13" t="s">
        <v>458</v>
      </c>
      <c r="B75" s="36" t="s">
        <v>459</v>
      </c>
      <c r="C75" s="36" t="s">
        <v>422</v>
      </c>
      <c r="D75" s="15">
        <v>299107</v>
      </c>
      <c r="E75" s="16">
        <v>11656.5</v>
      </c>
      <c r="F75" s="17">
        <v>6.1000000000000004E-3</v>
      </c>
      <c r="G75" s="17"/>
    </row>
    <row r="76" spans="1:7" x14ac:dyDescent="0.25">
      <c r="A76" s="13" t="s">
        <v>978</v>
      </c>
      <c r="B76" s="36" t="s">
        <v>979</v>
      </c>
      <c r="C76" s="36" t="s">
        <v>422</v>
      </c>
      <c r="D76" s="15">
        <v>109682</v>
      </c>
      <c r="E76" s="16">
        <v>11425.57</v>
      </c>
      <c r="F76" s="17">
        <v>5.8999999999999999E-3</v>
      </c>
      <c r="G76" s="17"/>
    </row>
    <row r="77" spans="1:7" x14ac:dyDescent="0.25">
      <c r="A77" s="13" t="s">
        <v>626</v>
      </c>
      <c r="B77" s="36" t="s">
        <v>627</v>
      </c>
      <c r="C77" s="36" t="s">
        <v>397</v>
      </c>
      <c r="D77" s="15">
        <v>1652520</v>
      </c>
      <c r="E77" s="16">
        <v>11320.59</v>
      </c>
      <c r="F77" s="17">
        <v>5.8999999999999999E-3</v>
      </c>
      <c r="G77" s="17"/>
    </row>
    <row r="78" spans="1:7" x14ac:dyDescent="0.25">
      <c r="A78" s="13" t="s">
        <v>654</v>
      </c>
      <c r="B78" s="36" t="s">
        <v>655</v>
      </c>
      <c r="C78" s="36" t="s">
        <v>397</v>
      </c>
      <c r="D78" s="15">
        <v>4423398</v>
      </c>
      <c r="E78" s="16">
        <v>11062.92</v>
      </c>
      <c r="F78" s="17">
        <v>5.7999999999999996E-3</v>
      </c>
      <c r="G78" s="17"/>
    </row>
    <row r="79" spans="1:7" x14ac:dyDescent="0.25">
      <c r="A79" s="13" t="s">
        <v>776</v>
      </c>
      <c r="B79" s="36" t="s">
        <v>777</v>
      </c>
      <c r="C79" s="36" t="s">
        <v>552</v>
      </c>
      <c r="D79" s="15">
        <v>610493</v>
      </c>
      <c r="E79" s="16">
        <v>10733.69</v>
      </c>
      <c r="F79" s="17">
        <v>5.5999999999999999E-3</v>
      </c>
      <c r="G79" s="17"/>
    </row>
    <row r="80" spans="1:7" x14ac:dyDescent="0.25">
      <c r="A80" s="13" t="s">
        <v>544</v>
      </c>
      <c r="B80" s="36" t="s">
        <v>545</v>
      </c>
      <c r="C80" s="36" t="s">
        <v>472</v>
      </c>
      <c r="D80" s="15">
        <v>702711</v>
      </c>
      <c r="E80" s="16">
        <v>10667.15</v>
      </c>
      <c r="F80" s="17">
        <v>5.4999999999999997E-3</v>
      </c>
      <c r="G80" s="17"/>
    </row>
    <row r="81" spans="1:7" x14ac:dyDescent="0.25">
      <c r="A81" s="13" t="s">
        <v>1477</v>
      </c>
      <c r="B81" s="36" t="s">
        <v>1478</v>
      </c>
      <c r="C81" s="36" t="s">
        <v>533</v>
      </c>
      <c r="D81" s="15">
        <v>6186655</v>
      </c>
      <c r="E81" s="16">
        <v>10628.05</v>
      </c>
      <c r="F81" s="17">
        <v>5.4999999999999997E-3</v>
      </c>
      <c r="G81" s="17"/>
    </row>
    <row r="82" spans="1:7" x14ac:dyDescent="0.25">
      <c r="A82" s="13" t="s">
        <v>484</v>
      </c>
      <c r="B82" s="36" t="s">
        <v>485</v>
      </c>
      <c r="C82" s="36" t="s">
        <v>478</v>
      </c>
      <c r="D82" s="15">
        <v>582819</v>
      </c>
      <c r="E82" s="16">
        <v>9821.67</v>
      </c>
      <c r="F82" s="17">
        <v>5.1000000000000004E-3</v>
      </c>
      <c r="G82" s="17"/>
    </row>
    <row r="83" spans="1:7" x14ac:dyDescent="0.25">
      <c r="A83" s="13" t="s">
        <v>887</v>
      </c>
      <c r="B83" s="36" t="s">
        <v>888</v>
      </c>
      <c r="C83" s="36" t="s">
        <v>472</v>
      </c>
      <c r="D83" s="15">
        <v>2155658</v>
      </c>
      <c r="E83" s="16">
        <v>9817.94</v>
      </c>
      <c r="F83" s="17">
        <v>5.1000000000000004E-3</v>
      </c>
      <c r="G83" s="17"/>
    </row>
    <row r="84" spans="1:7" x14ac:dyDescent="0.25">
      <c r="A84" s="13" t="s">
        <v>577</v>
      </c>
      <c r="B84" s="36" t="s">
        <v>578</v>
      </c>
      <c r="C84" s="36" t="s">
        <v>436</v>
      </c>
      <c r="D84" s="15">
        <v>676043</v>
      </c>
      <c r="E84" s="16">
        <v>9630.23</v>
      </c>
      <c r="F84" s="17">
        <v>5.0000000000000001E-3</v>
      </c>
      <c r="G84" s="17"/>
    </row>
    <row r="85" spans="1:7" x14ac:dyDescent="0.25">
      <c r="A85" s="13" t="s">
        <v>1008</v>
      </c>
      <c r="B85" s="36" t="s">
        <v>1009</v>
      </c>
      <c r="C85" s="36" t="s">
        <v>422</v>
      </c>
      <c r="D85" s="15">
        <v>293656</v>
      </c>
      <c r="E85" s="16">
        <v>9586.11</v>
      </c>
      <c r="F85" s="17">
        <v>5.0000000000000001E-3</v>
      </c>
      <c r="G85" s="17"/>
    </row>
    <row r="86" spans="1:7" x14ac:dyDescent="0.25">
      <c r="A86" s="13" t="s">
        <v>1867</v>
      </c>
      <c r="B86" s="36" t="s">
        <v>1868</v>
      </c>
      <c r="C86" s="36" t="s">
        <v>417</v>
      </c>
      <c r="D86" s="15">
        <v>839725</v>
      </c>
      <c r="E86" s="16">
        <v>9404.92</v>
      </c>
      <c r="F86" s="17">
        <v>4.8999999999999998E-3</v>
      </c>
      <c r="G86" s="17"/>
    </row>
    <row r="87" spans="1:7" x14ac:dyDescent="0.25">
      <c r="A87" s="13" t="s">
        <v>606</v>
      </c>
      <c r="B87" s="36" t="s">
        <v>607</v>
      </c>
      <c r="C87" s="36" t="s">
        <v>384</v>
      </c>
      <c r="D87" s="15">
        <v>173622</v>
      </c>
      <c r="E87" s="16">
        <v>9099.5300000000007</v>
      </c>
      <c r="F87" s="17">
        <v>4.7000000000000002E-3</v>
      </c>
      <c r="G87" s="17"/>
    </row>
    <row r="88" spans="1:7" x14ac:dyDescent="0.25">
      <c r="A88" s="13" t="s">
        <v>1621</v>
      </c>
      <c r="B88" s="36" t="s">
        <v>1622</v>
      </c>
      <c r="C88" s="36" t="s">
        <v>700</v>
      </c>
      <c r="D88" s="15">
        <v>1704955</v>
      </c>
      <c r="E88" s="16">
        <v>8896.4599999999991</v>
      </c>
      <c r="F88" s="17">
        <v>4.5999999999999999E-3</v>
      </c>
      <c r="G88" s="17"/>
    </row>
    <row r="89" spans="1:7" x14ac:dyDescent="0.25">
      <c r="A89" s="13" t="s">
        <v>1131</v>
      </c>
      <c r="B89" s="36" t="s">
        <v>1132</v>
      </c>
      <c r="C89" s="36" t="s">
        <v>939</v>
      </c>
      <c r="D89" s="15">
        <v>194568</v>
      </c>
      <c r="E89" s="16">
        <v>8848.9500000000007</v>
      </c>
      <c r="F89" s="17">
        <v>4.5999999999999999E-3</v>
      </c>
      <c r="G89" s="17"/>
    </row>
    <row r="90" spans="1:7" x14ac:dyDescent="0.25">
      <c r="A90" s="13" t="s">
        <v>668</v>
      </c>
      <c r="B90" s="36" t="s">
        <v>669</v>
      </c>
      <c r="C90" s="36" t="s">
        <v>408</v>
      </c>
      <c r="D90" s="15">
        <v>347262</v>
      </c>
      <c r="E90" s="16">
        <v>8586.0499999999993</v>
      </c>
      <c r="F90" s="17">
        <v>4.4999999999999997E-3</v>
      </c>
      <c r="G90" s="17"/>
    </row>
    <row r="91" spans="1:7" x14ac:dyDescent="0.25">
      <c r="A91" s="13" t="s">
        <v>879</v>
      </c>
      <c r="B91" s="36" t="s">
        <v>880</v>
      </c>
      <c r="C91" s="36" t="s">
        <v>381</v>
      </c>
      <c r="D91" s="15">
        <v>229727</v>
      </c>
      <c r="E91" s="16">
        <v>7792.8</v>
      </c>
      <c r="F91" s="17">
        <v>4.1000000000000003E-3</v>
      </c>
      <c r="G91" s="17"/>
    </row>
    <row r="92" spans="1:7" x14ac:dyDescent="0.25">
      <c r="A92" s="13" t="s">
        <v>557</v>
      </c>
      <c r="B92" s="36" t="s">
        <v>558</v>
      </c>
      <c r="C92" s="36" t="s">
        <v>381</v>
      </c>
      <c r="D92" s="15">
        <v>1412870</v>
      </c>
      <c r="E92" s="16">
        <v>7621.02</v>
      </c>
      <c r="F92" s="17">
        <v>4.0000000000000001E-3</v>
      </c>
      <c r="G92" s="17"/>
    </row>
    <row r="93" spans="1:7" x14ac:dyDescent="0.25">
      <c r="A93" s="13" t="s">
        <v>735</v>
      </c>
      <c r="B93" s="36" t="s">
        <v>736</v>
      </c>
      <c r="C93" s="36" t="s">
        <v>707</v>
      </c>
      <c r="D93" s="15">
        <v>1672272</v>
      </c>
      <c r="E93" s="16">
        <v>7502.65</v>
      </c>
      <c r="F93" s="17">
        <v>3.8999999999999998E-3</v>
      </c>
      <c r="G93" s="17"/>
    </row>
    <row r="94" spans="1:7" x14ac:dyDescent="0.25">
      <c r="A94" s="13" t="s">
        <v>808</v>
      </c>
      <c r="B94" s="36" t="s">
        <v>809</v>
      </c>
      <c r="C94" s="36" t="s">
        <v>478</v>
      </c>
      <c r="D94" s="15">
        <v>4496583</v>
      </c>
      <c r="E94" s="16">
        <v>7380.24</v>
      </c>
      <c r="F94" s="17">
        <v>3.8E-3</v>
      </c>
      <c r="G94" s="17"/>
    </row>
    <row r="95" spans="1:7" x14ac:dyDescent="0.25">
      <c r="A95" s="13" t="s">
        <v>1869</v>
      </c>
      <c r="B95" s="36" t="s">
        <v>1870</v>
      </c>
      <c r="C95" s="36" t="s">
        <v>381</v>
      </c>
      <c r="D95" s="15">
        <v>1507045</v>
      </c>
      <c r="E95" s="16">
        <v>6959.53</v>
      </c>
      <c r="F95" s="17">
        <v>3.5999999999999999E-3</v>
      </c>
      <c r="G95" s="17"/>
    </row>
    <row r="96" spans="1:7" x14ac:dyDescent="0.25">
      <c r="A96" s="13" t="s">
        <v>555</v>
      </c>
      <c r="B96" s="36" t="s">
        <v>556</v>
      </c>
      <c r="C96" s="36" t="s">
        <v>441</v>
      </c>
      <c r="D96" s="15">
        <v>606257</v>
      </c>
      <c r="E96" s="16">
        <v>6730.06</v>
      </c>
      <c r="F96" s="17">
        <v>3.5000000000000001E-3</v>
      </c>
      <c r="G96" s="17"/>
    </row>
    <row r="97" spans="1:7" x14ac:dyDescent="0.25">
      <c r="A97" s="13" t="s">
        <v>1119</v>
      </c>
      <c r="B97" s="36" t="s">
        <v>1120</v>
      </c>
      <c r="C97" s="36" t="s">
        <v>1018</v>
      </c>
      <c r="D97" s="15">
        <v>2630839</v>
      </c>
      <c r="E97" s="16">
        <v>6729.69</v>
      </c>
      <c r="F97" s="17">
        <v>3.5000000000000001E-3</v>
      </c>
      <c r="G97" s="17"/>
    </row>
    <row r="98" spans="1:7" x14ac:dyDescent="0.25">
      <c r="A98" s="13" t="s">
        <v>1423</v>
      </c>
      <c r="B98" s="36" t="s">
        <v>1424</v>
      </c>
      <c r="C98" s="36" t="s">
        <v>672</v>
      </c>
      <c r="D98" s="15">
        <v>2383816</v>
      </c>
      <c r="E98" s="16">
        <v>6680.64</v>
      </c>
      <c r="F98" s="17">
        <v>3.5000000000000001E-3</v>
      </c>
      <c r="G98" s="17"/>
    </row>
    <row r="99" spans="1:7" x14ac:dyDescent="0.25">
      <c r="A99" s="13" t="s">
        <v>569</v>
      </c>
      <c r="B99" s="36" t="s">
        <v>570</v>
      </c>
      <c r="C99" s="36" t="s">
        <v>414</v>
      </c>
      <c r="D99" s="15">
        <v>239659</v>
      </c>
      <c r="E99" s="16">
        <v>6511.54</v>
      </c>
      <c r="F99" s="17">
        <v>3.3999999999999998E-3</v>
      </c>
      <c r="G99" s="17"/>
    </row>
    <row r="100" spans="1:7" x14ac:dyDescent="0.25">
      <c r="A100" s="13" t="s">
        <v>765</v>
      </c>
      <c r="B100" s="36" t="s">
        <v>766</v>
      </c>
      <c r="C100" s="36" t="s">
        <v>414</v>
      </c>
      <c r="D100" s="15">
        <v>187338</v>
      </c>
      <c r="E100" s="16">
        <v>6465.03</v>
      </c>
      <c r="F100" s="17">
        <v>3.3999999999999998E-3</v>
      </c>
      <c r="G100" s="17"/>
    </row>
    <row r="101" spans="1:7" x14ac:dyDescent="0.25">
      <c r="A101" s="13" t="s">
        <v>1463</v>
      </c>
      <c r="B101" s="36" t="s">
        <v>1464</v>
      </c>
      <c r="C101" s="36" t="s">
        <v>397</v>
      </c>
      <c r="D101" s="15">
        <v>842921</v>
      </c>
      <c r="E101" s="16">
        <v>6317.69</v>
      </c>
      <c r="F101" s="17">
        <v>3.3E-3</v>
      </c>
      <c r="G101" s="17"/>
    </row>
    <row r="102" spans="1:7" x14ac:dyDescent="0.25">
      <c r="A102" s="13" t="s">
        <v>565</v>
      </c>
      <c r="B102" s="36" t="s">
        <v>566</v>
      </c>
      <c r="C102" s="36" t="s">
        <v>475</v>
      </c>
      <c r="D102" s="15">
        <v>6708068</v>
      </c>
      <c r="E102" s="16">
        <v>6263.32</v>
      </c>
      <c r="F102" s="17">
        <v>3.3E-3</v>
      </c>
      <c r="G102" s="17"/>
    </row>
    <row r="103" spans="1:7" x14ac:dyDescent="0.25">
      <c r="A103" s="13" t="s">
        <v>683</v>
      </c>
      <c r="B103" s="36" t="s">
        <v>684</v>
      </c>
      <c r="C103" s="36" t="s">
        <v>381</v>
      </c>
      <c r="D103" s="15">
        <v>34941</v>
      </c>
      <c r="E103" s="16">
        <v>6074.14</v>
      </c>
      <c r="F103" s="17">
        <v>3.2000000000000002E-3</v>
      </c>
      <c r="G103" s="17"/>
    </row>
    <row r="104" spans="1:7" x14ac:dyDescent="0.25">
      <c r="A104" s="13" t="s">
        <v>1651</v>
      </c>
      <c r="B104" s="36" t="s">
        <v>1652</v>
      </c>
      <c r="C104" s="36" t="s">
        <v>381</v>
      </c>
      <c r="D104" s="15">
        <v>495239</v>
      </c>
      <c r="E104" s="16">
        <v>5959.71</v>
      </c>
      <c r="F104" s="17">
        <v>3.0999999999999999E-3</v>
      </c>
      <c r="G104" s="17"/>
    </row>
    <row r="105" spans="1:7" x14ac:dyDescent="0.25">
      <c r="A105" s="13" t="s">
        <v>990</v>
      </c>
      <c r="B105" s="36" t="s">
        <v>991</v>
      </c>
      <c r="C105" s="36" t="s">
        <v>408</v>
      </c>
      <c r="D105" s="15">
        <v>67416</v>
      </c>
      <c r="E105" s="16">
        <v>5558.45</v>
      </c>
      <c r="F105" s="17">
        <v>2.8999999999999998E-3</v>
      </c>
      <c r="G105" s="17"/>
    </row>
    <row r="106" spans="1:7" x14ac:dyDescent="0.25">
      <c r="A106" s="13" t="s">
        <v>546</v>
      </c>
      <c r="B106" s="36" t="s">
        <v>547</v>
      </c>
      <c r="C106" s="36" t="s">
        <v>387</v>
      </c>
      <c r="D106" s="15">
        <v>557169</v>
      </c>
      <c r="E106" s="16">
        <v>5545.5</v>
      </c>
      <c r="F106" s="17">
        <v>2.8999999999999998E-3</v>
      </c>
      <c r="G106" s="17"/>
    </row>
    <row r="107" spans="1:7" x14ac:dyDescent="0.25">
      <c r="A107" s="13" t="s">
        <v>1454</v>
      </c>
      <c r="B107" s="36" t="s">
        <v>1455</v>
      </c>
      <c r="C107" s="36" t="s">
        <v>397</v>
      </c>
      <c r="D107" s="15">
        <v>3512503</v>
      </c>
      <c r="E107" s="16">
        <v>5531.49</v>
      </c>
      <c r="F107" s="17">
        <v>2.8999999999999998E-3</v>
      </c>
      <c r="G107" s="17"/>
    </row>
    <row r="108" spans="1:7" x14ac:dyDescent="0.25">
      <c r="A108" s="13" t="s">
        <v>824</v>
      </c>
      <c r="B108" s="36" t="s">
        <v>825</v>
      </c>
      <c r="C108" s="36" t="s">
        <v>414</v>
      </c>
      <c r="D108" s="15">
        <v>386791</v>
      </c>
      <c r="E108" s="16">
        <v>5300.58</v>
      </c>
      <c r="F108" s="17">
        <v>2.8E-3</v>
      </c>
      <c r="G108" s="17"/>
    </row>
    <row r="109" spans="1:7" x14ac:dyDescent="0.25">
      <c r="A109" s="13" t="s">
        <v>1006</v>
      </c>
      <c r="B109" s="36" t="s">
        <v>1007</v>
      </c>
      <c r="C109" s="36" t="s">
        <v>422</v>
      </c>
      <c r="D109" s="15">
        <v>232363</v>
      </c>
      <c r="E109" s="16">
        <v>5246.76</v>
      </c>
      <c r="F109" s="17">
        <v>2.7000000000000001E-3</v>
      </c>
      <c r="G109" s="17"/>
    </row>
    <row r="110" spans="1:7" x14ac:dyDescent="0.25">
      <c r="A110" s="13" t="s">
        <v>567</v>
      </c>
      <c r="B110" s="36" t="s">
        <v>568</v>
      </c>
      <c r="C110" s="36" t="s">
        <v>422</v>
      </c>
      <c r="D110" s="15">
        <v>105143</v>
      </c>
      <c r="E110" s="16">
        <v>4893.04</v>
      </c>
      <c r="F110" s="17">
        <v>2.5000000000000001E-3</v>
      </c>
      <c r="G110" s="17"/>
    </row>
    <row r="111" spans="1:7" x14ac:dyDescent="0.25">
      <c r="A111" s="13" t="s">
        <v>468</v>
      </c>
      <c r="B111" s="36" t="s">
        <v>469</v>
      </c>
      <c r="C111" s="36" t="s">
        <v>381</v>
      </c>
      <c r="D111" s="15">
        <v>560335</v>
      </c>
      <c r="E111" s="16">
        <v>4786.38</v>
      </c>
      <c r="F111" s="17">
        <v>2.5000000000000001E-3</v>
      </c>
      <c r="G111" s="17"/>
    </row>
    <row r="112" spans="1:7" x14ac:dyDescent="0.25">
      <c r="A112" s="13" t="s">
        <v>504</v>
      </c>
      <c r="B112" s="36" t="s">
        <v>505</v>
      </c>
      <c r="C112" s="36" t="s">
        <v>506</v>
      </c>
      <c r="D112" s="15">
        <v>251166</v>
      </c>
      <c r="E112" s="16">
        <v>3302.83</v>
      </c>
      <c r="F112" s="17">
        <v>1.6999999999999999E-3</v>
      </c>
      <c r="G112" s="17"/>
    </row>
    <row r="113" spans="1:7" x14ac:dyDescent="0.25">
      <c r="A113" s="13" t="s">
        <v>2655</v>
      </c>
      <c r="B113" s="36" t="s">
        <v>2656</v>
      </c>
      <c r="C113" s="36" t="s">
        <v>408</v>
      </c>
      <c r="D113" s="15">
        <v>90</v>
      </c>
      <c r="E113" s="16">
        <v>1.38</v>
      </c>
      <c r="F113" s="67">
        <v>0</v>
      </c>
      <c r="G113" s="17"/>
    </row>
    <row r="114" spans="1:7" x14ac:dyDescent="0.25">
      <c r="A114" s="14" t="s">
        <v>325</v>
      </c>
      <c r="B114" s="37"/>
      <c r="C114" s="37"/>
      <c r="D114" s="18"/>
      <c r="E114" s="19">
        <v>1866378.91</v>
      </c>
      <c r="F114" s="20">
        <v>0.97070000000000001</v>
      </c>
      <c r="G114" s="21"/>
    </row>
    <row r="115" spans="1:7" x14ac:dyDescent="0.25">
      <c r="A115" s="14" t="s">
        <v>586</v>
      </c>
      <c r="B115" s="36"/>
      <c r="C115" s="36"/>
      <c r="D115" s="15"/>
      <c r="E115" s="16"/>
      <c r="F115" s="17"/>
      <c r="G115" s="17"/>
    </row>
    <row r="116" spans="1:7" x14ac:dyDescent="0.25">
      <c r="A116" s="14" t="s">
        <v>325</v>
      </c>
      <c r="B116" s="36"/>
      <c r="C116" s="36"/>
      <c r="D116" s="15"/>
      <c r="E116" s="22" t="s">
        <v>163</v>
      </c>
      <c r="F116" s="23" t="s">
        <v>163</v>
      </c>
      <c r="G116" s="17"/>
    </row>
    <row r="117" spans="1:7" x14ac:dyDescent="0.25">
      <c r="A117" s="25" t="s">
        <v>336</v>
      </c>
      <c r="B117" s="38"/>
      <c r="C117" s="38"/>
      <c r="D117" s="26"/>
      <c r="E117" s="27">
        <v>1866378.91</v>
      </c>
      <c r="F117" s="28">
        <v>0.97070000000000001</v>
      </c>
      <c r="G117" s="21"/>
    </row>
    <row r="118" spans="1:7" x14ac:dyDescent="0.25">
      <c r="A118" s="13"/>
      <c r="B118" s="36"/>
      <c r="C118" s="36"/>
      <c r="D118" s="15"/>
      <c r="E118" s="16"/>
      <c r="F118" s="17"/>
      <c r="G118" s="17"/>
    </row>
    <row r="119" spans="1:7" x14ac:dyDescent="0.25">
      <c r="A119" s="13"/>
      <c r="B119" s="36"/>
      <c r="C119" s="36"/>
      <c r="D119" s="15"/>
      <c r="E119" s="16"/>
      <c r="F119" s="17"/>
      <c r="G119" s="17"/>
    </row>
    <row r="120" spans="1:7" x14ac:dyDescent="0.25">
      <c r="A120" s="14" t="s">
        <v>337</v>
      </c>
      <c r="B120" s="36"/>
      <c r="C120" s="36"/>
      <c r="D120" s="15"/>
      <c r="E120" s="16"/>
      <c r="F120" s="17"/>
      <c r="G120" s="17"/>
    </row>
    <row r="121" spans="1:7" x14ac:dyDescent="0.25">
      <c r="A121" s="13" t="s">
        <v>339</v>
      </c>
      <c r="B121" s="36"/>
      <c r="C121" s="36"/>
      <c r="D121" s="15"/>
      <c r="E121" s="16">
        <v>59778.61</v>
      </c>
      <c r="F121" s="17">
        <v>3.1099999999999999E-2</v>
      </c>
      <c r="G121" s="17">
        <v>5.1214000000000003E-2</v>
      </c>
    </row>
    <row r="122" spans="1:7" x14ac:dyDescent="0.25">
      <c r="A122" s="14" t="s">
        <v>325</v>
      </c>
      <c r="B122" s="37"/>
      <c r="C122" s="37"/>
      <c r="D122" s="18"/>
      <c r="E122" s="19">
        <v>59778.61</v>
      </c>
      <c r="F122" s="20">
        <v>3.1099999999999999E-2</v>
      </c>
      <c r="G122" s="21"/>
    </row>
    <row r="123" spans="1:7" x14ac:dyDescent="0.25">
      <c r="A123" s="13"/>
      <c r="B123" s="36"/>
      <c r="C123" s="36"/>
      <c r="D123" s="15"/>
      <c r="E123" s="16"/>
      <c r="F123" s="17"/>
      <c r="G123" s="17"/>
    </row>
    <row r="124" spans="1:7" x14ac:dyDescent="0.25">
      <c r="A124" s="25" t="s">
        <v>336</v>
      </c>
      <c r="B124" s="38"/>
      <c r="C124" s="38"/>
      <c r="D124" s="26"/>
      <c r="E124" s="29">
        <v>59778.61</v>
      </c>
      <c r="F124" s="30">
        <v>3.1099999999999999E-2</v>
      </c>
      <c r="G124" s="21"/>
    </row>
    <row r="125" spans="1:7" x14ac:dyDescent="0.25">
      <c r="A125" s="13" t="s">
        <v>340</v>
      </c>
      <c r="B125" s="36"/>
      <c r="C125" s="36"/>
      <c r="D125" s="15"/>
      <c r="E125" s="16">
        <v>8.3876763000000008</v>
      </c>
      <c r="F125" s="67">
        <v>3.9999999999999998E-6</v>
      </c>
      <c r="G125" s="17"/>
    </row>
    <row r="126" spans="1:7" x14ac:dyDescent="0.25">
      <c r="A126" s="13" t="s">
        <v>341</v>
      </c>
      <c r="B126" s="36"/>
      <c r="C126" s="36"/>
      <c r="D126" s="15"/>
      <c r="E126" s="31">
        <v>-3150.2876762999999</v>
      </c>
      <c r="F126" s="32">
        <v>-1.804E-3</v>
      </c>
      <c r="G126" s="17">
        <v>5.1214000000000003E-2</v>
      </c>
    </row>
    <row r="127" spans="1:7" x14ac:dyDescent="0.25">
      <c r="A127" s="33" t="s">
        <v>342</v>
      </c>
      <c r="B127" s="39"/>
      <c r="C127" s="39"/>
      <c r="D127" s="34"/>
      <c r="E127" s="27">
        <v>1923015.62</v>
      </c>
      <c r="F127" s="28">
        <v>1</v>
      </c>
      <c r="G127" s="28"/>
    </row>
    <row r="128" spans="1:7" x14ac:dyDescent="0.25">
      <c r="A128" s="70" t="s">
        <v>343</v>
      </c>
      <c r="B128" s="71"/>
      <c r="C128" s="71"/>
      <c r="D128" s="71"/>
      <c r="E128" s="71"/>
      <c r="F128" s="71"/>
      <c r="G128" s="72"/>
    </row>
    <row r="132" spans="1:3" x14ac:dyDescent="0.25">
      <c r="A132" s="1" t="s">
        <v>346</v>
      </c>
    </row>
    <row r="133" spans="1:3" x14ac:dyDescent="0.25">
      <c r="A133" s="56" t="s">
        <v>347</v>
      </c>
      <c r="B133" s="3" t="s">
        <v>163</v>
      </c>
    </row>
    <row r="134" spans="1:3" x14ac:dyDescent="0.25">
      <c r="A134" t="s">
        <v>348</v>
      </c>
    </row>
    <row r="135" spans="1:3" x14ac:dyDescent="0.25">
      <c r="A135" t="s">
        <v>590</v>
      </c>
      <c r="B135" t="s">
        <v>350</v>
      </c>
      <c r="C135" t="s">
        <v>350</v>
      </c>
    </row>
    <row r="136" spans="1:3" x14ac:dyDescent="0.25">
      <c r="B136" s="58">
        <v>46265</v>
      </c>
      <c r="C136" s="58">
        <v>46295</v>
      </c>
    </row>
    <row r="137" spans="1:3" x14ac:dyDescent="0.25">
      <c r="A137" t="s">
        <v>591</v>
      </c>
      <c r="B137">
        <v>131.87899999999999</v>
      </c>
      <c r="C137">
        <v>122.955</v>
      </c>
    </row>
    <row r="138" spans="1:3" x14ac:dyDescent="0.25">
      <c r="A138" t="s">
        <v>592</v>
      </c>
      <c r="B138">
        <v>96.162999999999997</v>
      </c>
      <c r="C138">
        <v>89.656000000000006</v>
      </c>
    </row>
    <row r="139" spans="1:3" x14ac:dyDescent="0.25">
      <c r="A139" t="s">
        <v>593</v>
      </c>
      <c r="B139">
        <v>111.408</v>
      </c>
      <c r="C139">
        <v>103.76900000000001</v>
      </c>
    </row>
    <row r="140" spans="1:3" x14ac:dyDescent="0.25">
      <c r="A140" t="s">
        <v>594</v>
      </c>
      <c r="B140">
        <v>64.23</v>
      </c>
      <c r="C140">
        <v>59.825000000000003</v>
      </c>
    </row>
    <row r="142" spans="1:3" x14ac:dyDescent="0.25">
      <c r="A142" t="s">
        <v>352</v>
      </c>
      <c r="B142" s="3" t="s">
        <v>163</v>
      </c>
    </row>
    <row r="143" spans="1:3" x14ac:dyDescent="0.25">
      <c r="A143" t="s">
        <v>353</v>
      </c>
      <c r="B143" s="3" t="s">
        <v>163</v>
      </c>
    </row>
    <row r="144" spans="1:3" ht="29.1" customHeight="1" x14ac:dyDescent="0.25">
      <c r="A144" s="56" t="s">
        <v>354</v>
      </c>
      <c r="B144" s="3" t="s">
        <v>163</v>
      </c>
    </row>
    <row r="145" spans="1:4" ht="29.1" customHeight="1" x14ac:dyDescent="0.25">
      <c r="A145" s="56" t="s">
        <v>355</v>
      </c>
      <c r="B145" s="3" t="s">
        <v>163</v>
      </c>
    </row>
    <row r="146" spans="1:4" x14ac:dyDescent="0.25">
      <c r="A146" t="s">
        <v>595</v>
      </c>
      <c r="B146" s="57">
        <v>0.35809999999999997</v>
      </c>
    </row>
    <row r="147" spans="1:4" ht="43.5" customHeight="1" x14ac:dyDescent="0.25">
      <c r="A147" s="56" t="s">
        <v>357</v>
      </c>
      <c r="B147" s="3" t="s">
        <v>163</v>
      </c>
    </row>
    <row r="148" spans="1:4" x14ac:dyDescent="0.25">
      <c r="B148" s="3"/>
    </row>
    <row r="149" spans="1:4" ht="29.1" customHeight="1" x14ac:dyDescent="0.25">
      <c r="A149" s="56" t="s">
        <v>358</v>
      </c>
      <c r="B149" s="3" t="s">
        <v>163</v>
      </c>
    </row>
    <row r="150" spans="1:4" ht="29.1" customHeight="1" x14ac:dyDescent="0.25">
      <c r="A150" s="56" t="s">
        <v>359</v>
      </c>
      <c r="B150" t="s">
        <v>163</v>
      </c>
    </row>
    <row r="151" spans="1:4" ht="29.1" customHeight="1" x14ac:dyDescent="0.25">
      <c r="A151" s="56" t="s">
        <v>360</v>
      </c>
      <c r="B151" s="3" t="s">
        <v>163</v>
      </c>
    </row>
    <row r="152" spans="1:4" ht="29.1" customHeight="1" x14ac:dyDescent="0.25">
      <c r="A152" s="56" t="s">
        <v>361</v>
      </c>
      <c r="B152" s="3" t="s">
        <v>163</v>
      </c>
    </row>
    <row r="154" spans="1:4" ht="69.95" customHeight="1" x14ac:dyDescent="0.25">
      <c r="A154" s="125" t="s">
        <v>371</v>
      </c>
      <c r="B154" s="125" t="s">
        <v>372</v>
      </c>
      <c r="C154" s="125" t="s">
        <v>5</v>
      </c>
      <c r="D154" s="125" t="s">
        <v>6</v>
      </c>
    </row>
    <row r="155" spans="1:4" ht="69.95" customHeight="1" x14ac:dyDescent="0.25">
      <c r="A155" s="125" t="s">
        <v>2657</v>
      </c>
      <c r="B155" s="125"/>
      <c r="C155" s="125" t="s">
        <v>112</v>
      </c>
      <c r="D155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46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2658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2659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1258</v>
      </c>
      <c r="B7" s="36"/>
      <c r="C7" s="36"/>
      <c r="D7" s="15"/>
      <c r="E7" s="16"/>
      <c r="F7" s="17"/>
      <c r="G7" s="17"/>
    </row>
    <row r="8" spans="1:7" x14ac:dyDescent="0.25">
      <c r="A8" s="14" t="s">
        <v>1259</v>
      </c>
      <c r="B8" s="37"/>
      <c r="C8" s="37"/>
      <c r="D8" s="18"/>
      <c r="E8" s="42"/>
      <c r="F8" s="21"/>
      <c r="G8" s="21"/>
    </row>
    <row r="9" spans="1:7" x14ac:dyDescent="0.25">
      <c r="A9" s="13" t="s">
        <v>2660</v>
      </c>
      <c r="B9" s="36" t="s">
        <v>2661</v>
      </c>
      <c r="C9" s="36"/>
      <c r="D9" s="15">
        <v>68330.278999999995</v>
      </c>
      <c r="E9" s="16">
        <v>15332.6</v>
      </c>
      <c r="F9" s="17">
        <v>0.97870000000000001</v>
      </c>
      <c r="G9" s="17"/>
    </row>
    <row r="10" spans="1:7" x14ac:dyDescent="0.25">
      <c r="A10" s="14" t="s">
        <v>325</v>
      </c>
      <c r="B10" s="37"/>
      <c r="C10" s="37"/>
      <c r="D10" s="18"/>
      <c r="E10" s="29">
        <v>15332.6</v>
      </c>
      <c r="F10" s="30">
        <v>0.97870000000000001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15332.6</v>
      </c>
      <c r="F12" s="30">
        <v>0.97870000000000001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342.95</v>
      </c>
      <c r="F15" s="17">
        <v>2.1899999999999999E-2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342.95</v>
      </c>
      <c r="F16" s="30">
        <v>2.1899999999999999E-2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342.95</v>
      </c>
      <c r="F18" s="30">
        <v>2.1899999999999999E-2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4.8120400000000001E-2</v>
      </c>
      <c r="F19" s="67">
        <v>3.0000000000000001E-6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-9.0081203999999993</v>
      </c>
      <c r="F20" s="32">
        <v>-6.0300000000000002E-4</v>
      </c>
      <c r="G20" s="17">
        <v>5.1213000000000002E-2</v>
      </c>
    </row>
    <row r="21" spans="1:7" x14ac:dyDescent="0.25">
      <c r="A21" s="33" t="s">
        <v>342</v>
      </c>
      <c r="B21" s="39"/>
      <c r="C21" s="39"/>
      <c r="D21" s="34"/>
      <c r="E21" s="27">
        <v>15666.59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43.152000000000001</v>
      </c>
      <c r="C31">
        <v>41.856000000000002</v>
      </c>
    </row>
    <row r="32" spans="1:7" x14ac:dyDescent="0.25">
      <c r="A32" t="s">
        <v>593</v>
      </c>
      <c r="B32">
        <v>38.347000000000001</v>
      </c>
      <c r="C32">
        <v>37.174999999999997</v>
      </c>
    </row>
    <row r="34" spans="1:4" x14ac:dyDescent="0.25">
      <c r="A34" t="s">
        <v>352</v>
      </c>
      <c r="B34" s="3" t="s">
        <v>163</v>
      </c>
    </row>
    <row r="35" spans="1:4" x14ac:dyDescent="0.25">
      <c r="A35" t="s">
        <v>353</v>
      </c>
      <c r="B35" s="3" t="s">
        <v>163</v>
      </c>
    </row>
    <row r="36" spans="1:4" ht="29.1" customHeight="1" x14ac:dyDescent="0.25">
      <c r="A36" s="56" t="s">
        <v>354</v>
      </c>
      <c r="B36" s="3" t="s">
        <v>163</v>
      </c>
    </row>
    <row r="37" spans="1:4" ht="29.1" customHeight="1" x14ac:dyDescent="0.25">
      <c r="A37" s="56" t="s">
        <v>355</v>
      </c>
      <c r="B37" s="57">
        <v>15332.598840799999</v>
      </c>
    </row>
    <row r="38" spans="1:4" ht="43.5" customHeight="1" x14ac:dyDescent="0.25">
      <c r="A38" s="56" t="s">
        <v>1245</v>
      </c>
      <c r="B38" s="3" t="s">
        <v>163</v>
      </c>
    </row>
    <row r="39" spans="1:4" x14ac:dyDescent="0.25">
      <c r="B39" s="3"/>
    </row>
    <row r="40" spans="1:4" ht="29.1" customHeight="1" x14ac:dyDescent="0.25">
      <c r="A40" s="56" t="s">
        <v>1246</v>
      </c>
      <c r="B40" s="3" t="s">
        <v>163</v>
      </c>
    </row>
    <row r="41" spans="1:4" ht="29.1" customHeight="1" x14ac:dyDescent="0.25">
      <c r="A41" s="56" t="s">
        <v>1247</v>
      </c>
      <c r="B41" t="s">
        <v>163</v>
      </c>
    </row>
    <row r="42" spans="1:4" ht="29.1" customHeight="1" x14ac:dyDescent="0.25">
      <c r="A42" s="56" t="s">
        <v>1248</v>
      </c>
      <c r="B42" s="3" t="s">
        <v>163</v>
      </c>
    </row>
    <row r="43" spans="1:4" ht="29.1" customHeight="1" x14ac:dyDescent="0.25">
      <c r="A43" s="56" t="s">
        <v>1249</v>
      </c>
      <c r="B43" s="3" t="s">
        <v>163</v>
      </c>
    </row>
    <row r="45" spans="1:4" ht="69.95" customHeight="1" x14ac:dyDescent="0.25">
      <c r="A45" s="125" t="s">
        <v>371</v>
      </c>
      <c r="B45" s="125" t="s">
        <v>372</v>
      </c>
      <c r="C45" s="125" t="s">
        <v>5</v>
      </c>
      <c r="D45" s="125" t="s">
        <v>6</v>
      </c>
    </row>
    <row r="46" spans="1:4" ht="69.95" customHeight="1" x14ac:dyDescent="0.25">
      <c r="A46" s="125" t="s">
        <v>2662</v>
      </c>
      <c r="B46" s="125"/>
      <c r="C46" s="125" t="s">
        <v>114</v>
      </c>
      <c r="D4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46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2663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2664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1258</v>
      </c>
      <c r="B7" s="36"/>
      <c r="C7" s="36"/>
      <c r="D7" s="15"/>
      <c r="E7" s="16"/>
      <c r="F7" s="17"/>
      <c r="G7" s="17"/>
    </row>
    <row r="8" spans="1:7" x14ac:dyDescent="0.25">
      <c r="A8" s="14" t="s">
        <v>1259</v>
      </c>
      <c r="B8" s="37"/>
      <c r="C8" s="37"/>
      <c r="D8" s="18"/>
      <c r="E8" s="42"/>
      <c r="F8" s="21"/>
      <c r="G8" s="21"/>
    </row>
    <row r="9" spans="1:7" x14ac:dyDescent="0.25">
      <c r="A9" s="13" t="s">
        <v>2665</v>
      </c>
      <c r="B9" s="36" t="s">
        <v>2666</v>
      </c>
      <c r="C9" s="36"/>
      <c r="D9" s="15">
        <v>50963.775000000001</v>
      </c>
      <c r="E9" s="16">
        <v>23330.31</v>
      </c>
      <c r="F9" s="17">
        <v>0.96479999999999999</v>
      </c>
      <c r="G9" s="17"/>
    </row>
    <row r="10" spans="1:7" x14ac:dyDescent="0.25">
      <c r="A10" s="14" t="s">
        <v>325</v>
      </c>
      <c r="B10" s="37"/>
      <c r="C10" s="37"/>
      <c r="D10" s="18"/>
      <c r="E10" s="29">
        <v>23330.31</v>
      </c>
      <c r="F10" s="30">
        <v>0.96479999999999999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23330.31</v>
      </c>
      <c r="F12" s="30">
        <v>0.96479999999999999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875.88</v>
      </c>
      <c r="F15" s="17">
        <v>3.6200000000000003E-2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875.88</v>
      </c>
      <c r="F16" s="30">
        <v>3.6200000000000003E-2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875.88</v>
      </c>
      <c r="F18" s="30">
        <v>3.6200000000000003E-2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0.1228964</v>
      </c>
      <c r="F19" s="67">
        <v>5.0000000000000004E-6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-24.052896400000002</v>
      </c>
      <c r="F20" s="32">
        <v>-1.005E-3</v>
      </c>
      <c r="G20" s="17">
        <v>5.1213000000000002E-2</v>
      </c>
    </row>
    <row r="21" spans="1:7" x14ac:dyDescent="0.25">
      <c r="A21" s="33" t="s">
        <v>342</v>
      </c>
      <c r="B21" s="39"/>
      <c r="C21" s="39"/>
      <c r="D21" s="34"/>
      <c r="E21" s="27">
        <v>24182.26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49.400599999999997</v>
      </c>
      <c r="C31">
        <v>48.398099999999999</v>
      </c>
    </row>
    <row r="32" spans="1:7" x14ac:dyDescent="0.25">
      <c r="A32" t="s">
        <v>593</v>
      </c>
      <c r="B32">
        <v>44.2395</v>
      </c>
      <c r="C32">
        <v>43.311100000000003</v>
      </c>
    </row>
    <row r="34" spans="1:4" x14ac:dyDescent="0.25">
      <c r="A34" t="s">
        <v>352</v>
      </c>
      <c r="B34" s="3" t="s">
        <v>163</v>
      </c>
    </row>
    <row r="35" spans="1:4" x14ac:dyDescent="0.25">
      <c r="A35" t="s">
        <v>353</v>
      </c>
      <c r="B35" s="3" t="s">
        <v>163</v>
      </c>
    </row>
    <row r="36" spans="1:4" ht="29.1" customHeight="1" x14ac:dyDescent="0.25">
      <c r="A36" s="56" t="s">
        <v>354</v>
      </c>
      <c r="B36" s="3" t="s">
        <v>163</v>
      </c>
    </row>
    <row r="37" spans="1:4" ht="29.1" customHeight="1" x14ac:dyDescent="0.25">
      <c r="A37" s="56" t="s">
        <v>355</v>
      </c>
      <c r="B37" s="57">
        <v>23330.312816599999</v>
      </c>
    </row>
    <row r="38" spans="1:4" ht="43.5" customHeight="1" x14ac:dyDescent="0.25">
      <c r="A38" s="56" t="s">
        <v>1245</v>
      </c>
      <c r="B38" s="3" t="s">
        <v>163</v>
      </c>
    </row>
    <row r="39" spans="1:4" x14ac:dyDescent="0.25">
      <c r="B39" s="3"/>
    </row>
    <row r="40" spans="1:4" ht="29.1" customHeight="1" x14ac:dyDescent="0.25">
      <c r="A40" s="56" t="s">
        <v>1246</v>
      </c>
      <c r="B40" s="3" t="s">
        <v>163</v>
      </c>
    </row>
    <row r="41" spans="1:4" ht="29.1" customHeight="1" x14ac:dyDescent="0.25">
      <c r="A41" s="56" t="s">
        <v>1247</v>
      </c>
      <c r="B41" t="s">
        <v>163</v>
      </c>
    </row>
    <row r="42" spans="1:4" ht="29.1" customHeight="1" x14ac:dyDescent="0.25">
      <c r="A42" s="56" t="s">
        <v>1248</v>
      </c>
      <c r="B42" s="3" t="s">
        <v>163</v>
      </c>
    </row>
    <row r="43" spans="1:4" ht="29.1" customHeight="1" x14ac:dyDescent="0.25">
      <c r="A43" s="56" t="s">
        <v>1249</v>
      </c>
      <c r="B43" s="3" t="s">
        <v>163</v>
      </c>
    </row>
    <row r="45" spans="1:4" ht="69.95" customHeight="1" x14ac:dyDescent="0.25">
      <c r="A45" s="125" t="s">
        <v>371</v>
      </c>
      <c r="B45" s="125" t="s">
        <v>372</v>
      </c>
      <c r="C45" s="125" t="s">
        <v>5</v>
      </c>
      <c r="D45" s="125" t="s">
        <v>6</v>
      </c>
    </row>
    <row r="46" spans="1:4" ht="69.95" customHeight="1" x14ac:dyDescent="0.25">
      <c r="A46" s="125" t="s">
        <v>2667</v>
      </c>
      <c r="B46" s="125"/>
      <c r="C46" s="125" t="s">
        <v>116</v>
      </c>
      <c r="D4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39"/>
  <sheetViews>
    <sheetView showGridLines="0" workbookViewId="0">
      <pane ySplit="4" topLeftCell="A5" activePane="bottomLeft" state="frozen"/>
      <selection pane="bottomLeft" activeCell="H18" sqref="H18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2668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2669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24"/>
      <c r="B6" s="54"/>
      <c r="C6" s="54"/>
      <c r="D6" s="48"/>
      <c r="E6" s="49"/>
      <c r="F6" s="50"/>
      <c r="G6" s="17"/>
    </row>
    <row r="7" spans="1:7" x14ac:dyDescent="0.25">
      <c r="A7" s="25" t="s">
        <v>162</v>
      </c>
      <c r="B7" s="54"/>
      <c r="C7" s="54"/>
      <c r="D7" s="48"/>
      <c r="E7" s="49" t="s">
        <v>163</v>
      </c>
      <c r="F7" s="50" t="s">
        <v>163</v>
      </c>
      <c r="G7" s="17"/>
    </row>
    <row r="8" spans="1:7" x14ac:dyDescent="0.25">
      <c r="A8" s="14" t="s">
        <v>2670</v>
      </c>
      <c r="B8" s="37"/>
      <c r="C8" s="37"/>
      <c r="D8" s="18"/>
      <c r="E8" s="42"/>
      <c r="F8" s="21"/>
      <c r="G8" s="17"/>
    </row>
    <row r="9" spans="1:7" x14ac:dyDescent="0.25">
      <c r="A9" s="14" t="s">
        <v>2671</v>
      </c>
      <c r="B9" s="37"/>
      <c r="C9" s="37"/>
      <c r="D9" s="18"/>
      <c r="E9" s="42"/>
      <c r="F9" s="21"/>
      <c r="G9" s="17"/>
    </row>
    <row r="10" spans="1:7" x14ac:dyDescent="0.25">
      <c r="A10" s="115" t="s">
        <v>2672</v>
      </c>
      <c r="B10" s="117" t="s">
        <v>2673</v>
      </c>
      <c r="C10" s="37"/>
      <c r="D10" s="115">
        <v>79048.088099999994</v>
      </c>
      <c r="E10" s="42">
        <v>174783.2275979</v>
      </c>
      <c r="F10" s="21">
        <f>E10/E15</f>
        <v>0.97745124367105285</v>
      </c>
      <c r="G10" s="17"/>
    </row>
    <row r="11" spans="1:7" x14ac:dyDescent="0.25">
      <c r="A11" s="25" t="s">
        <v>336</v>
      </c>
      <c r="B11" s="38"/>
      <c r="C11" s="38"/>
      <c r="D11" s="26"/>
      <c r="E11" s="29">
        <f>SUM(E10)</f>
        <v>174783.2275979</v>
      </c>
      <c r="F11" s="21">
        <f>F10</f>
        <v>0.97745124367105285</v>
      </c>
      <c r="G11" s="17"/>
    </row>
    <row r="12" spans="1:7" x14ac:dyDescent="0.25">
      <c r="A12" s="24"/>
      <c r="B12" s="54"/>
      <c r="C12" s="54"/>
      <c r="D12" s="48"/>
      <c r="E12" s="49"/>
      <c r="F12" s="50"/>
      <c r="G12" s="17"/>
    </row>
    <row r="13" spans="1:7" x14ac:dyDescent="0.25">
      <c r="A13" s="24" t="s">
        <v>340</v>
      </c>
      <c r="B13" s="54"/>
      <c r="C13" s="54"/>
      <c r="D13" s="48"/>
      <c r="E13" s="49">
        <v>0</v>
      </c>
      <c r="F13" s="68">
        <v>0</v>
      </c>
      <c r="G13" s="17"/>
    </row>
    <row r="14" spans="1:7" x14ac:dyDescent="0.25">
      <c r="A14" s="24" t="s">
        <v>341</v>
      </c>
      <c r="B14" s="54"/>
      <c r="C14" s="54"/>
      <c r="D14" s="48"/>
      <c r="E14" s="49">
        <v>4032.06</v>
      </c>
      <c r="F14" s="50">
        <v>2.2499999999999999E-2</v>
      </c>
      <c r="G14" s="17">
        <v>0</v>
      </c>
    </row>
    <row r="15" spans="1:7" x14ac:dyDescent="0.25">
      <c r="A15" s="51" t="s">
        <v>342</v>
      </c>
      <c r="B15" s="55"/>
      <c r="C15" s="55"/>
      <c r="D15" s="52"/>
      <c r="E15" s="19">
        <v>178815.29</v>
      </c>
      <c r="F15" s="20">
        <v>1</v>
      </c>
      <c r="G15" s="53"/>
    </row>
    <row r="16" spans="1:7" x14ac:dyDescent="0.25">
      <c r="A16" s="70" t="s">
        <v>343</v>
      </c>
      <c r="B16" s="71"/>
      <c r="C16" s="71"/>
      <c r="D16" s="71"/>
      <c r="E16" s="71"/>
      <c r="F16" s="71"/>
      <c r="G16" s="72"/>
    </row>
    <row r="20" spans="1:3" x14ac:dyDescent="0.25">
      <c r="A20" s="1" t="s">
        <v>346</v>
      </c>
    </row>
    <row r="21" spans="1:3" x14ac:dyDescent="0.25">
      <c r="A21" s="56" t="s">
        <v>347</v>
      </c>
      <c r="B21" s="3" t="s">
        <v>163</v>
      </c>
    </row>
    <row r="22" spans="1:3" x14ac:dyDescent="0.25">
      <c r="A22" t="s">
        <v>348</v>
      </c>
    </row>
    <row r="23" spans="1:3" x14ac:dyDescent="0.25">
      <c r="A23" t="s">
        <v>590</v>
      </c>
      <c r="B23" t="s">
        <v>350</v>
      </c>
      <c r="C23" t="s">
        <v>350</v>
      </c>
    </row>
    <row r="24" spans="1:3" x14ac:dyDescent="0.25">
      <c r="B24" s="58">
        <v>46265</v>
      </c>
      <c r="C24" s="58">
        <v>46295</v>
      </c>
    </row>
    <row r="25" spans="1:3" x14ac:dyDescent="0.25">
      <c r="A25" t="s">
        <v>974</v>
      </c>
      <c r="B25" s="116">
        <v>234.2928</v>
      </c>
      <c r="C25" s="116">
        <v>218.95650000000001</v>
      </c>
    </row>
    <row r="27" spans="1:3" x14ac:dyDescent="0.25">
      <c r="A27" t="s">
        <v>352</v>
      </c>
      <c r="B27" s="3" t="s">
        <v>163</v>
      </c>
    </row>
    <row r="28" spans="1:3" x14ac:dyDescent="0.25">
      <c r="A28" t="s">
        <v>353</v>
      </c>
      <c r="B28" s="3" t="s">
        <v>163</v>
      </c>
    </row>
    <row r="29" spans="1:3" ht="29.1" customHeight="1" x14ac:dyDescent="0.25">
      <c r="A29" s="56" t="s">
        <v>354</v>
      </c>
      <c r="B29" s="3" t="s">
        <v>163</v>
      </c>
    </row>
    <row r="30" spans="1:3" ht="29.1" customHeight="1" x14ac:dyDescent="0.25">
      <c r="A30" s="56" t="s">
        <v>355</v>
      </c>
      <c r="B30" s="3" t="s">
        <v>163</v>
      </c>
    </row>
    <row r="31" spans="1:3" ht="43.5" customHeight="1" x14ac:dyDescent="0.25">
      <c r="A31" s="56" t="s">
        <v>357</v>
      </c>
      <c r="B31" s="3" t="s">
        <v>163</v>
      </c>
    </row>
    <row r="32" spans="1:3" x14ac:dyDescent="0.25">
      <c r="B32" s="3"/>
    </row>
    <row r="33" spans="1:4" ht="29.1" customHeight="1" x14ac:dyDescent="0.25">
      <c r="A33" s="56" t="s">
        <v>358</v>
      </c>
      <c r="B33" s="3" t="s">
        <v>163</v>
      </c>
    </row>
    <row r="34" spans="1:4" ht="29.1" customHeight="1" x14ac:dyDescent="0.25">
      <c r="A34" s="56" t="s">
        <v>359</v>
      </c>
      <c r="B34">
        <v>174238.02</v>
      </c>
    </row>
    <row r="35" spans="1:4" ht="29.1" customHeight="1" x14ac:dyDescent="0.25">
      <c r="A35" s="56" t="s">
        <v>360</v>
      </c>
      <c r="B35" s="3" t="s">
        <v>163</v>
      </c>
    </row>
    <row r="36" spans="1:4" ht="29.1" customHeight="1" x14ac:dyDescent="0.25">
      <c r="A36" s="56" t="s">
        <v>361</v>
      </c>
      <c r="B36" s="3" t="s">
        <v>163</v>
      </c>
    </row>
    <row r="38" spans="1:4" ht="69.95" customHeight="1" x14ac:dyDescent="0.25">
      <c r="A38" s="125" t="s">
        <v>371</v>
      </c>
      <c r="B38" s="125" t="s">
        <v>372</v>
      </c>
      <c r="C38" s="125" t="s">
        <v>5</v>
      </c>
      <c r="D38" s="125" t="s">
        <v>6</v>
      </c>
    </row>
    <row r="39" spans="1:4" ht="69.95" customHeight="1" x14ac:dyDescent="0.25">
      <c r="A39" s="125" t="s">
        <v>2674</v>
      </c>
      <c r="B39" s="125"/>
      <c r="C39" s="125" t="s">
        <v>118</v>
      </c>
      <c r="D3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21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2675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2676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2677</v>
      </c>
      <c r="B11" s="36" t="s">
        <v>2678</v>
      </c>
      <c r="C11" s="36" t="s">
        <v>168</v>
      </c>
      <c r="D11" s="15">
        <v>104500000</v>
      </c>
      <c r="E11" s="16">
        <v>99054.09</v>
      </c>
      <c r="F11" s="17">
        <v>7.4999999999999997E-2</v>
      </c>
      <c r="G11" s="17">
        <v>7.8049999999999994E-2</v>
      </c>
    </row>
    <row r="12" spans="1:7" x14ac:dyDescent="0.25">
      <c r="A12" s="13" t="s">
        <v>2679</v>
      </c>
      <c r="B12" s="36" t="s">
        <v>2680</v>
      </c>
      <c r="C12" s="36" t="s">
        <v>175</v>
      </c>
      <c r="D12" s="15">
        <v>100000000</v>
      </c>
      <c r="E12" s="16">
        <v>94559.1</v>
      </c>
      <c r="F12" s="17">
        <v>7.1599999999999997E-2</v>
      </c>
      <c r="G12" s="17">
        <v>7.9100000000000004E-2</v>
      </c>
    </row>
    <row r="13" spans="1:7" x14ac:dyDescent="0.25">
      <c r="A13" s="13" t="s">
        <v>2681</v>
      </c>
      <c r="B13" s="36" t="s">
        <v>2682</v>
      </c>
      <c r="C13" s="36" t="s">
        <v>168</v>
      </c>
      <c r="D13" s="15">
        <v>98500000</v>
      </c>
      <c r="E13" s="16">
        <v>93994.41</v>
      </c>
      <c r="F13" s="17">
        <v>7.1199999999999999E-2</v>
      </c>
      <c r="G13" s="17">
        <v>7.7378000000000002E-2</v>
      </c>
    </row>
    <row r="14" spans="1:7" x14ac:dyDescent="0.25">
      <c r="A14" s="13" t="s">
        <v>2683</v>
      </c>
      <c r="B14" s="36" t="s">
        <v>2684</v>
      </c>
      <c r="C14" s="36" t="s">
        <v>175</v>
      </c>
      <c r="D14" s="15">
        <v>96000000</v>
      </c>
      <c r="E14" s="16">
        <v>92697.22</v>
      </c>
      <c r="F14" s="17">
        <v>7.0199999999999999E-2</v>
      </c>
      <c r="G14" s="17">
        <v>7.7225000000000002E-2</v>
      </c>
    </row>
    <row r="15" spans="1:7" x14ac:dyDescent="0.25">
      <c r="A15" s="13" t="s">
        <v>2685</v>
      </c>
      <c r="B15" s="36" t="s">
        <v>2686</v>
      </c>
      <c r="C15" s="36" t="s">
        <v>168</v>
      </c>
      <c r="D15" s="15">
        <v>95500000</v>
      </c>
      <c r="E15" s="16">
        <v>91910.63</v>
      </c>
      <c r="F15" s="17">
        <v>6.9599999999999995E-2</v>
      </c>
      <c r="G15" s="17">
        <v>7.9000000000000001E-2</v>
      </c>
    </row>
    <row r="16" spans="1:7" x14ac:dyDescent="0.25">
      <c r="A16" s="13" t="s">
        <v>2687</v>
      </c>
      <c r="B16" s="36" t="s">
        <v>2688</v>
      </c>
      <c r="C16" s="36" t="s">
        <v>168</v>
      </c>
      <c r="D16" s="15">
        <v>92500000</v>
      </c>
      <c r="E16" s="16">
        <v>89288.4</v>
      </c>
      <c r="F16" s="17">
        <v>6.7599999999999993E-2</v>
      </c>
      <c r="G16" s="17">
        <v>7.8475000000000003E-2</v>
      </c>
    </row>
    <row r="17" spans="1:7" x14ac:dyDescent="0.25">
      <c r="A17" s="13" t="s">
        <v>2689</v>
      </c>
      <c r="B17" s="36" t="s">
        <v>2690</v>
      </c>
      <c r="C17" s="36" t="s">
        <v>175</v>
      </c>
      <c r="D17" s="15">
        <v>83000000</v>
      </c>
      <c r="E17" s="16">
        <v>79369.91</v>
      </c>
      <c r="F17" s="17">
        <v>6.0100000000000001E-2</v>
      </c>
      <c r="G17" s="17">
        <v>7.5800000000000006E-2</v>
      </c>
    </row>
    <row r="18" spans="1:7" x14ac:dyDescent="0.25">
      <c r="A18" s="13" t="s">
        <v>2691</v>
      </c>
      <c r="B18" s="36" t="s">
        <v>2692</v>
      </c>
      <c r="C18" s="36" t="s">
        <v>168</v>
      </c>
      <c r="D18" s="15">
        <v>80000000</v>
      </c>
      <c r="E18" s="16">
        <v>77096.399999999994</v>
      </c>
      <c r="F18" s="17">
        <v>5.8400000000000001E-2</v>
      </c>
      <c r="G18" s="17">
        <v>7.5949000000000003E-2</v>
      </c>
    </row>
    <row r="19" spans="1:7" x14ac:dyDescent="0.25">
      <c r="A19" s="13" t="s">
        <v>2693</v>
      </c>
      <c r="B19" s="36" t="s">
        <v>2694</v>
      </c>
      <c r="C19" s="36" t="s">
        <v>168</v>
      </c>
      <c r="D19" s="15">
        <v>80000000</v>
      </c>
      <c r="E19" s="16">
        <v>75949.919999999998</v>
      </c>
      <c r="F19" s="17">
        <v>5.7500000000000002E-2</v>
      </c>
      <c r="G19" s="17">
        <v>7.6562000000000005E-2</v>
      </c>
    </row>
    <row r="20" spans="1:7" x14ac:dyDescent="0.25">
      <c r="A20" s="13" t="s">
        <v>2695</v>
      </c>
      <c r="B20" s="36" t="s">
        <v>2696</v>
      </c>
      <c r="C20" s="36" t="s">
        <v>168</v>
      </c>
      <c r="D20" s="15">
        <v>59000000</v>
      </c>
      <c r="E20" s="16">
        <v>58540.98</v>
      </c>
      <c r="F20" s="17">
        <v>4.4299999999999999E-2</v>
      </c>
      <c r="G20" s="17">
        <v>7.775E-2</v>
      </c>
    </row>
    <row r="21" spans="1:7" x14ac:dyDescent="0.25">
      <c r="A21" s="13" t="s">
        <v>2697</v>
      </c>
      <c r="B21" s="36" t="s">
        <v>2698</v>
      </c>
      <c r="C21" s="36" t="s">
        <v>223</v>
      </c>
      <c r="D21" s="15">
        <v>55000000</v>
      </c>
      <c r="E21" s="16">
        <v>54431.58</v>
      </c>
      <c r="F21" s="17">
        <v>4.1200000000000001E-2</v>
      </c>
      <c r="G21" s="17">
        <v>7.775E-2</v>
      </c>
    </row>
    <row r="22" spans="1:7" x14ac:dyDescent="0.25">
      <c r="A22" s="13" t="s">
        <v>2699</v>
      </c>
      <c r="B22" s="36" t="s">
        <v>2700</v>
      </c>
      <c r="C22" s="36" t="s">
        <v>168</v>
      </c>
      <c r="D22" s="15">
        <v>38500000</v>
      </c>
      <c r="E22" s="16">
        <v>36484.29</v>
      </c>
      <c r="F22" s="17">
        <v>2.76E-2</v>
      </c>
      <c r="G22" s="17">
        <v>7.6950000000000005E-2</v>
      </c>
    </row>
    <row r="23" spans="1:7" x14ac:dyDescent="0.25">
      <c r="A23" s="13" t="s">
        <v>2701</v>
      </c>
      <c r="B23" s="36" t="s">
        <v>2702</v>
      </c>
      <c r="C23" s="36" t="s">
        <v>168</v>
      </c>
      <c r="D23" s="15">
        <v>31000000</v>
      </c>
      <c r="E23" s="16">
        <v>30703.67</v>
      </c>
      <c r="F23" s="17">
        <v>2.3300000000000001E-2</v>
      </c>
      <c r="G23" s="17">
        <v>7.8424999999999995E-2</v>
      </c>
    </row>
    <row r="24" spans="1:7" x14ac:dyDescent="0.25">
      <c r="A24" s="13" t="s">
        <v>2703</v>
      </c>
      <c r="B24" s="36" t="s">
        <v>2704</v>
      </c>
      <c r="C24" s="36" t="s">
        <v>168</v>
      </c>
      <c r="D24" s="15">
        <v>28000000</v>
      </c>
      <c r="E24" s="16">
        <v>27247.84</v>
      </c>
      <c r="F24" s="17">
        <v>2.06E-2</v>
      </c>
      <c r="G24" s="17">
        <v>7.8750000000000001E-2</v>
      </c>
    </row>
    <row r="25" spans="1:7" x14ac:dyDescent="0.25">
      <c r="A25" s="13" t="s">
        <v>2705</v>
      </c>
      <c r="B25" s="36" t="s">
        <v>2706</v>
      </c>
      <c r="C25" s="36" t="s">
        <v>168</v>
      </c>
      <c r="D25" s="15">
        <v>27000000</v>
      </c>
      <c r="E25" s="16">
        <v>26901.69</v>
      </c>
      <c r="F25" s="17">
        <v>2.0400000000000001E-2</v>
      </c>
      <c r="G25" s="17">
        <v>7.9000000000000001E-2</v>
      </c>
    </row>
    <row r="26" spans="1:7" x14ac:dyDescent="0.25">
      <c r="A26" s="13" t="s">
        <v>2707</v>
      </c>
      <c r="B26" s="36" t="s">
        <v>2708</v>
      </c>
      <c r="C26" s="36" t="s">
        <v>168</v>
      </c>
      <c r="D26" s="15">
        <v>27500000</v>
      </c>
      <c r="E26" s="16">
        <v>26485.91</v>
      </c>
      <c r="F26" s="17">
        <v>2.01E-2</v>
      </c>
      <c r="G26" s="17">
        <v>7.8475000000000003E-2</v>
      </c>
    </row>
    <row r="27" spans="1:7" x14ac:dyDescent="0.25">
      <c r="A27" s="13" t="s">
        <v>209</v>
      </c>
      <c r="B27" s="36" t="s">
        <v>210</v>
      </c>
      <c r="C27" s="36" t="s">
        <v>168</v>
      </c>
      <c r="D27" s="15">
        <v>22500000</v>
      </c>
      <c r="E27" s="16">
        <v>22275.18</v>
      </c>
      <c r="F27" s="17">
        <v>1.6899999999999998E-2</v>
      </c>
      <c r="G27" s="17">
        <v>7.8333E-2</v>
      </c>
    </row>
    <row r="28" spans="1:7" x14ac:dyDescent="0.25">
      <c r="A28" s="13" t="s">
        <v>2709</v>
      </c>
      <c r="B28" s="36" t="s">
        <v>2710</v>
      </c>
      <c r="C28" s="36" t="s">
        <v>2711</v>
      </c>
      <c r="D28" s="15">
        <v>17500000</v>
      </c>
      <c r="E28" s="16">
        <v>16761.990000000002</v>
      </c>
      <c r="F28" s="17">
        <v>1.2699999999999999E-2</v>
      </c>
      <c r="G28" s="17">
        <v>7.9000000000000001E-2</v>
      </c>
    </row>
    <row r="29" spans="1:7" x14ac:dyDescent="0.25">
      <c r="A29" s="13" t="s">
        <v>2712</v>
      </c>
      <c r="B29" s="36" t="s">
        <v>2713</v>
      </c>
      <c r="C29" s="36" t="s">
        <v>168</v>
      </c>
      <c r="D29" s="15">
        <v>15000000</v>
      </c>
      <c r="E29" s="16">
        <v>14761.5</v>
      </c>
      <c r="F29" s="17">
        <v>1.12E-2</v>
      </c>
      <c r="G29" s="17">
        <v>7.9049999999999995E-2</v>
      </c>
    </row>
    <row r="30" spans="1:7" x14ac:dyDescent="0.25">
      <c r="A30" s="13" t="s">
        <v>2714</v>
      </c>
      <c r="B30" s="36" t="s">
        <v>2715</v>
      </c>
      <c r="C30" s="36" t="s">
        <v>168</v>
      </c>
      <c r="D30" s="15">
        <v>15000000</v>
      </c>
      <c r="E30" s="16">
        <v>14443.44</v>
      </c>
      <c r="F30" s="17">
        <v>1.09E-2</v>
      </c>
      <c r="G30" s="17">
        <v>7.7700000000000005E-2</v>
      </c>
    </row>
    <row r="31" spans="1:7" x14ac:dyDescent="0.25">
      <c r="A31" s="13" t="s">
        <v>2716</v>
      </c>
      <c r="B31" s="36" t="s">
        <v>2717</v>
      </c>
      <c r="C31" s="36" t="s">
        <v>168</v>
      </c>
      <c r="D31" s="15">
        <v>12500000</v>
      </c>
      <c r="E31" s="16">
        <v>12402.1</v>
      </c>
      <c r="F31" s="17">
        <v>9.4000000000000004E-3</v>
      </c>
      <c r="G31" s="17">
        <v>7.5874999999999998E-2</v>
      </c>
    </row>
    <row r="32" spans="1:7" x14ac:dyDescent="0.25">
      <c r="A32" s="13" t="s">
        <v>2718</v>
      </c>
      <c r="B32" s="36" t="s">
        <v>2719</v>
      </c>
      <c r="C32" s="36" t="s">
        <v>168</v>
      </c>
      <c r="D32" s="15">
        <v>12500000</v>
      </c>
      <c r="E32" s="16">
        <v>12140.88</v>
      </c>
      <c r="F32" s="17">
        <v>9.1999999999999998E-3</v>
      </c>
      <c r="G32" s="17">
        <v>7.8750000000000001E-2</v>
      </c>
    </row>
    <row r="33" spans="1:7" x14ac:dyDescent="0.25">
      <c r="A33" s="13" t="s">
        <v>2720</v>
      </c>
      <c r="B33" s="36" t="s">
        <v>2721</v>
      </c>
      <c r="C33" s="36" t="s">
        <v>168</v>
      </c>
      <c r="D33" s="15">
        <v>10000000</v>
      </c>
      <c r="E33" s="16">
        <v>9755.65</v>
      </c>
      <c r="F33" s="17">
        <v>7.4000000000000003E-3</v>
      </c>
      <c r="G33" s="17">
        <v>7.5149999999999995E-2</v>
      </c>
    </row>
    <row r="34" spans="1:7" x14ac:dyDescent="0.25">
      <c r="A34" s="13" t="s">
        <v>303</v>
      </c>
      <c r="B34" s="36" t="s">
        <v>304</v>
      </c>
      <c r="C34" s="36" t="s">
        <v>168</v>
      </c>
      <c r="D34" s="15">
        <v>9500000</v>
      </c>
      <c r="E34" s="16">
        <v>9639.0499999999993</v>
      </c>
      <c r="F34" s="17">
        <v>7.3000000000000001E-3</v>
      </c>
      <c r="G34" s="17">
        <v>7.6600000000000001E-2</v>
      </c>
    </row>
    <row r="35" spans="1:7" x14ac:dyDescent="0.25">
      <c r="A35" s="13" t="s">
        <v>2722</v>
      </c>
      <c r="B35" s="36" t="s">
        <v>2723</v>
      </c>
      <c r="C35" s="36" t="s">
        <v>175</v>
      </c>
      <c r="D35" s="15">
        <v>7500000</v>
      </c>
      <c r="E35" s="16">
        <v>7356</v>
      </c>
      <c r="F35" s="17">
        <v>5.5999999999999999E-3</v>
      </c>
      <c r="G35" s="17">
        <v>7.8674999999999995E-2</v>
      </c>
    </row>
    <row r="36" spans="1:7" x14ac:dyDescent="0.25">
      <c r="A36" s="13" t="s">
        <v>2724</v>
      </c>
      <c r="B36" s="36" t="s">
        <v>2725</v>
      </c>
      <c r="C36" s="36" t="s">
        <v>168</v>
      </c>
      <c r="D36" s="15">
        <v>6000000</v>
      </c>
      <c r="E36" s="16">
        <v>5986.28</v>
      </c>
      <c r="F36" s="17">
        <v>4.4999999999999997E-3</v>
      </c>
      <c r="G36" s="17">
        <v>7.8424999999999995E-2</v>
      </c>
    </row>
    <row r="37" spans="1:7" x14ac:dyDescent="0.25">
      <c r="A37" s="13" t="s">
        <v>2726</v>
      </c>
      <c r="B37" s="36" t="s">
        <v>2727</v>
      </c>
      <c r="C37" s="36" t="s">
        <v>168</v>
      </c>
      <c r="D37" s="15">
        <v>5500000</v>
      </c>
      <c r="E37" s="16">
        <v>5308.79</v>
      </c>
      <c r="F37" s="17">
        <v>4.0000000000000001E-3</v>
      </c>
      <c r="G37" s="17">
        <v>7.7700000000000005E-2</v>
      </c>
    </row>
    <row r="38" spans="1:7" x14ac:dyDescent="0.25">
      <c r="A38" s="13" t="s">
        <v>226</v>
      </c>
      <c r="B38" s="36" t="s">
        <v>227</v>
      </c>
      <c r="C38" s="36" t="s">
        <v>168</v>
      </c>
      <c r="D38" s="15">
        <v>5000000</v>
      </c>
      <c r="E38" s="16">
        <v>4977.87</v>
      </c>
      <c r="F38" s="17">
        <v>3.8E-3</v>
      </c>
      <c r="G38" s="17">
        <v>7.8450000000000006E-2</v>
      </c>
    </row>
    <row r="39" spans="1:7" x14ac:dyDescent="0.25">
      <c r="A39" s="13" t="s">
        <v>2728</v>
      </c>
      <c r="B39" s="36" t="s">
        <v>2729</v>
      </c>
      <c r="C39" s="36" t="s">
        <v>168</v>
      </c>
      <c r="D39" s="15">
        <v>4500000</v>
      </c>
      <c r="E39" s="16">
        <v>4473.8599999999997</v>
      </c>
      <c r="F39" s="17">
        <v>3.3999999999999998E-3</v>
      </c>
      <c r="G39" s="17">
        <v>7.8450000000000006E-2</v>
      </c>
    </row>
    <row r="40" spans="1:7" x14ac:dyDescent="0.25">
      <c r="A40" s="13" t="s">
        <v>2730</v>
      </c>
      <c r="B40" s="36" t="s">
        <v>2731</v>
      </c>
      <c r="C40" s="36" t="s">
        <v>168</v>
      </c>
      <c r="D40" s="15">
        <v>3500000</v>
      </c>
      <c r="E40" s="16">
        <v>3484.8</v>
      </c>
      <c r="F40" s="17">
        <v>2.5999999999999999E-3</v>
      </c>
      <c r="G40" s="17">
        <v>7.8700000000000006E-2</v>
      </c>
    </row>
    <row r="41" spans="1:7" x14ac:dyDescent="0.25">
      <c r="A41" s="13" t="s">
        <v>2732</v>
      </c>
      <c r="B41" s="36" t="s">
        <v>2733</v>
      </c>
      <c r="C41" s="36" t="s">
        <v>168</v>
      </c>
      <c r="D41" s="15">
        <v>3300000</v>
      </c>
      <c r="E41" s="16">
        <v>3373.82</v>
      </c>
      <c r="F41" s="17">
        <v>2.5999999999999999E-3</v>
      </c>
      <c r="G41" s="17">
        <v>7.6649999999999996E-2</v>
      </c>
    </row>
    <row r="42" spans="1:7" x14ac:dyDescent="0.25">
      <c r="A42" s="13" t="s">
        <v>2734</v>
      </c>
      <c r="B42" s="36" t="s">
        <v>2735</v>
      </c>
      <c r="C42" s="36" t="s">
        <v>168</v>
      </c>
      <c r="D42" s="15">
        <v>3500000</v>
      </c>
      <c r="E42" s="16">
        <v>3345.1</v>
      </c>
      <c r="F42" s="17">
        <v>2.5000000000000001E-3</v>
      </c>
      <c r="G42" s="17">
        <v>7.6562000000000005E-2</v>
      </c>
    </row>
    <row r="43" spans="1:7" x14ac:dyDescent="0.25">
      <c r="A43" s="13" t="s">
        <v>2736</v>
      </c>
      <c r="B43" s="36" t="s">
        <v>2737</v>
      </c>
      <c r="C43" s="36" t="s">
        <v>168</v>
      </c>
      <c r="D43" s="15">
        <v>3000000</v>
      </c>
      <c r="E43" s="16">
        <v>3061.05</v>
      </c>
      <c r="F43" s="17">
        <v>2.3E-3</v>
      </c>
      <c r="G43" s="17">
        <v>7.7301999999999996E-2</v>
      </c>
    </row>
    <row r="44" spans="1:7" x14ac:dyDescent="0.25">
      <c r="A44" s="13" t="s">
        <v>297</v>
      </c>
      <c r="B44" s="36" t="s">
        <v>298</v>
      </c>
      <c r="C44" s="36" t="s">
        <v>168</v>
      </c>
      <c r="D44" s="15">
        <v>2500000</v>
      </c>
      <c r="E44" s="16">
        <v>2610.34</v>
      </c>
      <c r="F44" s="17">
        <v>2E-3</v>
      </c>
      <c r="G44" s="17">
        <v>7.5537000000000007E-2</v>
      </c>
    </row>
    <row r="45" spans="1:7" x14ac:dyDescent="0.25">
      <c r="A45" s="13" t="s">
        <v>2738</v>
      </c>
      <c r="B45" s="36" t="s">
        <v>2739</v>
      </c>
      <c r="C45" s="36" t="s">
        <v>168</v>
      </c>
      <c r="D45" s="15">
        <v>2500000</v>
      </c>
      <c r="E45" s="16">
        <v>2533.69</v>
      </c>
      <c r="F45" s="17">
        <v>1.9E-3</v>
      </c>
      <c r="G45" s="17">
        <v>7.6600000000000001E-2</v>
      </c>
    </row>
    <row r="46" spans="1:7" x14ac:dyDescent="0.25">
      <c r="A46" s="13" t="s">
        <v>2740</v>
      </c>
      <c r="B46" s="36" t="s">
        <v>2741</v>
      </c>
      <c r="C46" s="36" t="s">
        <v>168</v>
      </c>
      <c r="D46" s="15">
        <v>1500000</v>
      </c>
      <c r="E46" s="16">
        <v>1567.69</v>
      </c>
      <c r="F46" s="17">
        <v>1.1999999999999999E-3</v>
      </c>
      <c r="G46" s="17">
        <v>7.5537000000000007E-2</v>
      </c>
    </row>
    <row r="47" spans="1:7" x14ac:dyDescent="0.25">
      <c r="A47" s="13" t="s">
        <v>2742</v>
      </c>
      <c r="B47" s="36" t="s">
        <v>2743</v>
      </c>
      <c r="C47" s="36" t="s">
        <v>168</v>
      </c>
      <c r="D47" s="15">
        <v>1500000</v>
      </c>
      <c r="E47" s="16">
        <v>1448.55</v>
      </c>
      <c r="F47" s="17">
        <v>1.1000000000000001E-3</v>
      </c>
      <c r="G47" s="17">
        <v>7.8475000000000003E-2</v>
      </c>
    </row>
    <row r="48" spans="1:7" x14ac:dyDescent="0.25">
      <c r="A48" s="13" t="s">
        <v>2744</v>
      </c>
      <c r="B48" s="36" t="s">
        <v>2745</v>
      </c>
      <c r="C48" s="36" t="s">
        <v>168</v>
      </c>
      <c r="D48" s="15">
        <v>1000000</v>
      </c>
      <c r="E48" s="16">
        <v>1022.13</v>
      </c>
      <c r="F48" s="17">
        <v>8.0000000000000004E-4</v>
      </c>
      <c r="G48" s="17">
        <v>7.6600000000000001E-2</v>
      </c>
    </row>
    <row r="49" spans="1:7" x14ac:dyDescent="0.25">
      <c r="A49" s="13" t="s">
        <v>1315</v>
      </c>
      <c r="B49" s="36" t="s">
        <v>1316</v>
      </c>
      <c r="C49" s="36" t="s">
        <v>168</v>
      </c>
      <c r="D49" s="15">
        <v>1000000</v>
      </c>
      <c r="E49" s="16">
        <v>1014.27</v>
      </c>
      <c r="F49" s="17">
        <v>8.0000000000000004E-4</v>
      </c>
      <c r="G49" s="17">
        <v>7.6303999999999997E-2</v>
      </c>
    </row>
    <row r="50" spans="1:7" x14ac:dyDescent="0.25">
      <c r="A50" s="13" t="s">
        <v>289</v>
      </c>
      <c r="B50" s="36" t="s">
        <v>290</v>
      </c>
      <c r="C50" s="36" t="s">
        <v>168</v>
      </c>
      <c r="D50" s="15">
        <v>1000000</v>
      </c>
      <c r="E50" s="16">
        <v>1013.59</v>
      </c>
      <c r="F50" s="17">
        <v>8.0000000000000004E-4</v>
      </c>
      <c r="G50" s="17">
        <v>7.6600000000000001E-2</v>
      </c>
    </row>
    <row r="51" spans="1:7" x14ac:dyDescent="0.25">
      <c r="A51" s="13" t="s">
        <v>2746</v>
      </c>
      <c r="B51" s="36" t="s">
        <v>2747</v>
      </c>
      <c r="C51" s="36" t="s">
        <v>168</v>
      </c>
      <c r="D51" s="15">
        <v>1000000</v>
      </c>
      <c r="E51" s="16">
        <v>990.81</v>
      </c>
      <c r="F51" s="17">
        <v>8.0000000000000004E-4</v>
      </c>
      <c r="G51" s="17">
        <v>7.6450000000000004E-2</v>
      </c>
    </row>
    <row r="52" spans="1:7" x14ac:dyDescent="0.25">
      <c r="A52" s="13" t="s">
        <v>2748</v>
      </c>
      <c r="B52" s="36" t="s">
        <v>2749</v>
      </c>
      <c r="C52" s="36" t="s">
        <v>168</v>
      </c>
      <c r="D52" s="15">
        <v>1000000</v>
      </c>
      <c r="E52" s="16">
        <v>967.6</v>
      </c>
      <c r="F52" s="17">
        <v>6.9999999999999999E-4</v>
      </c>
      <c r="G52" s="17">
        <v>7.9000000000000001E-2</v>
      </c>
    </row>
    <row r="53" spans="1:7" x14ac:dyDescent="0.25">
      <c r="A53" s="13" t="s">
        <v>2750</v>
      </c>
      <c r="B53" s="36" t="s">
        <v>2751</v>
      </c>
      <c r="C53" s="36" t="s">
        <v>168</v>
      </c>
      <c r="D53" s="15">
        <v>500000</v>
      </c>
      <c r="E53" s="16">
        <v>527.42999999999995</v>
      </c>
      <c r="F53" s="17">
        <v>4.0000000000000002E-4</v>
      </c>
      <c r="G53" s="17">
        <v>7.6649999999999996E-2</v>
      </c>
    </row>
    <row r="54" spans="1:7" x14ac:dyDescent="0.25">
      <c r="A54" s="13" t="s">
        <v>2752</v>
      </c>
      <c r="B54" s="36" t="s">
        <v>2753</v>
      </c>
      <c r="C54" s="36" t="s">
        <v>198</v>
      </c>
      <c r="D54" s="15">
        <v>500000</v>
      </c>
      <c r="E54" s="16">
        <v>513.16999999999996</v>
      </c>
      <c r="F54" s="17">
        <v>4.0000000000000002E-4</v>
      </c>
      <c r="G54" s="17">
        <v>7.6550000000000007E-2</v>
      </c>
    </row>
    <row r="55" spans="1:7" x14ac:dyDescent="0.25">
      <c r="A55" s="13" t="s">
        <v>291</v>
      </c>
      <c r="B55" s="36" t="s">
        <v>292</v>
      </c>
      <c r="C55" s="36" t="s">
        <v>168</v>
      </c>
      <c r="D55" s="15">
        <v>500000</v>
      </c>
      <c r="E55" s="16">
        <v>509.72</v>
      </c>
      <c r="F55" s="17">
        <v>4.0000000000000002E-4</v>
      </c>
      <c r="G55" s="17">
        <v>7.6318999999999998E-2</v>
      </c>
    </row>
    <row r="56" spans="1:7" x14ac:dyDescent="0.25">
      <c r="A56" s="13" t="s">
        <v>261</v>
      </c>
      <c r="B56" s="36" t="s">
        <v>262</v>
      </c>
      <c r="C56" s="36" t="s">
        <v>168</v>
      </c>
      <c r="D56" s="15">
        <v>500000</v>
      </c>
      <c r="E56" s="16">
        <v>508.98</v>
      </c>
      <c r="F56" s="17">
        <v>4.0000000000000002E-4</v>
      </c>
      <c r="G56" s="17">
        <v>7.3887999999999995E-2</v>
      </c>
    </row>
    <row r="57" spans="1:7" x14ac:dyDescent="0.25">
      <c r="A57" s="13" t="s">
        <v>2754</v>
      </c>
      <c r="B57" s="36" t="s">
        <v>2755</v>
      </c>
      <c r="C57" s="36" t="s">
        <v>175</v>
      </c>
      <c r="D57" s="15">
        <v>500000</v>
      </c>
      <c r="E57" s="16">
        <v>508.74</v>
      </c>
      <c r="F57" s="17">
        <v>4.0000000000000002E-4</v>
      </c>
      <c r="G57" s="17">
        <v>7.7249999999999999E-2</v>
      </c>
    </row>
    <row r="58" spans="1:7" x14ac:dyDescent="0.25">
      <c r="A58" s="13" t="s">
        <v>319</v>
      </c>
      <c r="B58" s="36" t="s">
        <v>320</v>
      </c>
      <c r="C58" s="36" t="s">
        <v>168</v>
      </c>
      <c r="D58" s="15">
        <v>500000</v>
      </c>
      <c r="E58" s="16">
        <v>506.14</v>
      </c>
      <c r="F58" s="17">
        <v>4.0000000000000002E-4</v>
      </c>
      <c r="G58" s="17">
        <v>7.553E-2</v>
      </c>
    </row>
    <row r="59" spans="1:7" x14ac:dyDescent="0.25">
      <c r="A59" s="13" t="s">
        <v>2756</v>
      </c>
      <c r="B59" s="36" t="s">
        <v>2757</v>
      </c>
      <c r="C59" s="36" t="s">
        <v>168</v>
      </c>
      <c r="D59" s="15">
        <v>500000</v>
      </c>
      <c r="E59" s="16">
        <v>504.75</v>
      </c>
      <c r="F59" s="17">
        <v>4.0000000000000002E-4</v>
      </c>
      <c r="G59" s="17">
        <v>7.5828000000000007E-2</v>
      </c>
    </row>
    <row r="60" spans="1:7" x14ac:dyDescent="0.25">
      <c r="A60" s="13" t="s">
        <v>2758</v>
      </c>
      <c r="B60" s="36" t="s">
        <v>2759</v>
      </c>
      <c r="C60" s="36" t="s">
        <v>223</v>
      </c>
      <c r="D60" s="15">
        <v>500000</v>
      </c>
      <c r="E60" s="16">
        <v>486.86</v>
      </c>
      <c r="F60" s="17">
        <v>4.0000000000000002E-4</v>
      </c>
      <c r="G60" s="17">
        <v>7.6499999999999999E-2</v>
      </c>
    </row>
    <row r="61" spans="1:7" x14ac:dyDescent="0.25">
      <c r="A61" s="13" t="s">
        <v>2760</v>
      </c>
      <c r="B61" s="36" t="s">
        <v>2761</v>
      </c>
      <c r="C61" s="36" t="s">
        <v>175</v>
      </c>
      <c r="D61" s="15">
        <v>500000</v>
      </c>
      <c r="E61" s="16">
        <v>482.95</v>
      </c>
      <c r="F61" s="17">
        <v>4.0000000000000002E-4</v>
      </c>
      <c r="G61" s="17">
        <v>7.8399999999999997E-2</v>
      </c>
    </row>
    <row r="62" spans="1:7" x14ac:dyDescent="0.25">
      <c r="A62" s="14" t="s">
        <v>325</v>
      </c>
      <c r="B62" s="37"/>
      <c r="C62" s="37"/>
      <c r="D62" s="18"/>
      <c r="E62" s="29">
        <v>1225980.81</v>
      </c>
      <c r="F62" s="30">
        <v>0.92869999999999997</v>
      </c>
      <c r="G62" s="21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326</v>
      </c>
      <c r="B64" s="36"/>
      <c r="C64" s="36"/>
      <c r="D64" s="15"/>
      <c r="E64" s="16"/>
      <c r="F64" s="17"/>
      <c r="G64" s="17"/>
    </row>
    <row r="65" spans="1:7" x14ac:dyDescent="0.25">
      <c r="A65" s="13" t="s">
        <v>1388</v>
      </c>
      <c r="B65" s="36" t="s">
        <v>1389</v>
      </c>
      <c r="C65" s="36" t="s">
        <v>329</v>
      </c>
      <c r="D65" s="15">
        <v>56500000</v>
      </c>
      <c r="E65" s="16">
        <v>57383.26</v>
      </c>
      <c r="F65" s="17">
        <v>4.3499999999999997E-2</v>
      </c>
      <c r="G65" s="17">
        <v>6.9925000000000001E-2</v>
      </c>
    </row>
    <row r="66" spans="1:7" x14ac:dyDescent="0.25">
      <c r="A66" s="14" t="s">
        <v>325</v>
      </c>
      <c r="B66" s="37"/>
      <c r="C66" s="37"/>
      <c r="D66" s="18"/>
      <c r="E66" s="29">
        <v>57383.26</v>
      </c>
      <c r="F66" s="30">
        <v>4.3499999999999997E-2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14" t="s">
        <v>334</v>
      </c>
      <c r="B68" s="36"/>
      <c r="C68" s="36"/>
      <c r="D68" s="15"/>
      <c r="E68" s="16"/>
      <c r="F68" s="17"/>
      <c r="G68" s="17"/>
    </row>
    <row r="69" spans="1:7" x14ac:dyDescent="0.25">
      <c r="A69" s="14" t="s">
        <v>325</v>
      </c>
      <c r="B69" s="36"/>
      <c r="C69" s="36"/>
      <c r="D69" s="15"/>
      <c r="E69" s="40" t="s">
        <v>163</v>
      </c>
      <c r="F69" s="41" t="s">
        <v>163</v>
      </c>
      <c r="G69" s="17"/>
    </row>
    <row r="70" spans="1:7" x14ac:dyDescent="0.25">
      <c r="A70" s="13"/>
      <c r="B70" s="36"/>
      <c r="C70" s="36"/>
      <c r="D70" s="15"/>
      <c r="E70" s="16"/>
      <c r="F70" s="17"/>
      <c r="G70" s="17"/>
    </row>
    <row r="71" spans="1:7" x14ac:dyDescent="0.25">
      <c r="A71" s="14" t="s">
        <v>335</v>
      </c>
      <c r="B71" s="36"/>
      <c r="C71" s="36"/>
      <c r="D71" s="15"/>
      <c r="E71" s="16"/>
      <c r="F71" s="17"/>
      <c r="G71" s="17"/>
    </row>
    <row r="72" spans="1:7" x14ac:dyDescent="0.25">
      <c r="A72" s="14" t="s">
        <v>325</v>
      </c>
      <c r="B72" s="36"/>
      <c r="C72" s="36"/>
      <c r="D72" s="15"/>
      <c r="E72" s="40" t="s">
        <v>163</v>
      </c>
      <c r="F72" s="41" t="s">
        <v>163</v>
      </c>
      <c r="G72" s="17"/>
    </row>
    <row r="73" spans="1:7" x14ac:dyDescent="0.25">
      <c r="A73" s="13"/>
      <c r="B73" s="36"/>
      <c r="C73" s="36"/>
      <c r="D73" s="15"/>
      <c r="E73" s="16"/>
      <c r="F73" s="17"/>
      <c r="G73" s="17"/>
    </row>
    <row r="74" spans="1:7" x14ac:dyDescent="0.25">
      <c r="A74" s="25" t="s">
        <v>336</v>
      </c>
      <c r="B74" s="38"/>
      <c r="C74" s="38"/>
      <c r="D74" s="26"/>
      <c r="E74" s="29">
        <v>1283364.07</v>
      </c>
      <c r="F74" s="30">
        <v>0.97219999999999995</v>
      </c>
      <c r="G74" s="21"/>
    </row>
    <row r="75" spans="1:7" x14ac:dyDescent="0.25">
      <c r="A75" s="13"/>
      <c r="B75" s="36"/>
      <c r="C75" s="36"/>
      <c r="D75" s="15"/>
      <c r="E75" s="16"/>
      <c r="F75" s="17"/>
      <c r="G75" s="17"/>
    </row>
    <row r="76" spans="1:7" x14ac:dyDescent="0.25">
      <c r="A76" s="13"/>
      <c r="B76" s="36"/>
      <c r="C76" s="36"/>
      <c r="D76" s="15"/>
      <c r="E76" s="16"/>
      <c r="F76" s="17"/>
      <c r="G76" s="17"/>
    </row>
    <row r="77" spans="1:7" x14ac:dyDescent="0.25">
      <c r="A77" s="14" t="s">
        <v>337</v>
      </c>
      <c r="B77" s="36"/>
      <c r="C77" s="36"/>
      <c r="D77" s="15"/>
      <c r="E77" s="16"/>
      <c r="F77" s="17"/>
      <c r="G77" s="17"/>
    </row>
    <row r="78" spans="1:7" x14ac:dyDescent="0.25">
      <c r="A78" s="13" t="s">
        <v>338</v>
      </c>
      <c r="B78" s="36"/>
      <c r="C78" s="36"/>
      <c r="D78" s="15"/>
      <c r="E78" s="16">
        <v>3298.45</v>
      </c>
      <c r="F78" s="17">
        <v>2.5000000000000001E-3</v>
      </c>
      <c r="G78" s="17">
        <v>5.2499999999999998E-2</v>
      </c>
    </row>
    <row r="79" spans="1:7" x14ac:dyDescent="0.25">
      <c r="A79" s="13" t="s">
        <v>339</v>
      </c>
      <c r="B79" s="36"/>
      <c r="C79" s="36"/>
      <c r="D79" s="15"/>
      <c r="E79" s="16">
        <v>1324.81</v>
      </c>
      <c r="F79" s="17">
        <v>1E-3</v>
      </c>
      <c r="G79" s="17">
        <v>5.1214000000000003E-2</v>
      </c>
    </row>
    <row r="80" spans="1:7" x14ac:dyDescent="0.25">
      <c r="A80" s="14" t="s">
        <v>325</v>
      </c>
      <c r="B80" s="37"/>
      <c r="C80" s="37"/>
      <c r="D80" s="18"/>
      <c r="E80" s="29">
        <v>4623.26</v>
      </c>
      <c r="F80" s="30">
        <v>3.5000000000000001E-3</v>
      </c>
      <c r="G80" s="21"/>
    </row>
    <row r="81" spans="1:7" x14ac:dyDescent="0.25">
      <c r="A81" s="13"/>
      <c r="B81" s="36"/>
      <c r="C81" s="36"/>
      <c r="D81" s="15"/>
      <c r="E81" s="16"/>
      <c r="F81" s="17"/>
      <c r="G81" s="17"/>
    </row>
    <row r="82" spans="1:7" x14ac:dyDescent="0.25">
      <c r="A82" s="25" t="s">
        <v>336</v>
      </c>
      <c r="B82" s="38"/>
      <c r="C82" s="38"/>
      <c r="D82" s="26"/>
      <c r="E82" s="29">
        <v>4623.26</v>
      </c>
      <c r="F82" s="30">
        <v>3.5000000000000001E-3</v>
      </c>
      <c r="G82" s="21"/>
    </row>
    <row r="83" spans="1:7" x14ac:dyDescent="0.25">
      <c r="A83" s="13" t="s">
        <v>340</v>
      </c>
      <c r="B83" s="36"/>
      <c r="C83" s="36"/>
      <c r="D83" s="15"/>
      <c r="E83" s="16">
        <v>32638.148458799998</v>
      </c>
      <c r="F83" s="17">
        <v>2.4718E-2</v>
      </c>
      <c r="G83" s="17"/>
    </row>
    <row r="84" spans="1:7" x14ac:dyDescent="0.25">
      <c r="A84" s="13" t="s">
        <v>341</v>
      </c>
      <c r="B84" s="36"/>
      <c r="C84" s="36"/>
      <c r="D84" s="15"/>
      <c r="E84" s="31">
        <v>-235.35845879999999</v>
      </c>
      <c r="F84" s="32">
        <v>-4.1800000000000002E-4</v>
      </c>
      <c r="G84" s="17">
        <v>5.2130999999999997E-2</v>
      </c>
    </row>
    <row r="85" spans="1:7" x14ac:dyDescent="0.25">
      <c r="A85" s="33" t="s">
        <v>342</v>
      </c>
      <c r="B85" s="39"/>
      <c r="C85" s="39"/>
      <c r="D85" s="34"/>
      <c r="E85" s="27">
        <v>1320390.1200000001</v>
      </c>
      <c r="F85" s="28">
        <v>1</v>
      </c>
      <c r="G85" s="28"/>
    </row>
    <row r="86" spans="1:7" x14ac:dyDescent="0.25">
      <c r="A86" s="70" t="s">
        <v>343</v>
      </c>
      <c r="B86" s="71"/>
      <c r="C86" s="71"/>
      <c r="D86" s="71"/>
      <c r="E86" s="71"/>
      <c r="F86" s="71"/>
      <c r="G86" s="72"/>
    </row>
    <row r="87" spans="1:7" x14ac:dyDescent="0.25">
      <c r="A87" s="1" t="s">
        <v>344</v>
      </c>
    </row>
    <row r="88" spans="1:7" x14ac:dyDescent="0.25">
      <c r="A88" s="73" t="s">
        <v>2762</v>
      </c>
    </row>
    <row r="90" spans="1:7" x14ac:dyDescent="0.25">
      <c r="A90" s="1" t="s">
        <v>346</v>
      </c>
    </row>
    <row r="91" spans="1:7" x14ac:dyDescent="0.25">
      <c r="A91" s="56" t="s">
        <v>347</v>
      </c>
      <c r="B91" s="3" t="s">
        <v>163</v>
      </c>
    </row>
    <row r="92" spans="1:7" x14ac:dyDescent="0.25">
      <c r="A92" t="s">
        <v>348</v>
      </c>
    </row>
    <row r="93" spans="1:7" x14ac:dyDescent="0.25">
      <c r="A93" t="s">
        <v>349</v>
      </c>
      <c r="B93" t="s">
        <v>350</v>
      </c>
      <c r="C93" t="s">
        <v>350</v>
      </c>
    </row>
    <row r="94" spans="1:7" x14ac:dyDescent="0.25">
      <c r="B94" s="58">
        <v>46265</v>
      </c>
      <c r="C94" s="58">
        <v>46295</v>
      </c>
    </row>
    <row r="95" spans="1:7" x14ac:dyDescent="0.25">
      <c r="A95" t="s">
        <v>351</v>
      </c>
      <c r="B95">
        <v>1433.1935000000001</v>
      </c>
      <c r="C95">
        <v>1430.9736</v>
      </c>
    </row>
    <row r="97" spans="1:2" x14ac:dyDescent="0.25">
      <c r="A97" t="s">
        <v>352</v>
      </c>
      <c r="B97" s="3" t="s">
        <v>163</v>
      </c>
    </row>
    <row r="98" spans="1:2" x14ac:dyDescent="0.25">
      <c r="A98" t="s">
        <v>353</v>
      </c>
      <c r="B98" s="3" t="s">
        <v>163</v>
      </c>
    </row>
    <row r="99" spans="1:2" ht="29.1" customHeight="1" x14ac:dyDescent="0.25">
      <c r="A99" s="56" t="s">
        <v>354</v>
      </c>
      <c r="B99" s="3" t="s">
        <v>163</v>
      </c>
    </row>
    <row r="100" spans="1:2" ht="29.1" customHeight="1" x14ac:dyDescent="0.25">
      <c r="A100" s="56" t="s">
        <v>355</v>
      </c>
      <c r="B100" s="3" t="s">
        <v>163</v>
      </c>
    </row>
    <row r="101" spans="1:2" x14ac:dyDescent="0.25">
      <c r="A101" t="s">
        <v>356</v>
      </c>
      <c r="B101" s="66">
        <f>B116</f>
        <v>4.2974313485593303</v>
      </c>
    </row>
    <row r="102" spans="1:2" ht="43.5" customHeight="1" x14ac:dyDescent="0.25">
      <c r="A102" s="56" t="s">
        <v>357</v>
      </c>
      <c r="B102" s="3" t="s">
        <v>163</v>
      </c>
    </row>
    <row r="103" spans="1:2" x14ac:dyDescent="0.25">
      <c r="B103" s="3"/>
    </row>
    <row r="104" spans="1:2" ht="29.1" customHeight="1" x14ac:dyDescent="0.25">
      <c r="A104" s="56" t="s">
        <v>358</v>
      </c>
      <c r="B104" s="3" t="s">
        <v>163</v>
      </c>
    </row>
    <row r="105" spans="1:2" ht="29.1" customHeight="1" x14ac:dyDescent="0.25">
      <c r="A105" s="56" t="s">
        <v>359</v>
      </c>
      <c r="B105">
        <v>449712.57</v>
      </c>
    </row>
    <row r="106" spans="1:2" ht="29.1" customHeight="1" x14ac:dyDescent="0.25">
      <c r="A106" s="56" t="s">
        <v>360</v>
      </c>
      <c r="B106" s="3" t="s">
        <v>163</v>
      </c>
    </row>
    <row r="107" spans="1:2" ht="29.1" customHeight="1" x14ac:dyDescent="0.25">
      <c r="A107" s="56" t="s">
        <v>361</v>
      </c>
      <c r="B107" s="3" t="s">
        <v>163</v>
      </c>
    </row>
    <row r="108" spans="1:2" x14ac:dyDescent="0.25">
      <c r="A108" s="56"/>
      <c r="B108" s="3"/>
    </row>
    <row r="109" spans="1:2" x14ac:dyDescent="0.25">
      <c r="A109" t="s">
        <v>362</v>
      </c>
    </row>
    <row r="110" spans="1:2" x14ac:dyDescent="0.25">
      <c r="A110" s="24" t="s">
        <v>363</v>
      </c>
      <c r="B110" s="24" t="s">
        <v>2763</v>
      </c>
    </row>
    <row r="111" spans="1:2" x14ac:dyDescent="0.25">
      <c r="A111" s="24" t="s">
        <v>365</v>
      </c>
      <c r="B111" s="24" t="s">
        <v>366</v>
      </c>
    </row>
    <row r="112" spans="1:2" x14ac:dyDescent="0.25">
      <c r="A112" s="24"/>
      <c r="B112" s="24"/>
    </row>
    <row r="113" spans="1:4" x14ac:dyDescent="0.25">
      <c r="A113" s="24" t="s">
        <v>367</v>
      </c>
      <c r="B113" s="60">
        <v>7.7268061974840903</v>
      </c>
    </row>
    <row r="114" spans="1:4" x14ac:dyDescent="0.25">
      <c r="A114" s="24"/>
      <c r="B114" s="24"/>
    </row>
    <row r="115" spans="1:4" x14ac:dyDescent="0.25">
      <c r="A115" s="24" t="s">
        <v>368</v>
      </c>
      <c r="B115" s="49">
        <v>3.7587000000000002</v>
      </c>
    </row>
    <row r="116" spans="1:4" x14ac:dyDescent="0.25">
      <c r="A116" s="24" t="s">
        <v>369</v>
      </c>
      <c r="B116" s="49">
        <v>4.2974313485593303</v>
      </c>
    </row>
    <row r="117" spans="1:4" x14ac:dyDescent="0.25">
      <c r="A117" s="24"/>
      <c r="B117" s="24"/>
    </row>
    <row r="118" spans="1:4" x14ac:dyDescent="0.25">
      <c r="A118" s="24" t="s">
        <v>370</v>
      </c>
      <c r="B118" s="65">
        <v>46295</v>
      </c>
    </row>
    <row r="120" spans="1:4" ht="69.95" customHeight="1" x14ac:dyDescent="0.25">
      <c r="A120" s="125" t="s">
        <v>371</v>
      </c>
      <c r="B120" s="125" t="s">
        <v>372</v>
      </c>
      <c r="C120" s="125" t="s">
        <v>5</v>
      </c>
      <c r="D120" s="125" t="s">
        <v>6</v>
      </c>
    </row>
    <row r="121" spans="1:4" ht="69.95" customHeight="1" x14ac:dyDescent="0.25">
      <c r="A121" s="125" t="s">
        <v>2763</v>
      </c>
      <c r="B121" s="125"/>
      <c r="C121" s="125" t="s">
        <v>120</v>
      </c>
      <c r="D121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01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2764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2765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1775</v>
      </c>
      <c r="B11" s="36" t="s">
        <v>1776</v>
      </c>
      <c r="C11" s="36" t="s">
        <v>168</v>
      </c>
      <c r="D11" s="15">
        <v>140500000</v>
      </c>
      <c r="E11" s="16">
        <v>134761.42000000001</v>
      </c>
      <c r="F11" s="17">
        <v>0.13009999999999999</v>
      </c>
      <c r="G11" s="17">
        <v>7.8524999999999998E-2</v>
      </c>
    </row>
    <row r="12" spans="1:7" x14ac:dyDescent="0.25">
      <c r="A12" s="13" t="s">
        <v>1785</v>
      </c>
      <c r="B12" s="36" t="s">
        <v>1786</v>
      </c>
      <c r="C12" s="36" t="s">
        <v>168</v>
      </c>
      <c r="D12" s="15">
        <v>123500000</v>
      </c>
      <c r="E12" s="16">
        <v>118278.05</v>
      </c>
      <c r="F12" s="17">
        <v>0.1142</v>
      </c>
      <c r="G12" s="17">
        <v>7.8899999999999998E-2</v>
      </c>
    </row>
    <row r="13" spans="1:7" x14ac:dyDescent="0.25">
      <c r="A13" s="13" t="s">
        <v>2766</v>
      </c>
      <c r="B13" s="36" t="s">
        <v>2767</v>
      </c>
      <c r="C13" s="36" t="s">
        <v>168</v>
      </c>
      <c r="D13" s="15">
        <v>92000000</v>
      </c>
      <c r="E13" s="16">
        <v>88091.1</v>
      </c>
      <c r="F13" s="17">
        <v>8.5099999999999995E-2</v>
      </c>
      <c r="G13" s="17">
        <v>7.7100000000000002E-2</v>
      </c>
    </row>
    <row r="14" spans="1:7" x14ac:dyDescent="0.25">
      <c r="A14" s="13" t="s">
        <v>2768</v>
      </c>
      <c r="B14" s="36" t="s">
        <v>2769</v>
      </c>
      <c r="C14" s="36" t="s">
        <v>223</v>
      </c>
      <c r="D14" s="15">
        <v>83700000</v>
      </c>
      <c r="E14" s="16">
        <v>82042.240000000005</v>
      </c>
      <c r="F14" s="17">
        <v>7.9200000000000007E-2</v>
      </c>
      <c r="G14" s="17">
        <v>7.9325000000000007E-2</v>
      </c>
    </row>
    <row r="15" spans="1:7" x14ac:dyDescent="0.25">
      <c r="A15" s="13" t="s">
        <v>2770</v>
      </c>
      <c r="B15" s="36" t="s">
        <v>2771</v>
      </c>
      <c r="C15" s="36" t="s">
        <v>168</v>
      </c>
      <c r="D15" s="15">
        <v>82000000</v>
      </c>
      <c r="E15" s="16">
        <v>78866.289999999994</v>
      </c>
      <c r="F15" s="17">
        <v>7.6200000000000004E-2</v>
      </c>
      <c r="G15" s="17">
        <v>7.7427999999999997E-2</v>
      </c>
    </row>
    <row r="16" spans="1:7" x14ac:dyDescent="0.25">
      <c r="A16" s="13" t="s">
        <v>2772</v>
      </c>
      <c r="B16" s="36" t="s">
        <v>2773</v>
      </c>
      <c r="C16" s="36" t="s">
        <v>168</v>
      </c>
      <c r="D16" s="15">
        <v>75000000</v>
      </c>
      <c r="E16" s="16">
        <v>71951.03</v>
      </c>
      <c r="F16" s="17">
        <v>6.9500000000000006E-2</v>
      </c>
      <c r="G16" s="17">
        <v>7.8100000000000003E-2</v>
      </c>
    </row>
    <row r="17" spans="1:7" x14ac:dyDescent="0.25">
      <c r="A17" s="13" t="s">
        <v>2774</v>
      </c>
      <c r="B17" s="36" t="s">
        <v>2775</v>
      </c>
      <c r="C17" s="36" t="s">
        <v>168</v>
      </c>
      <c r="D17" s="15">
        <v>50500000</v>
      </c>
      <c r="E17" s="16">
        <v>50909.66</v>
      </c>
      <c r="F17" s="17">
        <v>4.9200000000000001E-2</v>
      </c>
      <c r="G17" s="17">
        <v>7.5980000000000006E-2</v>
      </c>
    </row>
    <row r="18" spans="1:7" x14ac:dyDescent="0.25">
      <c r="A18" s="13" t="s">
        <v>2776</v>
      </c>
      <c r="B18" s="36" t="s">
        <v>2777</v>
      </c>
      <c r="C18" s="36" t="s">
        <v>168</v>
      </c>
      <c r="D18" s="15">
        <v>50000000</v>
      </c>
      <c r="E18" s="16">
        <v>47653.4</v>
      </c>
      <c r="F18" s="17">
        <v>4.5999999999999999E-2</v>
      </c>
      <c r="G18" s="17">
        <v>7.9149999999999998E-2</v>
      </c>
    </row>
    <row r="19" spans="1:7" x14ac:dyDescent="0.25">
      <c r="A19" s="13" t="s">
        <v>2778</v>
      </c>
      <c r="B19" s="36" t="s">
        <v>2779</v>
      </c>
      <c r="C19" s="36" t="s">
        <v>168</v>
      </c>
      <c r="D19" s="15">
        <v>39500000</v>
      </c>
      <c r="E19" s="16">
        <v>39852.54</v>
      </c>
      <c r="F19" s="17">
        <v>3.85E-2</v>
      </c>
      <c r="G19" s="17">
        <v>7.5998999999999997E-2</v>
      </c>
    </row>
    <row r="20" spans="1:7" x14ac:dyDescent="0.25">
      <c r="A20" s="13" t="s">
        <v>2780</v>
      </c>
      <c r="B20" s="36" t="s">
        <v>2781</v>
      </c>
      <c r="C20" s="36" t="s">
        <v>168</v>
      </c>
      <c r="D20" s="15">
        <v>38000000</v>
      </c>
      <c r="E20" s="16">
        <v>36298.44</v>
      </c>
      <c r="F20" s="17">
        <v>3.5099999999999999E-2</v>
      </c>
      <c r="G20" s="17">
        <v>7.8774999999999998E-2</v>
      </c>
    </row>
    <row r="21" spans="1:7" x14ac:dyDescent="0.25">
      <c r="A21" s="13" t="s">
        <v>2782</v>
      </c>
      <c r="B21" s="36" t="s">
        <v>2783</v>
      </c>
      <c r="C21" s="36" t="s">
        <v>168</v>
      </c>
      <c r="D21" s="15">
        <v>36500000</v>
      </c>
      <c r="E21" s="16">
        <v>35214.730000000003</v>
      </c>
      <c r="F21" s="17">
        <v>3.4000000000000002E-2</v>
      </c>
      <c r="G21" s="17">
        <v>7.8049999999999994E-2</v>
      </c>
    </row>
    <row r="22" spans="1:7" x14ac:dyDescent="0.25">
      <c r="A22" s="13" t="s">
        <v>2784</v>
      </c>
      <c r="B22" s="36" t="s">
        <v>2785</v>
      </c>
      <c r="C22" s="36" t="s">
        <v>223</v>
      </c>
      <c r="D22" s="15">
        <v>28000000</v>
      </c>
      <c r="E22" s="16">
        <v>27348.61</v>
      </c>
      <c r="F22" s="17">
        <v>2.64E-2</v>
      </c>
      <c r="G22" s="17">
        <v>7.775E-2</v>
      </c>
    </row>
    <row r="23" spans="1:7" x14ac:dyDescent="0.25">
      <c r="A23" s="13" t="s">
        <v>2786</v>
      </c>
      <c r="B23" s="36" t="s">
        <v>2787</v>
      </c>
      <c r="C23" s="36" t="s">
        <v>223</v>
      </c>
      <c r="D23" s="15">
        <v>22500000</v>
      </c>
      <c r="E23" s="16">
        <v>22034.68</v>
      </c>
      <c r="F23" s="17">
        <v>2.1299999999999999E-2</v>
      </c>
      <c r="G23" s="17">
        <v>7.8350000000000003E-2</v>
      </c>
    </row>
    <row r="24" spans="1:7" x14ac:dyDescent="0.25">
      <c r="A24" s="13" t="s">
        <v>2788</v>
      </c>
      <c r="B24" s="36" t="s">
        <v>2789</v>
      </c>
      <c r="C24" s="36" t="s">
        <v>168</v>
      </c>
      <c r="D24" s="15">
        <v>19000000</v>
      </c>
      <c r="E24" s="16">
        <v>18320.41</v>
      </c>
      <c r="F24" s="17">
        <v>1.77E-2</v>
      </c>
      <c r="G24" s="17">
        <v>7.8049999999999994E-2</v>
      </c>
    </row>
    <row r="25" spans="1:7" x14ac:dyDescent="0.25">
      <c r="A25" s="13" t="s">
        <v>2790</v>
      </c>
      <c r="B25" s="36" t="s">
        <v>2791</v>
      </c>
      <c r="C25" s="36" t="s">
        <v>168</v>
      </c>
      <c r="D25" s="15">
        <v>12500000</v>
      </c>
      <c r="E25" s="16">
        <v>12453.34</v>
      </c>
      <c r="F25" s="17">
        <v>1.2E-2</v>
      </c>
      <c r="G25" s="17">
        <v>7.8899999999999998E-2</v>
      </c>
    </row>
    <row r="26" spans="1:7" x14ac:dyDescent="0.25">
      <c r="A26" s="13" t="s">
        <v>2792</v>
      </c>
      <c r="B26" s="36" t="s">
        <v>2793</v>
      </c>
      <c r="C26" s="36" t="s">
        <v>168</v>
      </c>
      <c r="D26" s="15">
        <v>11000000</v>
      </c>
      <c r="E26" s="16">
        <v>10574.27</v>
      </c>
      <c r="F26" s="17">
        <v>1.0200000000000001E-2</v>
      </c>
      <c r="G26" s="17">
        <v>7.6562000000000005E-2</v>
      </c>
    </row>
    <row r="27" spans="1:7" x14ac:dyDescent="0.25">
      <c r="A27" s="13" t="s">
        <v>2794</v>
      </c>
      <c r="B27" s="36" t="s">
        <v>2795</v>
      </c>
      <c r="C27" s="36" t="s">
        <v>168</v>
      </c>
      <c r="D27" s="15">
        <v>10000000</v>
      </c>
      <c r="E27" s="16">
        <v>9784.66</v>
      </c>
      <c r="F27" s="17">
        <v>9.4000000000000004E-3</v>
      </c>
      <c r="G27" s="17">
        <v>7.9100000000000004E-2</v>
      </c>
    </row>
    <row r="28" spans="1:7" x14ac:dyDescent="0.25">
      <c r="A28" s="13" t="s">
        <v>2796</v>
      </c>
      <c r="B28" s="36" t="s">
        <v>2797</v>
      </c>
      <c r="C28" s="36" t="s">
        <v>168</v>
      </c>
      <c r="D28" s="15">
        <v>9000000</v>
      </c>
      <c r="E28" s="16">
        <v>9134.34</v>
      </c>
      <c r="F28" s="17">
        <v>8.8000000000000005E-3</v>
      </c>
      <c r="G28" s="17">
        <v>7.6999999999999999E-2</v>
      </c>
    </row>
    <row r="29" spans="1:7" x14ac:dyDescent="0.25">
      <c r="A29" s="13" t="s">
        <v>2798</v>
      </c>
      <c r="B29" s="36" t="s">
        <v>2799</v>
      </c>
      <c r="C29" s="36" t="s">
        <v>168</v>
      </c>
      <c r="D29" s="15">
        <v>7700000</v>
      </c>
      <c r="E29" s="16">
        <v>7654.76</v>
      </c>
      <c r="F29" s="17">
        <v>7.4000000000000003E-3</v>
      </c>
      <c r="G29" s="17">
        <v>7.6950000000000005E-2</v>
      </c>
    </row>
    <row r="30" spans="1:7" x14ac:dyDescent="0.25">
      <c r="A30" s="13" t="s">
        <v>2800</v>
      </c>
      <c r="B30" s="36" t="s">
        <v>2801</v>
      </c>
      <c r="C30" s="36" t="s">
        <v>168</v>
      </c>
      <c r="D30" s="15">
        <v>6000000</v>
      </c>
      <c r="E30" s="16">
        <v>6123.1</v>
      </c>
      <c r="F30" s="17">
        <v>5.8999999999999999E-3</v>
      </c>
      <c r="G30" s="17">
        <v>7.6999999999999999E-2</v>
      </c>
    </row>
    <row r="31" spans="1:7" x14ac:dyDescent="0.25">
      <c r="A31" s="13" t="s">
        <v>2802</v>
      </c>
      <c r="B31" s="36" t="s">
        <v>2803</v>
      </c>
      <c r="C31" s="36" t="s">
        <v>168</v>
      </c>
      <c r="D31" s="15">
        <v>6000000</v>
      </c>
      <c r="E31" s="16">
        <v>6093.04</v>
      </c>
      <c r="F31" s="17">
        <v>5.8999999999999999E-3</v>
      </c>
      <c r="G31" s="17">
        <v>7.6950000000000005E-2</v>
      </c>
    </row>
    <row r="32" spans="1:7" x14ac:dyDescent="0.25">
      <c r="A32" s="13" t="s">
        <v>2804</v>
      </c>
      <c r="B32" s="36" t="s">
        <v>2805</v>
      </c>
      <c r="C32" s="36" t="s">
        <v>168</v>
      </c>
      <c r="D32" s="15">
        <v>5500000</v>
      </c>
      <c r="E32" s="16">
        <v>5588.9</v>
      </c>
      <c r="F32" s="17">
        <v>5.4000000000000003E-3</v>
      </c>
      <c r="G32" s="17">
        <v>7.6562000000000005E-2</v>
      </c>
    </row>
    <row r="33" spans="1:7" x14ac:dyDescent="0.25">
      <c r="A33" s="13" t="s">
        <v>2806</v>
      </c>
      <c r="B33" s="36" t="s">
        <v>2807</v>
      </c>
      <c r="C33" s="36" t="s">
        <v>168</v>
      </c>
      <c r="D33" s="15">
        <v>5000000</v>
      </c>
      <c r="E33" s="16">
        <v>4870.4399999999996</v>
      </c>
      <c r="F33" s="17">
        <v>4.7000000000000002E-3</v>
      </c>
      <c r="G33" s="17">
        <v>7.9140000000000002E-2</v>
      </c>
    </row>
    <row r="34" spans="1:7" x14ac:dyDescent="0.25">
      <c r="A34" s="13" t="s">
        <v>2808</v>
      </c>
      <c r="B34" s="36" t="s">
        <v>2809</v>
      </c>
      <c r="C34" s="36" t="s">
        <v>168</v>
      </c>
      <c r="D34" s="15">
        <v>4500000</v>
      </c>
      <c r="E34" s="16">
        <v>4569.13</v>
      </c>
      <c r="F34" s="17">
        <v>4.4000000000000003E-3</v>
      </c>
      <c r="G34" s="17">
        <v>7.6999999999999999E-2</v>
      </c>
    </row>
    <row r="35" spans="1:7" x14ac:dyDescent="0.25">
      <c r="A35" s="13" t="s">
        <v>2810</v>
      </c>
      <c r="B35" s="36" t="s">
        <v>2811</v>
      </c>
      <c r="C35" s="36" t="s">
        <v>168</v>
      </c>
      <c r="D35" s="15">
        <v>3500000</v>
      </c>
      <c r="E35" s="16">
        <v>3431.26</v>
      </c>
      <c r="F35" s="17">
        <v>3.3E-3</v>
      </c>
      <c r="G35" s="17">
        <v>7.9100000000000004E-2</v>
      </c>
    </row>
    <row r="36" spans="1:7" x14ac:dyDescent="0.25">
      <c r="A36" s="13" t="s">
        <v>2812</v>
      </c>
      <c r="B36" s="36" t="s">
        <v>2813</v>
      </c>
      <c r="C36" s="36" t="s">
        <v>168</v>
      </c>
      <c r="D36" s="15">
        <v>3000000</v>
      </c>
      <c r="E36" s="16">
        <v>2914.86</v>
      </c>
      <c r="F36" s="17">
        <v>2.8E-3</v>
      </c>
      <c r="G36" s="17">
        <v>7.6999999999999999E-2</v>
      </c>
    </row>
    <row r="37" spans="1:7" x14ac:dyDescent="0.25">
      <c r="A37" s="13" t="s">
        <v>2814</v>
      </c>
      <c r="B37" s="36" t="s">
        <v>2815</v>
      </c>
      <c r="C37" s="36" t="s">
        <v>168</v>
      </c>
      <c r="D37" s="15">
        <v>2500000</v>
      </c>
      <c r="E37" s="16">
        <v>2455.35</v>
      </c>
      <c r="F37" s="17">
        <v>2.3999999999999998E-3</v>
      </c>
      <c r="G37" s="17">
        <v>7.6999999999999999E-2</v>
      </c>
    </row>
    <row r="38" spans="1:7" x14ac:dyDescent="0.25">
      <c r="A38" s="13" t="s">
        <v>2816</v>
      </c>
      <c r="B38" s="36" t="s">
        <v>2817</v>
      </c>
      <c r="C38" s="36" t="s">
        <v>168</v>
      </c>
      <c r="D38" s="15">
        <v>2000000</v>
      </c>
      <c r="E38" s="16">
        <v>1950.7</v>
      </c>
      <c r="F38" s="17">
        <v>1.9E-3</v>
      </c>
      <c r="G38" s="17">
        <v>7.9149999999999998E-2</v>
      </c>
    </row>
    <row r="39" spans="1:7" x14ac:dyDescent="0.25">
      <c r="A39" s="13" t="s">
        <v>2818</v>
      </c>
      <c r="B39" s="36" t="s">
        <v>2819</v>
      </c>
      <c r="C39" s="36" t="s">
        <v>223</v>
      </c>
      <c r="D39" s="15">
        <v>1500000</v>
      </c>
      <c r="E39" s="16">
        <v>1528.92</v>
      </c>
      <c r="F39" s="17">
        <v>1.5E-3</v>
      </c>
      <c r="G39" s="17">
        <v>7.6550000000000007E-2</v>
      </c>
    </row>
    <row r="40" spans="1:7" x14ac:dyDescent="0.25">
      <c r="A40" s="13" t="s">
        <v>2820</v>
      </c>
      <c r="B40" s="36" t="s">
        <v>2821</v>
      </c>
      <c r="C40" s="36" t="s">
        <v>223</v>
      </c>
      <c r="D40" s="15">
        <v>1000000</v>
      </c>
      <c r="E40" s="16">
        <v>1021.98</v>
      </c>
      <c r="F40" s="17">
        <v>1E-3</v>
      </c>
      <c r="G40" s="17">
        <v>7.6550000000000007E-2</v>
      </c>
    </row>
    <row r="41" spans="1:7" x14ac:dyDescent="0.25">
      <c r="A41" s="13" t="s">
        <v>2822</v>
      </c>
      <c r="B41" s="36" t="s">
        <v>2823</v>
      </c>
      <c r="C41" s="36" t="s">
        <v>168</v>
      </c>
      <c r="D41" s="15">
        <v>1000000</v>
      </c>
      <c r="E41" s="16">
        <v>992.94</v>
      </c>
      <c r="F41" s="17">
        <v>1E-3</v>
      </c>
      <c r="G41" s="17">
        <v>7.6562000000000005E-2</v>
      </c>
    </row>
    <row r="42" spans="1:7" x14ac:dyDescent="0.25">
      <c r="A42" s="13" t="s">
        <v>2824</v>
      </c>
      <c r="B42" s="36" t="s">
        <v>2825</v>
      </c>
      <c r="C42" s="36" t="s">
        <v>168</v>
      </c>
      <c r="D42" s="15">
        <v>500000</v>
      </c>
      <c r="E42" s="16">
        <v>492.8</v>
      </c>
      <c r="F42" s="17">
        <v>5.0000000000000001E-4</v>
      </c>
      <c r="G42" s="17">
        <v>7.7299999999999994E-2</v>
      </c>
    </row>
    <row r="43" spans="1:7" x14ac:dyDescent="0.25">
      <c r="A43" s="14" t="s">
        <v>325</v>
      </c>
      <c r="B43" s="37"/>
      <c r="C43" s="37"/>
      <c r="D43" s="18"/>
      <c r="E43" s="29">
        <v>943257.39</v>
      </c>
      <c r="F43" s="30">
        <v>0.91100000000000003</v>
      </c>
      <c r="G43" s="21"/>
    </row>
    <row r="44" spans="1:7" x14ac:dyDescent="0.25">
      <c r="A44" s="13"/>
      <c r="B44" s="36"/>
      <c r="C44" s="36"/>
      <c r="D44" s="15"/>
      <c r="E44" s="16"/>
      <c r="F44" s="17"/>
      <c r="G44" s="17"/>
    </row>
    <row r="45" spans="1:7" x14ac:dyDescent="0.25">
      <c r="A45" s="14" t="s">
        <v>326</v>
      </c>
      <c r="B45" s="36"/>
      <c r="C45" s="36"/>
      <c r="D45" s="15"/>
      <c r="E45" s="16"/>
      <c r="F45" s="17"/>
      <c r="G45" s="17"/>
    </row>
    <row r="46" spans="1:7" x14ac:dyDescent="0.25">
      <c r="A46" s="13" t="s">
        <v>2538</v>
      </c>
      <c r="B46" s="36" t="s">
        <v>2539</v>
      </c>
      <c r="C46" s="36" t="s">
        <v>329</v>
      </c>
      <c r="D46" s="15">
        <v>48600000</v>
      </c>
      <c r="E46" s="16">
        <v>47569.73</v>
      </c>
      <c r="F46" s="17">
        <v>4.5900000000000003E-2</v>
      </c>
      <c r="G46" s="17">
        <v>7.1465000000000001E-2</v>
      </c>
    </row>
    <row r="47" spans="1:7" x14ac:dyDescent="0.25">
      <c r="A47" s="14" t="s">
        <v>325</v>
      </c>
      <c r="B47" s="37"/>
      <c r="C47" s="37"/>
      <c r="D47" s="18"/>
      <c r="E47" s="29">
        <v>47569.73</v>
      </c>
      <c r="F47" s="30">
        <v>4.5900000000000003E-2</v>
      </c>
      <c r="G47" s="21"/>
    </row>
    <row r="48" spans="1:7" x14ac:dyDescent="0.25">
      <c r="A48" s="13"/>
      <c r="B48" s="36"/>
      <c r="C48" s="36"/>
      <c r="D48" s="15"/>
      <c r="E48" s="16"/>
      <c r="F48" s="17"/>
      <c r="G48" s="17"/>
    </row>
    <row r="49" spans="1:7" x14ac:dyDescent="0.25">
      <c r="A49" s="14" t="s">
        <v>334</v>
      </c>
      <c r="B49" s="36"/>
      <c r="C49" s="36"/>
      <c r="D49" s="15"/>
      <c r="E49" s="16"/>
      <c r="F49" s="17"/>
      <c r="G49" s="17"/>
    </row>
    <row r="50" spans="1:7" x14ac:dyDescent="0.25">
      <c r="A50" s="14" t="s">
        <v>325</v>
      </c>
      <c r="B50" s="36"/>
      <c r="C50" s="36"/>
      <c r="D50" s="15"/>
      <c r="E50" s="40" t="s">
        <v>163</v>
      </c>
      <c r="F50" s="41" t="s">
        <v>163</v>
      </c>
      <c r="G50" s="17"/>
    </row>
    <row r="51" spans="1:7" x14ac:dyDescent="0.25">
      <c r="A51" s="13"/>
      <c r="B51" s="36"/>
      <c r="C51" s="36"/>
      <c r="D51" s="15"/>
      <c r="E51" s="16"/>
      <c r="F51" s="17"/>
      <c r="G51" s="17"/>
    </row>
    <row r="52" spans="1:7" x14ac:dyDescent="0.25">
      <c r="A52" s="14" t="s">
        <v>335</v>
      </c>
      <c r="B52" s="36"/>
      <c r="C52" s="36"/>
      <c r="D52" s="15"/>
      <c r="E52" s="16"/>
      <c r="F52" s="17"/>
      <c r="G52" s="17"/>
    </row>
    <row r="53" spans="1:7" x14ac:dyDescent="0.25">
      <c r="A53" s="14" t="s">
        <v>325</v>
      </c>
      <c r="B53" s="36"/>
      <c r="C53" s="36"/>
      <c r="D53" s="15"/>
      <c r="E53" s="40" t="s">
        <v>163</v>
      </c>
      <c r="F53" s="41" t="s">
        <v>163</v>
      </c>
      <c r="G53" s="17"/>
    </row>
    <row r="54" spans="1:7" x14ac:dyDescent="0.25">
      <c r="A54" s="13"/>
      <c r="B54" s="36"/>
      <c r="C54" s="36"/>
      <c r="D54" s="15"/>
      <c r="E54" s="16"/>
      <c r="F54" s="17"/>
      <c r="G54" s="17"/>
    </row>
    <row r="55" spans="1:7" x14ac:dyDescent="0.25">
      <c r="A55" s="25" t="s">
        <v>336</v>
      </c>
      <c r="B55" s="38"/>
      <c r="C55" s="38"/>
      <c r="D55" s="26"/>
      <c r="E55" s="29">
        <v>990827.12</v>
      </c>
      <c r="F55" s="30">
        <v>0.95689999999999997</v>
      </c>
      <c r="G55" s="21"/>
    </row>
    <row r="56" spans="1:7" x14ac:dyDescent="0.25">
      <c r="A56" s="13"/>
      <c r="B56" s="36"/>
      <c r="C56" s="36"/>
      <c r="D56" s="15"/>
      <c r="E56" s="16"/>
      <c r="F56" s="17"/>
      <c r="G56" s="17"/>
    </row>
    <row r="57" spans="1:7" x14ac:dyDescent="0.25">
      <c r="A57" s="13"/>
      <c r="B57" s="36"/>
      <c r="C57" s="36"/>
      <c r="D57" s="15"/>
      <c r="E57" s="16"/>
      <c r="F57" s="17"/>
      <c r="G57" s="17"/>
    </row>
    <row r="58" spans="1:7" x14ac:dyDescent="0.25">
      <c r="A58" s="14" t="s">
        <v>337</v>
      </c>
      <c r="B58" s="36"/>
      <c r="C58" s="36"/>
      <c r="D58" s="15"/>
      <c r="E58" s="16"/>
      <c r="F58" s="17"/>
      <c r="G58" s="17"/>
    </row>
    <row r="59" spans="1:7" x14ac:dyDescent="0.25">
      <c r="A59" s="13" t="s">
        <v>339</v>
      </c>
      <c r="B59" s="36"/>
      <c r="C59" s="36"/>
      <c r="D59" s="15"/>
      <c r="E59" s="16">
        <v>1058.8499999999999</v>
      </c>
      <c r="F59" s="17">
        <v>1E-3</v>
      </c>
      <c r="G59" s="17">
        <v>5.1214000000000003E-2</v>
      </c>
    </row>
    <row r="60" spans="1:7" x14ac:dyDescent="0.25">
      <c r="A60" s="14" t="s">
        <v>325</v>
      </c>
      <c r="B60" s="37"/>
      <c r="C60" s="37"/>
      <c r="D60" s="18"/>
      <c r="E60" s="29">
        <v>1058.8499999999999</v>
      </c>
      <c r="F60" s="30">
        <v>1E-3</v>
      </c>
      <c r="G60" s="21"/>
    </row>
    <row r="61" spans="1:7" x14ac:dyDescent="0.25">
      <c r="A61" s="13"/>
      <c r="B61" s="36"/>
      <c r="C61" s="36"/>
      <c r="D61" s="15"/>
      <c r="E61" s="16"/>
      <c r="F61" s="17"/>
      <c r="G61" s="17"/>
    </row>
    <row r="62" spans="1:7" x14ac:dyDescent="0.25">
      <c r="A62" s="25" t="s">
        <v>336</v>
      </c>
      <c r="B62" s="38"/>
      <c r="C62" s="38"/>
      <c r="D62" s="26"/>
      <c r="E62" s="29">
        <v>1058.8499999999999</v>
      </c>
      <c r="F62" s="30">
        <v>1E-3</v>
      </c>
      <c r="G62" s="21"/>
    </row>
    <row r="63" spans="1:7" x14ac:dyDescent="0.25">
      <c r="A63" s="13" t="s">
        <v>340</v>
      </c>
      <c r="B63" s="36"/>
      <c r="C63" s="36"/>
      <c r="D63" s="15"/>
      <c r="E63" s="16">
        <v>44216.972953500001</v>
      </c>
      <c r="F63" s="17">
        <v>4.2699000000000001E-2</v>
      </c>
      <c r="G63" s="17"/>
    </row>
    <row r="64" spans="1:7" x14ac:dyDescent="0.25">
      <c r="A64" s="13" t="s">
        <v>341</v>
      </c>
      <c r="B64" s="36"/>
      <c r="C64" s="36"/>
      <c r="D64" s="15"/>
      <c r="E64" s="31">
        <v>-558.58295350000003</v>
      </c>
      <c r="F64" s="32">
        <v>-5.9900000000000003E-4</v>
      </c>
      <c r="G64" s="17">
        <v>5.1214000000000003E-2</v>
      </c>
    </row>
    <row r="65" spans="1:7" x14ac:dyDescent="0.25">
      <c r="A65" s="33" t="s">
        <v>342</v>
      </c>
      <c r="B65" s="39"/>
      <c r="C65" s="39"/>
      <c r="D65" s="34"/>
      <c r="E65" s="27">
        <v>1035544.36</v>
      </c>
      <c r="F65" s="28">
        <v>1</v>
      </c>
      <c r="G65" s="28"/>
    </row>
    <row r="66" spans="1:7" x14ac:dyDescent="0.25">
      <c r="A66" s="70" t="s">
        <v>343</v>
      </c>
      <c r="B66" s="71"/>
      <c r="C66" s="71"/>
      <c r="D66" s="71"/>
      <c r="E66" s="71"/>
      <c r="F66" s="71"/>
      <c r="G66" s="72"/>
    </row>
    <row r="67" spans="1:7" x14ac:dyDescent="0.25">
      <c r="A67" s="1" t="s">
        <v>344</v>
      </c>
    </row>
    <row r="68" spans="1:7" x14ac:dyDescent="0.25">
      <c r="A68" s="73" t="s">
        <v>2826</v>
      </c>
    </row>
    <row r="70" spans="1:7" x14ac:dyDescent="0.25">
      <c r="A70" s="1" t="s">
        <v>346</v>
      </c>
    </row>
    <row r="71" spans="1:7" x14ac:dyDescent="0.25">
      <c r="A71" s="56" t="s">
        <v>347</v>
      </c>
      <c r="B71" s="3" t="s">
        <v>163</v>
      </c>
    </row>
    <row r="72" spans="1:7" x14ac:dyDescent="0.25">
      <c r="A72" t="s">
        <v>348</v>
      </c>
    </row>
    <row r="73" spans="1:7" x14ac:dyDescent="0.25">
      <c r="A73" t="s">
        <v>349</v>
      </c>
      <c r="B73" t="s">
        <v>350</v>
      </c>
      <c r="C73" t="s">
        <v>350</v>
      </c>
    </row>
    <row r="74" spans="1:7" x14ac:dyDescent="0.25">
      <c r="B74" s="58">
        <v>46265</v>
      </c>
      <c r="C74" s="58">
        <v>46295</v>
      </c>
    </row>
    <row r="75" spans="1:7" x14ac:dyDescent="0.25">
      <c r="A75" t="s">
        <v>351</v>
      </c>
      <c r="B75">
        <v>1344.7792999999999</v>
      </c>
      <c r="C75">
        <v>1340.1709000000001</v>
      </c>
    </row>
    <row r="77" spans="1:7" x14ac:dyDescent="0.25">
      <c r="A77" t="s">
        <v>352</v>
      </c>
      <c r="B77" s="3" t="s">
        <v>163</v>
      </c>
    </row>
    <row r="78" spans="1:7" x14ac:dyDescent="0.25">
      <c r="A78" t="s">
        <v>353</v>
      </c>
      <c r="B78" s="3" t="s">
        <v>163</v>
      </c>
    </row>
    <row r="79" spans="1:7" ht="29.1" customHeight="1" x14ac:dyDescent="0.25">
      <c r="A79" s="56" t="s">
        <v>354</v>
      </c>
      <c r="B79" s="3" t="s">
        <v>163</v>
      </c>
    </row>
    <row r="80" spans="1:7" ht="29.1" customHeight="1" x14ac:dyDescent="0.25">
      <c r="A80" s="56" t="s">
        <v>355</v>
      </c>
      <c r="B80" s="3" t="s">
        <v>163</v>
      </c>
    </row>
    <row r="81" spans="1:2" x14ac:dyDescent="0.25">
      <c r="A81" t="s">
        <v>356</v>
      </c>
      <c r="B81" s="66">
        <f>B96</f>
        <v>5.4058756817674896</v>
      </c>
    </row>
    <row r="82" spans="1:2" ht="43.5" customHeight="1" x14ac:dyDescent="0.25">
      <c r="A82" s="56" t="s">
        <v>357</v>
      </c>
      <c r="B82" s="3" t="s">
        <v>163</v>
      </c>
    </row>
    <row r="83" spans="1:2" x14ac:dyDescent="0.25">
      <c r="B83" s="3"/>
    </row>
    <row r="84" spans="1:2" ht="29.1" customHeight="1" x14ac:dyDescent="0.25">
      <c r="A84" s="56" t="s">
        <v>358</v>
      </c>
      <c r="B84" s="3" t="s">
        <v>163</v>
      </c>
    </row>
    <row r="85" spans="1:2" ht="29.1" customHeight="1" x14ac:dyDescent="0.25">
      <c r="A85" s="56" t="s">
        <v>359</v>
      </c>
      <c r="B85">
        <v>412445.16</v>
      </c>
    </row>
    <row r="86" spans="1:2" ht="29.1" customHeight="1" x14ac:dyDescent="0.25">
      <c r="A86" s="56" t="s">
        <v>360</v>
      </c>
      <c r="B86" s="3" t="s">
        <v>163</v>
      </c>
    </row>
    <row r="87" spans="1:2" ht="29.1" customHeight="1" x14ac:dyDescent="0.25">
      <c r="A87" s="56" t="s">
        <v>361</v>
      </c>
      <c r="B87" s="3" t="s">
        <v>163</v>
      </c>
    </row>
    <row r="88" spans="1:2" x14ac:dyDescent="0.25">
      <c r="A88" s="56"/>
      <c r="B88" s="3"/>
    </row>
    <row r="89" spans="1:2" x14ac:dyDescent="0.25">
      <c r="A89" t="s">
        <v>362</v>
      </c>
    </row>
    <row r="90" spans="1:2" x14ac:dyDescent="0.25">
      <c r="A90" s="24" t="s">
        <v>363</v>
      </c>
      <c r="B90" s="24" t="s">
        <v>2827</v>
      </c>
    </row>
    <row r="91" spans="1:2" x14ac:dyDescent="0.25">
      <c r="A91" s="24" t="s">
        <v>365</v>
      </c>
      <c r="B91" s="24" t="s">
        <v>366</v>
      </c>
    </row>
    <row r="92" spans="1:2" x14ac:dyDescent="0.25">
      <c r="A92" s="24"/>
      <c r="B92" s="24"/>
    </row>
    <row r="93" spans="1:2" x14ac:dyDescent="0.25">
      <c r="A93" s="24" t="s">
        <v>367</v>
      </c>
      <c r="B93" s="60">
        <v>7.7726661495506297</v>
      </c>
    </row>
    <row r="94" spans="1:2" x14ac:dyDescent="0.25">
      <c r="A94" s="24"/>
      <c r="B94" s="24"/>
    </row>
    <row r="95" spans="1:2" x14ac:dyDescent="0.25">
      <c r="A95" s="24" t="s">
        <v>368</v>
      </c>
      <c r="B95" s="49">
        <v>4.4598000000000004</v>
      </c>
    </row>
    <row r="96" spans="1:2" x14ac:dyDescent="0.25">
      <c r="A96" s="24" t="s">
        <v>369</v>
      </c>
      <c r="B96" s="49">
        <v>5.4058756817674896</v>
      </c>
    </row>
    <row r="97" spans="1:4" x14ac:dyDescent="0.25">
      <c r="A97" s="24"/>
      <c r="B97" s="24"/>
    </row>
    <row r="98" spans="1:4" x14ac:dyDescent="0.25">
      <c r="A98" s="24" t="s">
        <v>370</v>
      </c>
      <c r="B98" s="65">
        <v>46295</v>
      </c>
    </row>
    <row r="100" spans="1:4" ht="69.95" customHeight="1" x14ac:dyDescent="0.25">
      <c r="A100" s="125" t="s">
        <v>371</v>
      </c>
      <c r="B100" s="125" t="s">
        <v>372</v>
      </c>
      <c r="C100" s="125" t="s">
        <v>5</v>
      </c>
      <c r="D100" s="125" t="s">
        <v>6</v>
      </c>
    </row>
    <row r="101" spans="1:4" ht="69.95" customHeight="1" x14ac:dyDescent="0.25">
      <c r="A101" s="125" t="s">
        <v>2827</v>
      </c>
      <c r="B101" s="125"/>
      <c r="C101" s="125" t="s">
        <v>87</v>
      </c>
      <c r="D101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70"/>
  <sheetViews>
    <sheetView showGridLines="0" workbookViewId="0">
      <pane ySplit="4" topLeftCell="A67" activePane="bottomLeft" state="frozen"/>
      <selection pane="bottomLeft" activeCell="C74" sqref="C74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2828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2829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584</v>
      </c>
      <c r="B8" s="36" t="s">
        <v>585</v>
      </c>
      <c r="C8" s="36" t="s">
        <v>431</v>
      </c>
      <c r="D8" s="15">
        <v>210000</v>
      </c>
      <c r="E8" s="16">
        <v>4158</v>
      </c>
      <c r="F8" s="17">
        <v>3.09E-2</v>
      </c>
      <c r="G8" s="17"/>
    </row>
    <row r="9" spans="1:7" x14ac:dyDescent="0.25">
      <c r="A9" s="13" t="s">
        <v>448</v>
      </c>
      <c r="B9" s="36" t="s">
        <v>449</v>
      </c>
      <c r="C9" s="36" t="s">
        <v>450</v>
      </c>
      <c r="D9" s="15">
        <v>89325</v>
      </c>
      <c r="E9" s="16">
        <v>3899.93</v>
      </c>
      <c r="F9" s="17">
        <v>2.9000000000000001E-2</v>
      </c>
      <c r="G9" s="17"/>
    </row>
    <row r="10" spans="1:7" x14ac:dyDescent="0.25">
      <c r="A10" s="13" t="s">
        <v>515</v>
      </c>
      <c r="B10" s="36" t="s">
        <v>516</v>
      </c>
      <c r="C10" s="36" t="s">
        <v>414</v>
      </c>
      <c r="D10" s="15">
        <v>80000</v>
      </c>
      <c r="E10" s="16">
        <v>3808</v>
      </c>
      <c r="F10" s="17">
        <v>2.8299999999999999E-2</v>
      </c>
      <c r="G10" s="17"/>
    </row>
    <row r="11" spans="1:7" x14ac:dyDescent="0.25">
      <c r="A11" s="13" t="s">
        <v>404</v>
      </c>
      <c r="B11" s="36" t="s">
        <v>405</v>
      </c>
      <c r="C11" s="36" t="s">
        <v>378</v>
      </c>
      <c r="D11" s="15">
        <v>279378</v>
      </c>
      <c r="E11" s="16">
        <v>3692.54</v>
      </c>
      <c r="F11" s="17">
        <v>2.75E-2</v>
      </c>
      <c r="G11" s="17"/>
    </row>
    <row r="12" spans="1:7" x14ac:dyDescent="0.25">
      <c r="A12" s="13" t="s">
        <v>391</v>
      </c>
      <c r="B12" s="36" t="s">
        <v>392</v>
      </c>
      <c r="C12" s="36" t="s">
        <v>378</v>
      </c>
      <c r="D12" s="15">
        <v>1090802</v>
      </c>
      <c r="E12" s="16">
        <v>3462.21</v>
      </c>
      <c r="F12" s="17">
        <v>2.58E-2</v>
      </c>
      <c r="G12" s="17"/>
    </row>
    <row r="13" spans="1:7" x14ac:dyDescent="0.25">
      <c r="A13" s="13" t="s">
        <v>641</v>
      </c>
      <c r="B13" s="36" t="s">
        <v>642</v>
      </c>
      <c r="C13" s="36" t="s">
        <v>397</v>
      </c>
      <c r="D13" s="15">
        <v>1065346</v>
      </c>
      <c r="E13" s="16">
        <v>3409.11</v>
      </c>
      <c r="F13" s="17">
        <v>2.5399999999999999E-2</v>
      </c>
      <c r="G13" s="17"/>
    </row>
    <row r="14" spans="1:7" x14ac:dyDescent="0.25">
      <c r="A14" s="13" t="s">
        <v>673</v>
      </c>
      <c r="B14" s="36" t="s">
        <v>674</v>
      </c>
      <c r="C14" s="36" t="s">
        <v>431</v>
      </c>
      <c r="D14" s="15">
        <v>125000</v>
      </c>
      <c r="E14" s="16">
        <v>2918.38</v>
      </c>
      <c r="F14" s="17">
        <v>2.1700000000000001E-2</v>
      </c>
      <c r="G14" s="17"/>
    </row>
    <row r="15" spans="1:7" x14ac:dyDescent="0.25">
      <c r="A15" s="13" t="s">
        <v>622</v>
      </c>
      <c r="B15" s="36" t="s">
        <v>623</v>
      </c>
      <c r="C15" s="36" t="s">
        <v>381</v>
      </c>
      <c r="D15" s="15">
        <v>65000</v>
      </c>
      <c r="E15" s="16">
        <v>2730.65</v>
      </c>
      <c r="F15" s="17">
        <v>2.0299999999999999E-2</v>
      </c>
      <c r="G15" s="17"/>
    </row>
    <row r="16" spans="1:7" x14ac:dyDescent="0.25">
      <c r="A16" s="13" t="s">
        <v>721</v>
      </c>
      <c r="B16" s="36" t="s">
        <v>722</v>
      </c>
      <c r="C16" s="36" t="s">
        <v>498</v>
      </c>
      <c r="D16" s="15">
        <v>1475000</v>
      </c>
      <c r="E16" s="16">
        <v>2676.98</v>
      </c>
      <c r="F16" s="17">
        <v>1.9900000000000001E-2</v>
      </c>
      <c r="G16" s="17"/>
    </row>
    <row r="17" spans="1:7" x14ac:dyDescent="0.25">
      <c r="A17" s="13" t="s">
        <v>666</v>
      </c>
      <c r="B17" s="36" t="s">
        <v>667</v>
      </c>
      <c r="C17" s="36" t="s">
        <v>467</v>
      </c>
      <c r="D17" s="15">
        <v>86494</v>
      </c>
      <c r="E17" s="16">
        <v>2648.36</v>
      </c>
      <c r="F17" s="17">
        <v>1.9699999999999999E-2</v>
      </c>
      <c r="G17" s="17"/>
    </row>
    <row r="18" spans="1:7" x14ac:dyDescent="0.25">
      <c r="A18" s="13" t="s">
        <v>614</v>
      </c>
      <c r="B18" s="36" t="s">
        <v>615</v>
      </c>
      <c r="C18" s="36" t="s">
        <v>378</v>
      </c>
      <c r="D18" s="15">
        <v>261130</v>
      </c>
      <c r="E18" s="16">
        <v>2638.2</v>
      </c>
      <c r="F18" s="17">
        <v>1.9599999999999999E-2</v>
      </c>
      <c r="G18" s="17"/>
    </row>
    <row r="19" spans="1:7" x14ac:dyDescent="0.25">
      <c r="A19" s="13" t="s">
        <v>643</v>
      </c>
      <c r="B19" s="36" t="s">
        <v>644</v>
      </c>
      <c r="C19" s="36" t="s">
        <v>583</v>
      </c>
      <c r="D19" s="15">
        <v>280000</v>
      </c>
      <c r="E19" s="16">
        <v>2637.04</v>
      </c>
      <c r="F19" s="17">
        <v>1.9599999999999999E-2</v>
      </c>
      <c r="G19" s="17"/>
    </row>
    <row r="20" spans="1:7" x14ac:dyDescent="0.25">
      <c r="A20" s="13" t="s">
        <v>683</v>
      </c>
      <c r="B20" s="36" t="s">
        <v>684</v>
      </c>
      <c r="C20" s="36" t="s">
        <v>381</v>
      </c>
      <c r="D20" s="15">
        <v>15079</v>
      </c>
      <c r="E20" s="16">
        <v>2621.33</v>
      </c>
      <c r="F20" s="17">
        <v>1.95E-2</v>
      </c>
      <c r="G20" s="17"/>
    </row>
    <row r="21" spans="1:7" x14ac:dyDescent="0.25">
      <c r="A21" s="13" t="s">
        <v>897</v>
      </c>
      <c r="B21" s="36" t="s">
        <v>898</v>
      </c>
      <c r="C21" s="36" t="s">
        <v>381</v>
      </c>
      <c r="D21" s="15">
        <v>8500</v>
      </c>
      <c r="E21" s="16">
        <v>2603.5500000000002</v>
      </c>
      <c r="F21" s="17">
        <v>1.9400000000000001E-2</v>
      </c>
      <c r="G21" s="17"/>
    </row>
    <row r="22" spans="1:7" x14ac:dyDescent="0.25">
      <c r="A22" s="13" t="s">
        <v>656</v>
      </c>
      <c r="B22" s="36" t="s">
        <v>657</v>
      </c>
      <c r="C22" s="36" t="s">
        <v>384</v>
      </c>
      <c r="D22" s="15">
        <v>23942</v>
      </c>
      <c r="E22" s="16">
        <v>2603.4499999999998</v>
      </c>
      <c r="F22" s="17">
        <v>1.9400000000000001E-2</v>
      </c>
      <c r="G22" s="17"/>
    </row>
    <row r="23" spans="1:7" x14ac:dyDescent="0.25">
      <c r="A23" s="13" t="s">
        <v>685</v>
      </c>
      <c r="B23" s="36" t="s">
        <v>686</v>
      </c>
      <c r="C23" s="36" t="s">
        <v>417</v>
      </c>
      <c r="D23" s="15">
        <v>146739</v>
      </c>
      <c r="E23" s="16">
        <v>2540.0500000000002</v>
      </c>
      <c r="F23" s="17">
        <v>1.89E-2</v>
      </c>
      <c r="G23" s="17"/>
    </row>
    <row r="24" spans="1:7" x14ac:dyDescent="0.25">
      <c r="A24" s="13" t="s">
        <v>382</v>
      </c>
      <c r="B24" s="36" t="s">
        <v>383</v>
      </c>
      <c r="C24" s="36" t="s">
        <v>384</v>
      </c>
      <c r="D24" s="15">
        <v>166014</v>
      </c>
      <c r="E24" s="16">
        <v>2365.6999999999998</v>
      </c>
      <c r="F24" s="17">
        <v>1.7600000000000001E-2</v>
      </c>
      <c r="G24" s="17"/>
    </row>
    <row r="25" spans="1:7" x14ac:dyDescent="0.25">
      <c r="A25" s="13" t="s">
        <v>548</v>
      </c>
      <c r="B25" s="36" t="s">
        <v>549</v>
      </c>
      <c r="C25" s="36" t="s">
        <v>431</v>
      </c>
      <c r="D25" s="15">
        <v>25000</v>
      </c>
      <c r="E25" s="16">
        <v>2322.88</v>
      </c>
      <c r="F25" s="17">
        <v>1.7299999999999999E-2</v>
      </c>
      <c r="G25" s="17"/>
    </row>
    <row r="26" spans="1:7" x14ac:dyDescent="0.25">
      <c r="A26" s="13" t="s">
        <v>409</v>
      </c>
      <c r="B26" s="36" t="s">
        <v>410</v>
      </c>
      <c r="C26" s="36" t="s">
        <v>411</v>
      </c>
      <c r="D26" s="15">
        <v>129938</v>
      </c>
      <c r="E26" s="16">
        <v>2272.75</v>
      </c>
      <c r="F26" s="17">
        <v>1.6899999999999998E-2</v>
      </c>
      <c r="G26" s="17"/>
    </row>
    <row r="27" spans="1:7" x14ac:dyDescent="0.25">
      <c r="A27" s="13" t="s">
        <v>425</v>
      </c>
      <c r="B27" s="36" t="s">
        <v>426</v>
      </c>
      <c r="C27" s="36" t="s">
        <v>411</v>
      </c>
      <c r="D27" s="15">
        <v>42998</v>
      </c>
      <c r="E27" s="16">
        <v>2269.86</v>
      </c>
      <c r="F27" s="17">
        <v>1.6899999999999998E-2</v>
      </c>
      <c r="G27" s="17"/>
    </row>
    <row r="28" spans="1:7" x14ac:dyDescent="0.25">
      <c r="A28" s="13" t="s">
        <v>385</v>
      </c>
      <c r="B28" s="36" t="s">
        <v>386</v>
      </c>
      <c r="C28" s="36" t="s">
        <v>387</v>
      </c>
      <c r="D28" s="15">
        <v>68277</v>
      </c>
      <c r="E28" s="16">
        <v>2253.41</v>
      </c>
      <c r="F28" s="17">
        <v>1.6799999999999999E-2</v>
      </c>
      <c r="G28" s="17"/>
    </row>
    <row r="29" spans="1:7" x14ac:dyDescent="0.25">
      <c r="A29" s="13" t="s">
        <v>909</v>
      </c>
      <c r="B29" s="36" t="s">
        <v>910</v>
      </c>
      <c r="C29" s="36" t="s">
        <v>381</v>
      </c>
      <c r="D29" s="15">
        <v>32723</v>
      </c>
      <c r="E29" s="16">
        <v>2217.31</v>
      </c>
      <c r="F29" s="17">
        <v>1.6500000000000001E-2</v>
      </c>
      <c r="G29" s="17"/>
    </row>
    <row r="30" spans="1:7" x14ac:dyDescent="0.25">
      <c r="A30" s="13" t="s">
        <v>511</v>
      </c>
      <c r="B30" s="36" t="s">
        <v>512</v>
      </c>
      <c r="C30" s="36" t="s">
        <v>472</v>
      </c>
      <c r="D30" s="15">
        <v>46618</v>
      </c>
      <c r="E30" s="16">
        <v>2138.37</v>
      </c>
      <c r="F30" s="17">
        <v>1.5900000000000001E-2</v>
      </c>
      <c r="G30" s="17"/>
    </row>
    <row r="31" spans="1:7" x14ac:dyDescent="0.25">
      <c r="A31" s="13" t="s">
        <v>788</v>
      </c>
      <c r="B31" s="36" t="s">
        <v>789</v>
      </c>
      <c r="C31" s="36" t="s">
        <v>397</v>
      </c>
      <c r="D31" s="15">
        <v>56071</v>
      </c>
      <c r="E31" s="16">
        <v>2131.48</v>
      </c>
      <c r="F31" s="17">
        <v>1.5900000000000001E-2</v>
      </c>
      <c r="G31" s="17"/>
    </row>
    <row r="32" spans="1:7" x14ac:dyDescent="0.25">
      <c r="A32" s="13" t="s">
        <v>1443</v>
      </c>
      <c r="B32" s="36" t="s">
        <v>1444</v>
      </c>
      <c r="C32" s="36" t="s">
        <v>506</v>
      </c>
      <c r="D32" s="15">
        <v>168240</v>
      </c>
      <c r="E32" s="16">
        <v>2090.3000000000002</v>
      </c>
      <c r="F32" s="17">
        <v>1.5599999999999999E-2</v>
      </c>
      <c r="G32" s="17"/>
    </row>
    <row r="33" spans="1:7" x14ac:dyDescent="0.25">
      <c r="A33" s="13" t="s">
        <v>379</v>
      </c>
      <c r="B33" s="36" t="s">
        <v>380</v>
      </c>
      <c r="C33" s="36" t="s">
        <v>381</v>
      </c>
      <c r="D33" s="15">
        <v>491458</v>
      </c>
      <c r="E33" s="16">
        <v>2042.01</v>
      </c>
      <c r="F33" s="17">
        <v>1.52E-2</v>
      </c>
      <c r="G33" s="17"/>
    </row>
    <row r="34" spans="1:7" x14ac:dyDescent="0.25">
      <c r="A34" s="13" t="s">
        <v>442</v>
      </c>
      <c r="B34" s="36" t="s">
        <v>443</v>
      </c>
      <c r="C34" s="36" t="s">
        <v>384</v>
      </c>
      <c r="D34" s="15">
        <v>48403</v>
      </c>
      <c r="E34" s="16">
        <v>1987.43</v>
      </c>
      <c r="F34" s="17">
        <v>1.4800000000000001E-2</v>
      </c>
      <c r="G34" s="17"/>
    </row>
    <row r="35" spans="1:7" x14ac:dyDescent="0.25">
      <c r="A35" s="13" t="s">
        <v>867</v>
      </c>
      <c r="B35" s="36" t="s">
        <v>868</v>
      </c>
      <c r="C35" s="36" t="s">
        <v>414</v>
      </c>
      <c r="D35" s="15">
        <v>24393</v>
      </c>
      <c r="E35" s="16">
        <v>1957.78</v>
      </c>
      <c r="F35" s="17">
        <v>1.46E-2</v>
      </c>
      <c r="G35" s="17"/>
    </row>
    <row r="36" spans="1:7" x14ac:dyDescent="0.25">
      <c r="A36" s="13" t="s">
        <v>729</v>
      </c>
      <c r="B36" s="36" t="s">
        <v>730</v>
      </c>
      <c r="C36" s="36" t="s">
        <v>411</v>
      </c>
      <c r="D36" s="15">
        <v>17900</v>
      </c>
      <c r="E36" s="16">
        <v>1902.77</v>
      </c>
      <c r="F36" s="17">
        <v>1.4200000000000001E-2</v>
      </c>
      <c r="G36" s="17"/>
    </row>
    <row r="37" spans="1:7" x14ac:dyDescent="0.25">
      <c r="A37" s="13" t="s">
        <v>567</v>
      </c>
      <c r="B37" s="36" t="s">
        <v>568</v>
      </c>
      <c r="C37" s="36" t="s">
        <v>422</v>
      </c>
      <c r="D37" s="15">
        <v>40887</v>
      </c>
      <c r="E37" s="16">
        <v>1902.76</v>
      </c>
      <c r="F37" s="17">
        <v>1.4200000000000001E-2</v>
      </c>
      <c r="G37" s="17"/>
    </row>
    <row r="38" spans="1:7" x14ac:dyDescent="0.25">
      <c r="A38" s="13" t="s">
        <v>575</v>
      </c>
      <c r="B38" s="36" t="s">
        <v>576</v>
      </c>
      <c r="C38" s="36" t="s">
        <v>411</v>
      </c>
      <c r="D38" s="15">
        <v>143852</v>
      </c>
      <c r="E38" s="16">
        <v>1769.38</v>
      </c>
      <c r="F38" s="17">
        <v>1.32E-2</v>
      </c>
      <c r="G38" s="17"/>
    </row>
    <row r="39" spans="1:7" x14ac:dyDescent="0.25">
      <c r="A39" s="13" t="s">
        <v>636</v>
      </c>
      <c r="B39" s="36" t="s">
        <v>637</v>
      </c>
      <c r="C39" s="36" t="s">
        <v>431</v>
      </c>
      <c r="D39" s="15">
        <v>105000</v>
      </c>
      <c r="E39" s="16">
        <v>1755.6</v>
      </c>
      <c r="F39" s="17">
        <v>1.3100000000000001E-2</v>
      </c>
      <c r="G39" s="17"/>
    </row>
    <row r="40" spans="1:7" x14ac:dyDescent="0.25">
      <c r="A40" s="13" t="s">
        <v>446</v>
      </c>
      <c r="B40" s="36" t="s">
        <v>447</v>
      </c>
      <c r="C40" s="36" t="s">
        <v>417</v>
      </c>
      <c r="D40" s="15">
        <v>175466</v>
      </c>
      <c r="E40" s="16">
        <v>1724.3</v>
      </c>
      <c r="F40" s="17">
        <v>1.2800000000000001E-2</v>
      </c>
      <c r="G40" s="17"/>
    </row>
    <row r="41" spans="1:7" x14ac:dyDescent="0.25">
      <c r="A41" s="13" t="s">
        <v>618</v>
      </c>
      <c r="B41" s="36" t="s">
        <v>619</v>
      </c>
      <c r="C41" s="36" t="s">
        <v>422</v>
      </c>
      <c r="D41" s="15">
        <v>86798</v>
      </c>
      <c r="E41" s="16">
        <v>1671.73</v>
      </c>
      <c r="F41" s="17">
        <v>1.24E-2</v>
      </c>
      <c r="G41" s="17"/>
    </row>
    <row r="42" spans="1:7" x14ac:dyDescent="0.25">
      <c r="A42" s="13" t="s">
        <v>538</v>
      </c>
      <c r="B42" s="36" t="s">
        <v>539</v>
      </c>
      <c r="C42" s="36" t="s">
        <v>498</v>
      </c>
      <c r="D42" s="15">
        <v>900000</v>
      </c>
      <c r="E42" s="16">
        <v>1658.7</v>
      </c>
      <c r="F42" s="17">
        <v>1.23E-2</v>
      </c>
      <c r="G42" s="17"/>
    </row>
    <row r="43" spans="1:7" x14ac:dyDescent="0.25">
      <c r="A43" s="13" t="s">
        <v>990</v>
      </c>
      <c r="B43" s="36" t="s">
        <v>991</v>
      </c>
      <c r="C43" s="36" t="s">
        <v>408</v>
      </c>
      <c r="D43" s="15">
        <v>19804</v>
      </c>
      <c r="E43" s="16">
        <v>1632.84</v>
      </c>
      <c r="F43" s="17">
        <v>1.21E-2</v>
      </c>
      <c r="G43" s="17"/>
    </row>
    <row r="44" spans="1:7" x14ac:dyDescent="0.25">
      <c r="A44" s="13" t="s">
        <v>634</v>
      </c>
      <c r="B44" s="36" t="s">
        <v>635</v>
      </c>
      <c r="C44" s="36" t="s">
        <v>397</v>
      </c>
      <c r="D44" s="15">
        <v>133877</v>
      </c>
      <c r="E44" s="16">
        <v>1632.63</v>
      </c>
      <c r="F44" s="17">
        <v>1.21E-2</v>
      </c>
      <c r="G44" s="17"/>
    </row>
    <row r="45" spans="1:7" x14ac:dyDescent="0.25">
      <c r="A45" s="13" t="s">
        <v>525</v>
      </c>
      <c r="B45" s="36" t="s">
        <v>526</v>
      </c>
      <c r="C45" s="36" t="s">
        <v>483</v>
      </c>
      <c r="D45" s="15">
        <v>200940</v>
      </c>
      <c r="E45" s="16">
        <v>1547.24</v>
      </c>
      <c r="F45" s="17">
        <v>1.15E-2</v>
      </c>
      <c r="G45" s="17"/>
    </row>
    <row r="46" spans="1:7" x14ac:dyDescent="0.25">
      <c r="A46" s="13" t="s">
        <v>1619</v>
      </c>
      <c r="B46" s="36" t="s">
        <v>1620</v>
      </c>
      <c r="C46" s="36" t="s">
        <v>378</v>
      </c>
      <c r="D46" s="15">
        <v>474930</v>
      </c>
      <c r="E46" s="16">
        <v>1542.57</v>
      </c>
      <c r="F46" s="17">
        <v>1.15E-2</v>
      </c>
      <c r="G46" s="17"/>
    </row>
    <row r="47" spans="1:7" x14ac:dyDescent="0.25">
      <c r="A47" s="13" t="s">
        <v>581</v>
      </c>
      <c r="B47" s="36" t="s">
        <v>582</v>
      </c>
      <c r="C47" s="36" t="s">
        <v>583</v>
      </c>
      <c r="D47" s="15">
        <v>450000</v>
      </c>
      <c r="E47" s="16">
        <v>1534.28</v>
      </c>
      <c r="F47" s="17">
        <v>1.14E-2</v>
      </c>
      <c r="G47" s="17"/>
    </row>
    <row r="48" spans="1:7" x14ac:dyDescent="0.25">
      <c r="A48" s="13" t="s">
        <v>536</v>
      </c>
      <c r="B48" s="36" t="s">
        <v>537</v>
      </c>
      <c r="C48" s="36" t="s">
        <v>475</v>
      </c>
      <c r="D48" s="15">
        <v>471169</v>
      </c>
      <c r="E48" s="16">
        <v>1520.7</v>
      </c>
      <c r="F48" s="17">
        <v>1.1299999999999999E-2</v>
      </c>
      <c r="G48" s="17"/>
    </row>
    <row r="49" spans="1:7" x14ac:dyDescent="0.25">
      <c r="A49" s="13" t="s">
        <v>494</v>
      </c>
      <c r="B49" s="36" t="s">
        <v>495</v>
      </c>
      <c r="C49" s="36" t="s">
        <v>378</v>
      </c>
      <c r="D49" s="15">
        <v>180000</v>
      </c>
      <c r="E49" s="16">
        <v>1450.62</v>
      </c>
      <c r="F49" s="17">
        <v>1.0800000000000001E-2</v>
      </c>
      <c r="G49" s="17"/>
    </row>
    <row r="50" spans="1:7" x14ac:dyDescent="0.25">
      <c r="A50" s="13" t="s">
        <v>599</v>
      </c>
      <c r="B50" s="36" t="s">
        <v>600</v>
      </c>
      <c r="C50" s="36" t="s">
        <v>417</v>
      </c>
      <c r="D50" s="15">
        <v>150000</v>
      </c>
      <c r="E50" s="16">
        <v>1439.1</v>
      </c>
      <c r="F50" s="17">
        <v>1.0699999999999999E-2</v>
      </c>
      <c r="G50" s="17"/>
    </row>
    <row r="51" spans="1:7" x14ac:dyDescent="0.25">
      <c r="A51" s="13" t="s">
        <v>2830</v>
      </c>
      <c r="B51" s="36" t="s">
        <v>2831</v>
      </c>
      <c r="C51" s="36" t="s">
        <v>431</v>
      </c>
      <c r="D51" s="15">
        <v>73614</v>
      </c>
      <c r="E51" s="16">
        <v>1430.32</v>
      </c>
      <c r="F51" s="17">
        <v>1.06E-2</v>
      </c>
      <c r="G51" s="17"/>
    </row>
    <row r="52" spans="1:7" x14ac:dyDescent="0.25">
      <c r="A52" s="13" t="s">
        <v>458</v>
      </c>
      <c r="B52" s="36" t="s">
        <v>459</v>
      </c>
      <c r="C52" s="36" t="s">
        <v>422</v>
      </c>
      <c r="D52" s="15">
        <v>36312</v>
      </c>
      <c r="E52" s="16">
        <v>1415.11</v>
      </c>
      <c r="F52" s="17">
        <v>1.0500000000000001E-2</v>
      </c>
      <c r="G52" s="17"/>
    </row>
    <row r="53" spans="1:7" x14ac:dyDescent="0.25">
      <c r="A53" s="13" t="s">
        <v>915</v>
      </c>
      <c r="B53" s="36" t="s">
        <v>916</v>
      </c>
      <c r="C53" s="36" t="s">
        <v>378</v>
      </c>
      <c r="D53" s="15">
        <v>809769</v>
      </c>
      <c r="E53" s="16">
        <v>1384.7</v>
      </c>
      <c r="F53" s="17">
        <v>1.03E-2</v>
      </c>
      <c r="G53" s="17"/>
    </row>
    <row r="54" spans="1:7" x14ac:dyDescent="0.25">
      <c r="A54" s="13" t="s">
        <v>501</v>
      </c>
      <c r="B54" s="36" t="s">
        <v>502</v>
      </c>
      <c r="C54" s="36" t="s">
        <v>503</v>
      </c>
      <c r="D54" s="15">
        <v>116491</v>
      </c>
      <c r="E54" s="16">
        <v>1382.75</v>
      </c>
      <c r="F54" s="17">
        <v>1.03E-2</v>
      </c>
      <c r="G54" s="17"/>
    </row>
    <row r="55" spans="1:7" x14ac:dyDescent="0.25">
      <c r="A55" s="13" t="s">
        <v>763</v>
      </c>
      <c r="B55" s="36" t="s">
        <v>764</v>
      </c>
      <c r="C55" s="36" t="s">
        <v>431</v>
      </c>
      <c r="D55" s="15">
        <v>28469</v>
      </c>
      <c r="E55" s="16">
        <v>1366.51</v>
      </c>
      <c r="F55" s="17">
        <v>1.0200000000000001E-2</v>
      </c>
      <c r="G55" s="17"/>
    </row>
    <row r="56" spans="1:7" x14ac:dyDescent="0.25">
      <c r="A56" s="13" t="s">
        <v>1641</v>
      </c>
      <c r="B56" s="36" t="s">
        <v>1642</v>
      </c>
      <c r="C56" s="36" t="s">
        <v>431</v>
      </c>
      <c r="D56" s="15">
        <v>40731</v>
      </c>
      <c r="E56" s="16">
        <v>1335.73</v>
      </c>
      <c r="F56" s="17">
        <v>9.9000000000000008E-3</v>
      </c>
      <c r="G56" s="17"/>
    </row>
    <row r="57" spans="1:7" x14ac:dyDescent="0.25">
      <c r="A57" s="13" t="s">
        <v>610</v>
      </c>
      <c r="B57" s="36" t="s">
        <v>611</v>
      </c>
      <c r="C57" s="36" t="s">
        <v>431</v>
      </c>
      <c r="D57" s="15">
        <v>73451</v>
      </c>
      <c r="E57" s="16">
        <v>1334.31</v>
      </c>
      <c r="F57" s="17">
        <v>9.9000000000000008E-3</v>
      </c>
      <c r="G57" s="17"/>
    </row>
    <row r="58" spans="1:7" x14ac:dyDescent="0.25">
      <c r="A58" s="13" t="s">
        <v>393</v>
      </c>
      <c r="B58" s="36" t="s">
        <v>394</v>
      </c>
      <c r="C58" s="36" t="s">
        <v>378</v>
      </c>
      <c r="D58" s="15">
        <v>138393</v>
      </c>
      <c r="E58" s="16">
        <v>1327.88</v>
      </c>
      <c r="F58" s="17">
        <v>9.9000000000000008E-3</v>
      </c>
      <c r="G58" s="17"/>
    </row>
    <row r="59" spans="1:7" x14ac:dyDescent="0.25">
      <c r="A59" s="13" t="s">
        <v>1461</v>
      </c>
      <c r="B59" s="36" t="s">
        <v>1462</v>
      </c>
      <c r="C59" s="36" t="s">
        <v>422</v>
      </c>
      <c r="D59" s="15">
        <v>833396</v>
      </c>
      <c r="E59" s="16">
        <v>1271.3499999999999</v>
      </c>
      <c r="F59" s="17">
        <v>9.4999999999999998E-3</v>
      </c>
      <c r="G59" s="17"/>
    </row>
    <row r="60" spans="1:7" x14ac:dyDescent="0.25">
      <c r="A60" s="13" t="s">
        <v>496</v>
      </c>
      <c r="B60" s="36" t="s">
        <v>497</v>
      </c>
      <c r="C60" s="36" t="s">
        <v>498</v>
      </c>
      <c r="D60" s="15">
        <v>100000</v>
      </c>
      <c r="E60" s="16">
        <v>1253.4000000000001</v>
      </c>
      <c r="F60" s="17">
        <v>9.2999999999999992E-3</v>
      </c>
      <c r="G60" s="17"/>
    </row>
    <row r="61" spans="1:7" x14ac:dyDescent="0.25">
      <c r="A61" s="13" t="s">
        <v>628</v>
      </c>
      <c r="B61" s="36" t="s">
        <v>629</v>
      </c>
      <c r="C61" s="36" t="s">
        <v>431</v>
      </c>
      <c r="D61" s="15">
        <v>59956</v>
      </c>
      <c r="E61" s="16">
        <v>1217.23</v>
      </c>
      <c r="F61" s="17">
        <v>9.1000000000000004E-3</v>
      </c>
      <c r="G61" s="17"/>
    </row>
    <row r="62" spans="1:7" x14ac:dyDescent="0.25">
      <c r="A62" s="13" t="s">
        <v>1450</v>
      </c>
      <c r="B62" s="36" t="s">
        <v>1451</v>
      </c>
      <c r="C62" s="36" t="s">
        <v>506</v>
      </c>
      <c r="D62" s="15">
        <v>229600</v>
      </c>
      <c r="E62" s="16">
        <v>1209.42</v>
      </c>
      <c r="F62" s="17">
        <v>8.9999999999999993E-3</v>
      </c>
      <c r="G62" s="17"/>
    </row>
    <row r="63" spans="1:7" x14ac:dyDescent="0.25">
      <c r="A63" s="13" t="s">
        <v>690</v>
      </c>
      <c r="B63" s="36" t="s">
        <v>691</v>
      </c>
      <c r="C63" s="36" t="s">
        <v>431</v>
      </c>
      <c r="D63" s="15">
        <v>22860</v>
      </c>
      <c r="E63" s="16">
        <v>1180.3800000000001</v>
      </c>
      <c r="F63" s="17">
        <v>8.8000000000000005E-3</v>
      </c>
      <c r="G63" s="17"/>
    </row>
    <row r="64" spans="1:7" x14ac:dyDescent="0.25">
      <c r="A64" s="13" t="s">
        <v>401</v>
      </c>
      <c r="B64" s="36" t="s">
        <v>402</v>
      </c>
      <c r="C64" s="36" t="s">
        <v>403</v>
      </c>
      <c r="D64" s="15">
        <v>759573</v>
      </c>
      <c r="E64" s="16">
        <v>1171.19</v>
      </c>
      <c r="F64" s="17">
        <v>8.6999999999999994E-3</v>
      </c>
      <c r="G64" s="17"/>
    </row>
    <row r="65" spans="1:7" x14ac:dyDescent="0.25">
      <c r="A65" s="13" t="s">
        <v>645</v>
      </c>
      <c r="B65" s="36" t="s">
        <v>646</v>
      </c>
      <c r="C65" s="36" t="s">
        <v>647</v>
      </c>
      <c r="D65" s="15">
        <v>148967</v>
      </c>
      <c r="E65" s="16">
        <v>1170.8800000000001</v>
      </c>
      <c r="F65" s="17">
        <v>8.6999999999999994E-3</v>
      </c>
      <c r="G65" s="17"/>
    </row>
    <row r="66" spans="1:7" x14ac:dyDescent="0.25">
      <c r="A66" s="13" t="s">
        <v>961</v>
      </c>
      <c r="B66" s="36" t="s">
        <v>962</v>
      </c>
      <c r="C66" s="36" t="s">
        <v>506</v>
      </c>
      <c r="D66" s="15">
        <v>52000</v>
      </c>
      <c r="E66" s="16">
        <v>1098.76</v>
      </c>
      <c r="F66" s="17">
        <v>8.2000000000000007E-3</v>
      </c>
      <c r="G66" s="17"/>
    </row>
    <row r="67" spans="1:7" x14ac:dyDescent="0.25">
      <c r="A67" s="13" t="s">
        <v>534</v>
      </c>
      <c r="B67" s="36" t="s">
        <v>535</v>
      </c>
      <c r="C67" s="36" t="s">
        <v>417</v>
      </c>
      <c r="D67" s="15">
        <v>329628</v>
      </c>
      <c r="E67" s="16">
        <v>1070.8</v>
      </c>
      <c r="F67" s="17">
        <v>8.0000000000000002E-3</v>
      </c>
      <c r="G67" s="17"/>
    </row>
    <row r="68" spans="1:7" x14ac:dyDescent="0.25">
      <c r="A68" s="13" t="s">
        <v>569</v>
      </c>
      <c r="B68" s="36" t="s">
        <v>570</v>
      </c>
      <c r="C68" s="36" t="s">
        <v>414</v>
      </c>
      <c r="D68" s="15">
        <v>37720</v>
      </c>
      <c r="E68" s="16">
        <v>1024.8499999999999</v>
      </c>
      <c r="F68" s="17">
        <v>7.6E-3</v>
      </c>
      <c r="G68" s="17"/>
    </row>
    <row r="69" spans="1:7" x14ac:dyDescent="0.25">
      <c r="A69" s="13" t="s">
        <v>439</v>
      </c>
      <c r="B69" s="36" t="s">
        <v>440</v>
      </c>
      <c r="C69" s="36" t="s">
        <v>441</v>
      </c>
      <c r="D69" s="15">
        <v>263818</v>
      </c>
      <c r="E69" s="16">
        <v>1024.4100000000001</v>
      </c>
      <c r="F69" s="17">
        <v>7.6E-3</v>
      </c>
      <c r="G69" s="17"/>
    </row>
    <row r="70" spans="1:7" x14ac:dyDescent="0.25">
      <c r="A70" s="13" t="s">
        <v>919</v>
      </c>
      <c r="B70" s="36" t="s">
        <v>920</v>
      </c>
      <c r="C70" s="36" t="s">
        <v>436</v>
      </c>
      <c r="D70" s="15">
        <v>7580987</v>
      </c>
      <c r="E70" s="16">
        <v>981.74</v>
      </c>
      <c r="F70" s="17">
        <v>7.3000000000000001E-3</v>
      </c>
      <c r="G70" s="17"/>
    </row>
    <row r="71" spans="1:7" x14ac:dyDescent="0.25">
      <c r="A71" s="13" t="s">
        <v>786</v>
      </c>
      <c r="B71" s="36" t="s">
        <v>787</v>
      </c>
      <c r="C71" s="36" t="s">
        <v>483</v>
      </c>
      <c r="D71" s="15">
        <v>140174</v>
      </c>
      <c r="E71" s="16">
        <v>977.22</v>
      </c>
      <c r="F71" s="17">
        <v>7.3000000000000001E-3</v>
      </c>
      <c r="G71" s="17"/>
    </row>
    <row r="72" spans="1:7" x14ac:dyDescent="0.25">
      <c r="A72" s="13" t="s">
        <v>1429</v>
      </c>
      <c r="B72" s="36" t="s">
        <v>1430</v>
      </c>
      <c r="C72" s="36" t="s">
        <v>1018</v>
      </c>
      <c r="D72" s="15">
        <v>185629</v>
      </c>
      <c r="E72" s="16">
        <v>947.36</v>
      </c>
      <c r="F72" s="17">
        <v>7.0000000000000001E-3</v>
      </c>
      <c r="G72" s="17"/>
    </row>
    <row r="73" spans="1:7" x14ac:dyDescent="0.25">
      <c r="A73" s="13" t="s">
        <v>1456</v>
      </c>
      <c r="B73" s="36" t="s">
        <v>1457</v>
      </c>
      <c r="C73" s="36" t="s">
        <v>422</v>
      </c>
      <c r="D73" s="15">
        <v>57409</v>
      </c>
      <c r="E73" s="16">
        <v>854.71</v>
      </c>
      <c r="F73" s="17">
        <v>6.4000000000000003E-3</v>
      </c>
      <c r="G73" s="17"/>
    </row>
    <row r="74" spans="1:7" x14ac:dyDescent="0.25">
      <c r="A74" s="13" t="s">
        <v>406</v>
      </c>
      <c r="B74" s="36" t="s">
        <v>407</v>
      </c>
      <c r="C74" s="36" t="s">
        <v>408</v>
      </c>
      <c r="D74" s="15">
        <v>4210</v>
      </c>
      <c r="E74" s="16">
        <v>829.37</v>
      </c>
      <c r="F74" s="17">
        <v>6.1999999999999998E-3</v>
      </c>
      <c r="G74" s="17"/>
    </row>
    <row r="75" spans="1:7" x14ac:dyDescent="0.25">
      <c r="A75" s="13" t="s">
        <v>857</v>
      </c>
      <c r="B75" s="36" t="s">
        <v>858</v>
      </c>
      <c r="C75" s="36" t="s">
        <v>431</v>
      </c>
      <c r="D75" s="15">
        <v>3054</v>
      </c>
      <c r="E75" s="16">
        <v>828.4</v>
      </c>
      <c r="F75" s="17">
        <v>6.1999999999999998E-3</v>
      </c>
      <c r="G75" s="17"/>
    </row>
    <row r="76" spans="1:7" x14ac:dyDescent="0.25">
      <c r="A76" s="13" t="s">
        <v>681</v>
      </c>
      <c r="B76" s="36" t="s">
        <v>682</v>
      </c>
      <c r="C76" s="36" t="s">
        <v>417</v>
      </c>
      <c r="D76" s="15">
        <v>178048</v>
      </c>
      <c r="E76" s="16">
        <v>677.65</v>
      </c>
      <c r="F76" s="17">
        <v>5.0000000000000001E-3</v>
      </c>
      <c r="G76" s="17"/>
    </row>
    <row r="77" spans="1:7" x14ac:dyDescent="0.25">
      <c r="A77" s="13" t="s">
        <v>692</v>
      </c>
      <c r="B77" s="36" t="s">
        <v>693</v>
      </c>
      <c r="C77" s="36" t="s">
        <v>384</v>
      </c>
      <c r="D77" s="15">
        <v>9165</v>
      </c>
      <c r="E77" s="16">
        <v>655.29999999999995</v>
      </c>
      <c r="F77" s="17">
        <v>4.8999999999999998E-3</v>
      </c>
      <c r="G77" s="17"/>
    </row>
    <row r="78" spans="1:7" x14ac:dyDescent="0.25">
      <c r="A78" s="13" t="s">
        <v>456</v>
      </c>
      <c r="B78" s="36" t="s">
        <v>457</v>
      </c>
      <c r="C78" s="36" t="s">
        <v>411</v>
      </c>
      <c r="D78" s="15">
        <v>62559</v>
      </c>
      <c r="E78" s="16">
        <v>621.9</v>
      </c>
      <c r="F78" s="17">
        <v>4.5999999999999999E-3</v>
      </c>
      <c r="G78" s="17"/>
    </row>
    <row r="79" spans="1:7" x14ac:dyDescent="0.25">
      <c r="A79" s="13" t="s">
        <v>608</v>
      </c>
      <c r="B79" s="36" t="s">
        <v>609</v>
      </c>
      <c r="C79" s="36" t="s">
        <v>411</v>
      </c>
      <c r="D79" s="15">
        <v>29835</v>
      </c>
      <c r="E79" s="16">
        <v>611.79999999999995</v>
      </c>
      <c r="F79" s="17">
        <v>4.5999999999999999E-3</v>
      </c>
      <c r="G79" s="17"/>
    </row>
    <row r="80" spans="1:7" x14ac:dyDescent="0.25">
      <c r="A80" s="13" t="s">
        <v>427</v>
      </c>
      <c r="B80" s="36" t="s">
        <v>428</v>
      </c>
      <c r="C80" s="36" t="s">
        <v>417</v>
      </c>
      <c r="D80" s="15">
        <v>227081</v>
      </c>
      <c r="E80" s="16">
        <v>601.76</v>
      </c>
      <c r="F80" s="17">
        <v>4.4999999999999997E-3</v>
      </c>
      <c r="G80" s="17"/>
    </row>
    <row r="81" spans="1:7" x14ac:dyDescent="0.25">
      <c r="A81" s="13" t="s">
        <v>2832</v>
      </c>
      <c r="B81" s="36" t="s">
        <v>2833</v>
      </c>
      <c r="C81" s="36" t="s">
        <v>472</v>
      </c>
      <c r="D81" s="15">
        <v>10976</v>
      </c>
      <c r="E81" s="16">
        <v>64.77</v>
      </c>
      <c r="F81" s="17">
        <v>5.0000000000000001E-4</v>
      </c>
      <c r="G81" s="17"/>
    </row>
    <row r="82" spans="1:7" x14ac:dyDescent="0.25">
      <c r="A82" s="13" t="s">
        <v>488</v>
      </c>
      <c r="B82" s="36" t="s">
        <v>489</v>
      </c>
      <c r="C82" s="36" t="s">
        <v>414</v>
      </c>
      <c r="D82" s="15">
        <v>25</v>
      </c>
      <c r="E82" s="16">
        <v>1.1100000000000001</v>
      </c>
      <c r="F82" s="67">
        <v>0</v>
      </c>
      <c r="G82" s="17"/>
    </row>
    <row r="83" spans="1:7" x14ac:dyDescent="0.25">
      <c r="A83" s="14" t="s">
        <v>325</v>
      </c>
      <c r="B83" s="37"/>
      <c r="C83" s="37"/>
      <c r="D83" s="18"/>
      <c r="E83" s="19">
        <v>132105.35</v>
      </c>
      <c r="F83" s="20">
        <v>0.98309999999999997</v>
      </c>
      <c r="G83" s="21"/>
    </row>
    <row r="84" spans="1:7" x14ac:dyDescent="0.25">
      <c r="A84" s="14" t="s">
        <v>586</v>
      </c>
      <c r="B84" s="36"/>
      <c r="C84" s="36"/>
      <c r="D84" s="15"/>
      <c r="E84" s="16"/>
      <c r="F84" s="17"/>
      <c r="G84" s="17"/>
    </row>
    <row r="85" spans="1:7" x14ac:dyDescent="0.25">
      <c r="A85" s="14" t="s">
        <v>325</v>
      </c>
      <c r="B85" s="36"/>
      <c r="C85" s="36"/>
      <c r="D85" s="15"/>
      <c r="E85" s="22" t="s">
        <v>163</v>
      </c>
      <c r="F85" s="23" t="s">
        <v>163</v>
      </c>
      <c r="G85" s="17"/>
    </row>
    <row r="86" spans="1:7" x14ac:dyDescent="0.25">
      <c r="A86" s="25" t="s">
        <v>336</v>
      </c>
      <c r="B86" s="38"/>
      <c r="C86" s="38"/>
      <c r="D86" s="26"/>
      <c r="E86" s="27">
        <v>132105.35</v>
      </c>
      <c r="F86" s="28">
        <v>0.98309999999999997</v>
      </c>
      <c r="G86" s="21"/>
    </row>
    <row r="87" spans="1:7" x14ac:dyDescent="0.25">
      <c r="A87" s="13"/>
      <c r="B87" s="36"/>
      <c r="C87" s="36"/>
      <c r="D87" s="15"/>
      <c r="E87" s="16"/>
      <c r="F87" s="17"/>
      <c r="G87" s="17"/>
    </row>
    <row r="88" spans="1:7" x14ac:dyDescent="0.25">
      <c r="A88" s="14" t="s">
        <v>1029</v>
      </c>
      <c r="B88" s="36"/>
      <c r="C88" s="36"/>
      <c r="D88" s="15"/>
      <c r="E88" s="16"/>
      <c r="F88" s="17"/>
      <c r="G88" s="17"/>
    </row>
    <row r="89" spans="1:7" x14ac:dyDescent="0.25">
      <c r="A89" s="14" t="s">
        <v>1030</v>
      </c>
      <c r="B89" s="36"/>
      <c r="C89" s="36"/>
      <c r="D89" s="15"/>
      <c r="E89" s="16"/>
      <c r="F89" s="17"/>
      <c r="G89" s="17"/>
    </row>
    <row r="90" spans="1:7" x14ac:dyDescent="0.25">
      <c r="A90" s="13" t="s">
        <v>2141</v>
      </c>
      <c r="B90" s="36"/>
      <c r="C90" s="36" t="s">
        <v>414</v>
      </c>
      <c r="D90" s="15">
        <v>20475</v>
      </c>
      <c r="E90" s="16">
        <v>914</v>
      </c>
      <c r="F90" s="17">
        <v>6.7999999999999996E-3</v>
      </c>
      <c r="G90" s="17"/>
    </row>
    <row r="91" spans="1:7" x14ac:dyDescent="0.25">
      <c r="A91" s="13" t="s">
        <v>1032</v>
      </c>
      <c r="B91" s="36"/>
      <c r="C91" s="36" t="s">
        <v>384</v>
      </c>
      <c r="D91" s="15">
        <v>375</v>
      </c>
      <c r="E91" s="16">
        <v>5.37</v>
      </c>
      <c r="F91" s="67">
        <v>3.8999999999999999E-5</v>
      </c>
      <c r="G91" s="17"/>
    </row>
    <row r="92" spans="1:7" x14ac:dyDescent="0.25">
      <c r="A92" s="14" t="s">
        <v>325</v>
      </c>
      <c r="B92" s="37"/>
      <c r="C92" s="37"/>
      <c r="D92" s="18"/>
      <c r="E92" s="19">
        <v>919.37</v>
      </c>
      <c r="F92" s="20">
        <v>6.8389999999999996E-3</v>
      </c>
      <c r="G92" s="21"/>
    </row>
    <row r="93" spans="1:7" x14ac:dyDescent="0.25">
      <c r="A93" s="13"/>
      <c r="B93" s="36"/>
      <c r="C93" s="36"/>
      <c r="D93" s="15"/>
      <c r="E93" s="16"/>
      <c r="F93" s="17"/>
      <c r="G93" s="17"/>
    </row>
    <row r="94" spans="1:7" x14ac:dyDescent="0.25">
      <c r="A94" s="13"/>
      <c r="B94" s="36"/>
      <c r="C94" s="36"/>
      <c r="D94" s="15"/>
      <c r="E94" s="16"/>
      <c r="F94" s="17"/>
      <c r="G94" s="17"/>
    </row>
    <row r="95" spans="1:7" x14ac:dyDescent="0.25">
      <c r="A95" s="13"/>
      <c r="B95" s="36"/>
      <c r="C95" s="36"/>
      <c r="D95" s="15"/>
      <c r="E95" s="16"/>
      <c r="F95" s="17"/>
      <c r="G95" s="17"/>
    </row>
    <row r="96" spans="1:7" x14ac:dyDescent="0.25">
      <c r="A96" s="25" t="s">
        <v>336</v>
      </c>
      <c r="B96" s="38"/>
      <c r="C96" s="38"/>
      <c r="D96" s="26"/>
      <c r="E96" s="29">
        <v>919.37</v>
      </c>
      <c r="F96" s="30">
        <v>6.8389999999999996E-3</v>
      </c>
      <c r="G96" s="21"/>
    </row>
    <row r="97" spans="1:7" x14ac:dyDescent="0.25">
      <c r="A97" s="13"/>
      <c r="B97" s="36"/>
      <c r="C97" s="36"/>
      <c r="D97" s="15"/>
      <c r="E97" s="16"/>
      <c r="F97" s="17"/>
      <c r="G97" s="17"/>
    </row>
    <row r="98" spans="1:7" x14ac:dyDescent="0.25">
      <c r="A98" s="14" t="s">
        <v>1336</v>
      </c>
      <c r="B98" s="36"/>
      <c r="C98" s="36"/>
      <c r="D98" s="15"/>
      <c r="E98" s="16"/>
      <c r="F98" s="17"/>
      <c r="G98" s="17"/>
    </row>
    <row r="99" spans="1:7" x14ac:dyDescent="0.25">
      <c r="A99" s="13"/>
      <c r="B99" s="36"/>
      <c r="C99" s="36"/>
      <c r="D99" s="15"/>
      <c r="E99" s="16"/>
      <c r="F99" s="17"/>
      <c r="G99" s="17"/>
    </row>
    <row r="100" spans="1:7" x14ac:dyDescent="0.25">
      <c r="A100" s="14" t="s">
        <v>1337</v>
      </c>
      <c r="B100" s="36"/>
      <c r="C100" s="36"/>
      <c r="D100" s="15"/>
      <c r="E100" s="16"/>
      <c r="F100" s="17"/>
      <c r="G100" s="17"/>
    </row>
    <row r="101" spans="1:7" x14ac:dyDescent="0.25">
      <c r="A101" s="13" t="s">
        <v>1507</v>
      </c>
      <c r="B101" s="36" t="s">
        <v>1508</v>
      </c>
      <c r="C101" s="36" t="s">
        <v>329</v>
      </c>
      <c r="D101" s="15">
        <v>300000</v>
      </c>
      <c r="E101" s="16">
        <v>297.86</v>
      </c>
      <c r="F101" s="17">
        <v>2.2000000000000001E-3</v>
      </c>
      <c r="G101" s="17">
        <v>5.3459E-2</v>
      </c>
    </row>
    <row r="102" spans="1:7" x14ac:dyDescent="0.25">
      <c r="A102" s="14" t="s">
        <v>325</v>
      </c>
      <c r="B102" s="37"/>
      <c r="C102" s="37"/>
      <c r="D102" s="18"/>
      <c r="E102" s="19">
        <v>297.86</v>
      </c>
      <c r="F102" s="20">
        <v>2.2000000000000001E-3</v>
      </c>
      <c r="G102" s="21"/>
    </row>
    <row r="103" spans="1:7" x14ac:dyDescent="0.25">
      <c r="A103" s="13"/>
      <c r="B103" s="36"/>
      <c r="C103" s="36"/>
      <c r="D103" s="15"/>
      <c r="E103" s="16"/>
      <c r="F103" s="17"/>
      <c r="G103" s="17"/>
    </row>
    <row r="104" spans="1:7" x14ac:dyDescent="0.25">
      <c r="A104" s="25" t="s">
        <v>336</v>
      </c>
      <c r="B104" s="38"/>
      <c r="C104" s="38"/>
      <c r="D104" s="26"/>
      <c r="E104" s="29">
        <v>297.86</v>
      </c>
      <c r="F104" s="30">
        <v>2.2000000000000001E-3</v>
      </c>
      <c r="G104" s="21"/>
    </row>
    <row r="105" spans="1:7" x14ac:dyDescent="0.25">
      <c r="A105" s="13"/>
      <c r="B105" s="36"/>
      <c r="C105" s="36"/>
      <c r="D105" s="15"/>
      <c r="E105" s="16"/>
      <c r="F105" s="17"/>
      <c r="G105" s="17"/>
    </row>
    <row r="106" spans="1:7" x14ac:dyDescent="0.25">
      <c r="A106" s="13"/>
      <c r="B106" s="36"/>
      <c r="C106" s="36"/>
      <c r="D106" s="15"/>
      <c r="E106" s="16"/>
      <c r="F106" s="17"/>
      <c r="G106" s="17"/>
    </row>
    <row r="107" spans="1:7" x14ac:dyDescent="0.25">
      <c r="A107" s="14" t="s">
        <v>337</v>
      </c>
      <c r="B107" s="36"/>
      <c r="C107" s="36"/>
      <c r="D107" s="15"/>
      <c r="E107" s="16"/>
      <c r="F107" s="17"/>
      <c r="G107" s="17"/>
    </row>
    <row r="108" spans="1:7" x14ac:dyDescent="0.25">
      <c r="A108" s="13" t="s">
        <v>339</v>
      </c>
      <c r="B108" s="36"/>
      <c r="C108" s="36"/>
      <c r="D108" s="15"/>
      <c r="E108" s="16">
        <v>1252.82</v>
      </c>
      <c r="F108" s="17">
        <v>9.2999999999999992E-3</v>
      </c>
      <c r="G108" s="17">
        <v>5.1214000000000003E-2</v>
      </c>
    </row>
    <row r="109" spans="1:7" x14ac:dyDescent="0.25">
      <c r="A109" s="14" t="s">
        <v>325</v>
      </c>
      <c r="B109" s="37"/>
      <c r="C109" s="37"/>
      <c r="D109" s="18"/>
      <c r="E109" s="19">
        <v>1252.82</v>
      </c>
      <c r="F109" s="20">
        <v>9.2999999999999992E-3</v>
      </c>
      <c r="G109" s="21"/>
    </row>
    <row r="110" spans="1:7" x14ac:dyDescent="0.25">
      <c r="A110" s="13"/>
      <c r="B110" s="36"/>
      <c r="C110" s="36"/>
      <c r="D110" s="15"/>
      <c r="E110" s="16"/>
      <c r="F110" s="17"/>
      <c r="G110" s="17"/>
    </row>
    <row r="111" spans="1:7" x14ac:dyDescent="0.25">
      <c r="A111" s="25" t="s">
        <v>336</v>
      </c>
      <c r="B111" s="38"/>
      <c r="C111" s="38"/>
      <c r="D111" s="26"/>
      <c r="E111" s="29">
        <v>1252.82</v>
      </c>
      <c r="F111" s="30">
        <v>9.2999999999999992E-3</v>
      </c>
      <c r="G111" s="21"/>
    </row>
    <row r="112" spans="1:7" x14ac:dyDescent="0.25">
      <c r="A112" s="13" t="s">
        <v>340</v>
      </c>
      <c r="B112" s="36"/>
      <c r="C112" s="36"/>
      <c r="D112" s="15"/>
      <c r="E112" s="16">
        <v>0.17578669999999999</v>
      </c>
      <c r="F112" s="67">
        <v>9.9999999999999995E-7</v>
      </c>
      <c r="G112" s="17"/>
    </row>
    <row r="113" spans="1:7" x14ac:dyDescent="0.25">
      <c r="A113" s="13" t="s">
        <v>341</v>
      </c>
      <c r="B113" s="36"/>
      <c r="C113" s="36"/>
      <c r="D113" s="15"/>
      <c r="E113" s="16">
        <v>753.84421329999998</v>
      </c>
      <c r="F113" s="17">
        <v>5.3990000000000002E-3</v>
      </c>
      <c r="G113" s="17">
        <v>5.1213000000000002E-2</v>
      </c>
    </row>
    <row r="114" spans="1:7" x14ac:dyDescent="0.25">
      <c r="A114" s="33" t="s">
        <v>342</v>
      </c>
      <c r="B114" s="39"/>
      <c r="C114" s="39"/>
      <c r="D114" s="34"/>
      <c r="E114" s="27">
        <v>134410.04999999999</v>
      </c>
      <c r="F114" s="28">
        <v>1</v>
      </c>
      <c r="G114" s="28"/>
    </row>
    <row r="115" spans="1:7" x14ac:dyDescent="0.25">
      <c r="A115" s="70" t="s">
        <v>343</v>
      </c>
      <c r="B115" s="71"/>
      <c r="C115" s="71"/>
      <c r="D115" s="71"/>
      <c r="E115" s="71"/>
      <c r="F115" s="71"/>
      <c r="G115" s="72"/>
    </row>
    <row r="116" spans="1:7" x14ac:dyDescent="0.25">
      <c r="A116" s="1" t="s">
        <v>1063</v>
      </c>
    </row>
    <row r="119" spans="1:7" x14ac:dyDescent="0.25">
      <c r="A119" s="1" t="s">
        <v>346</v>
      </c>
    </row>
    <row r="120" spans="1:7" x14ac:dyDescent="0.25">
      <c r="A120" s="56" t="s">
        <v>347</v>
      </c>
      <c r="B120" s="3" t="s">
        <v>163</v>
      </c>
    </row>
    <row r="121" spans="1:7" x14ac:dyDescent="0.25">
      <c r="A121" t="s">
        <v>348</v>
      </c>
    </row>
    <row r="122" spans="1:7" x14ac:dyDescent="0.25">
      <c r="A122" t="s">
        <v>590</v>
      </c>
      <c r="B122" t="s">
        <v>350</v>
      </c>
      <c r="C122" t="s">
        <v>350</v>
      </c>
    </row>
    <row r="123" spans="1:7" x14ac:dyDescent="0.25">
      <c r="B123" s="58">
        <v>46265</v>
      </c>
      <c r="C123" s="58">
        <v>46295</v>
      </c>
    </row>
    <row r="124" spans="1:7" x14ac:dyDescent="0.25">
      <c r="A124" t="s">
        <v>973</v>
      </c>
      <c r="B124">
        <v>9.6456999999999997</v>
      </c>
      <c r="C124">
        <v>9.0843000000000007</v>
      </c>
    </row>
    <row r="125" spans="1:7" x14ac:dyDescent="0.25">
      <c r="A125" t="s">
        <v>592</v>
      </c>
      <c r="B125">
        <v>9.6456999999999997</v>
      </c>
      <c r="C125">
        <v>9.0843000000000007</v>
      </c>
    </row>
    <row r="126" spans="1:7" x14ac:dyDescent="0.25">
      <c r="A126" t="s">
        <v>974</v>
      </c>
      <c r="B126">
        <v>9.3297000000000008</v>
      </c>
      <c r="C126">
        <v>8.7760999999999996</v>
      </c>
    </row>
    <row r="127" spans="1:7" x14ac:dyDescent="0.25">
      <c r="A127" t="s">
        <v>594</v>
      </c>
      <c r="B127">
        <v>9.3297000000000008</v>
      </c>
      <c r="C127">
        <v>8.7760999999999996</v>
      </c>
    </row>
    <row r="129" spans="1:10" x14ac:dyDescent="0.25">
      <c r="A129" t="s">
        <v>352</v>
      </c>
      <c r="B129" s="3" t="s">
        <v>163</v>
      </c>
    </row>
    <row r="130" spans="1:10" x14ac:dyDescent="0.25">
      <c r="A130" t="s">
        <v>353</v>
      </c>
      <c r="B130" s="3" t="s">
        <v>163</v>
      </c>
    </row>
    <row r="131" spans="1:10" ht="29.1" customHeight="1" x14ac:dyDescent="0.25">
      <c r="A131" s="56" t="s">
        <v>354</v>
      </c>
      <c r="B131" s="3" t="s">
        <v>163</v>
      </c>
    </row>
    <row r="132" spans="1:10" ht="29.1" customHeight="1" x14ac:dyDescent="0.25">
      <c r="A132" s="56" t="s">
        <v>355</v>
      </c>
      <c r="B132" s="3" t="s">
        <v>163</v>
      </c>
    </row>
    <row r="133" spans="1:10" x14ac:dyDescent="0.25">
      <c r="A133" t="s">
        <v>595</v>
      </c>
      <c r="B133" s="57">
        <v>1.6520999999999999</v>
      </c>
    </row>
    <row r="134" spans="1:10" ht="43.5" customHeight="1" x14ac:dyDescent="0.25">
      <c r="A134" s="56" t="s">
        <v>357</v>
      </c>
      <c r="B134" s="3">
        <v>919.37137499999994</v>
      </c>
    </row>
    <row r="135" spans="1:10" x14ac:dyDescent="0.25">
      <c r="B135" s="3"/>
    </row>
    <row r="136" spans="1:10" ht="29.1" customHeight="1" x14ac:dyDescent="0.25">
      <c r="A136" s="56" t="s">
        <v>358</v>
      </c>
      <c r="B136" s="3" t="s">
        <v>163</v>
      </c>
    </row>
    <row r="137" spans="1:10" ht="29.1" customHeight="1" x14ac:dyDescent="0.25">
      <c r="A137" s="56" t="s">
        <v>359</v>
      </c>
      <c r="B137" t="s">
        <v>163</v>
      </c>
    </row>
    <row r="138" spans="1:10" ht="29.1" customHeight="1" x14ac:dyDescent="0.25">
      <c r="A138" s="56" t="s">
        <v>360</v>
      </c>
      <c r="B138" s="3" t="s">
        <v>163</v>
      </c>
    </row>
    <row r="139" spans="1:10" ht="29.1" customHeight="1" x14ac:dyDescent="0.25">
      <c r="A139" s="56" t="s">
        <v>361</v>
      </c>
      <c r="B139" s="3" t="s">
        <v>163</v>
      </c>
    </row>
    <row r="141" spans="1:10" x14ac:dyDescent="0.25">
      <c r="A141" s="75" t="s">
        <v>1074</v>
      </c>
      <c r="B141" s="76" t="s">
        <v>1075</v>
      </c>
      <c r="C141" s="74"/>
      <c r="D141" s="74"/>
      <c r="E141" s="74"/>
      <c r="F141" s="74"/>
      <c r="G141" s="74"/>
      <c r="H141" s="74"/>
      <c r="I141" s="74"/>
      <c r="J141" s="74"/>
    </row>
    <row r="143" spans="1:10" x14ac:dyDescent="0.25">
      <c r="A143" s="75" t="s">
        <v>1076</v>
      </c>
      <c r="B143" s="76" t="s">
        <v>1077</v>
      </c>
      <c r="C143" s="74"/>
      <c r="D143" s="74"/>
      <c r="E143" s="74"/>
      <c r="F143" s="74"/>
      <c r="G143" s="74"/>
      <c r="H143" s="74"/>
      <c r="I143" s="74"/>
      <c r="J143" s="74"/>
    </row>
    <row r="145" spans="1:10" x14ac:dyDescent="0.25">
      <c r="A145" s="75" t="s">
        <v>1078</v>
      </c>
      <c r="B145" s="76" t="s">
        <v>1509</v>
      </c>
      <c r="C145" s="74"/>
      <c r="D145" s="74"/>
      <c r="E145" s="74"/>
      <c r="F145" s="74"/>
      <c r="G145" s="74"/>
      <c r="H145" s="74"/>
      <c r="I145" s="74"/>
      <c r="J145" s="74"/>
    </row>
    <row r="147" spans="1:10" x14ac:dyDescent="0.25">
      <c r="A147" s="75" t="s">
        <v>1087</v>
      </c>
      <c r="B147" s="76" t="s">
        <v>1088</v>
      </c>
      <c r="C147" s="74"/>
      <c r="D147" s="74"/>
      <c r="E147" s="74"/>
      <c r="F147" s="74"/>
      <c r="G147" s="74"/>
      <c r="H147" s="74"/>
      <c r="I147" s="74"/>
      <c r="J147" s="74"/>
    </row>
    <row r="148" spans="1:10" ht="51.95" customHeight="1" x14ac:dyDescent="0.25">
      <c r="A148" s="74"/>
      <c r="B148" s="77" t="s">
        <v>1080</v>
      </c>
      <c r="C148" s="77" t="s">
        <v>1089</v>
      </c>
      <c r="D148" s="77" t="s">
        <v>1090</v>
      </c>
      <c r="E148" s="77" t="s">
        <v>158</v>
      </c>
      <c r="F148" s="77" t="s">
        <v>1091</v>
      </c>
      <c r="G148" s="77" t="s">
        <v>1092</v>
      </c>
      <c r="H148" s="77" t="s">
        <v>1093</v>
      </c>
      <c r="I148" s="91" t="s">
        <v>1094</v>
      </c>
      <c r="J148" s="74"/>
    </row>
    <row r="149" spans="1:10" x14ac:dyDescent="0.25">
      <c r="A149" s="74"/>
      <c r="B149" s="80" t="s">
        <v>2834</v>
      </c>
      <c r="C149" s="80" t="s">
        <v>1095</v>
      </c>
      <c r="D149" s="80" t="s">
        <v>1096</v>
      </c>
      <c r="E149" s="81">
        <v>375</v>
      </c>
      <c r="F149" s="82">
        <v>1482</v>
      </c>
      <c r="G149" s="82">
        <v>1431.3</v>
      </c>
      <c r="H149" s="82">
        <v>1.4525831</v>
      </c>
      <c r="I149" s="92">
        <v>3.9932838548046399E-5</v>
      </c>
      <c r="J149" s="74"/>
    </row>
    <row r="150" spans="1:10" x14ac:dyDescent="0.25">
      <c r="A150" s="74"/>
      <c r="B150" s="80" t="s">
        <v>2834</v>
      </c>
      <c r="C150" s="80" t="s">
        <v>2417</v>
      </c>
      <c r="D150" s="80" t="s">
        <v>1096</v>
      </c>
      <c r="E150" s="81">
        <v>20475</v>
      </c>
      <c r="F150" s="82">
        <v>4520.5</v>
      </c>
      <c r="G150" s="82">
        <v>4464</v>
      </c>
      <c r="H150" s="82">
        <v>217.98299249999999</v>
      </c>
      <c r="I150" s="92">
        <v>6.8001162885523297E-3</v>
      </c>
      <c r="J150" s="74"/>
    </row>
    <row r="152" spans="1:10" x14ac:dyDescent="0.25">
      <c r="A152" s="75" t="s">
        <v>1098</v>
      </c>
      <c r="B152" s="76" t="s">
        <v>1099</v>
      </c>
      <c r="C152" s="74"/>
      <c r="D152" s="74"/>
      <c r="E152" s="74"/>
      <c r="F152" s="74"/>
      <c r="G152" s="74"/>
      <c r="H152" s="74"/>
      <c r="I152" s="74"/>
      <c r="J152" s="74"/>
    </row>
    <row r="153" spans="1:10" ht="117" customHeight="1" x14ac:dyDescent="0.25">
      <c r="A153" s="74"/>
      <c r="B153" s="77" t="s">
        <v>1080</v>
      </c>
      <c r="C153" s="77" t="s">
        <v>1081</v>
      </c>
      <c r="D153" s="87" t="s">
        <v>1082</v>
      </c>
      <c r="E153" s="87" t="s">
        <v>1083</v>
      </c>
      <c r="F153" s="87" t="s">
        <v>1084</v>
      </c>
      <c r="G153" s="87" t="s">
        <v>1085</v>
      </c>
      <c r="H153" s="74"/>
      <c r="I153" s="74"/>
      <c r="J153" s="74"/>
    </row>
    <row r="154" spans="1:10" x14ac:dyDescent="0.25">
      <c r="A154" s="74"/>
      <c r="B154" s="80" t="s">
        <v>2834</v>
      </c>
      <c r="C154" s="86">
        <v>0</v>
      </c>
      <c r="D154" s="86">
        <v>117</v>
      </c>
      <c r="E154" s="88">
        <v>0</v>
      </c>
      <c r="F154" s="88">
        <v>92086312.5</v>
      </c>
      <c r="G154" s="88">
        <v>-20609433.960000001</v>
      </c>
      <c r="H154" s="84"/>
      <c r="I154" s="74"/>
      <c r="J154" s="74"/>
    </row>
    <row r="156" spans="1:10" x14ac:dyDescent="0.25">
      <c r="A156" s="75" t="s">
        <v>1100</v>
      </c>
      <c r="B156" s="76" t="s">
        <v>1101</v>
      </c>
      <c r="C156" s="74"/>
      <c r="D156" s="74"/>
      <c r="E156" s="74"/>
      <c r="F156" s="74"/>
      <c r="G156" s="74"/>
      <c r="H156" s="90"/>
      <c r="I156" s="74"/>
      <c r="J156" s="74"/>
    </row>
    <row r="158" spans="1:10" x14ac:dyDescent="0.25">
      <c r="A158" s="75" t="s">
        <v>1102</v>
      </c>
      <c r="B158" s="76" t="s">
        <v>1103</v>
      </c>
      <c r="C158" s="74"/>
      <c r="D158" s="74"/>
      <c r="E158" s="74"/>
      <c r="F158" s="74"/>
      <c r="G158" s="74"/>
      <c r="H158" s="74"/>
      <c r="I158" s="74"/>
      <c r="J158" s="74"/>
    </row>
    <row r="160" spans="1:10" x14ac:dyDescent="0.25">
      <c r="A160" s="75" t="s">
        <v>1104</v>
      </c>
      <c r="B160" s="76" t="s">
        <v>1105</v>
      </c>
      <c r="C160" s="74"/>
      <c r="D160" s="74"/>
      <c r="E160" s="74"/>
      <c r="F160" s="74"/>
      <c r="G160" s="74"/>
      <c r="H160" s="74"/>
      <c r="I160" s="74"/>
      <c r="J160" s="74"/>
    </row>
    <row r="162" spans="1:10" x14ac:dyDescent="0.25">
      <c r="A162" s="75" t="s">
        <v>1106</v>
      </c>
      <c r="B162" s="76" t="s">
        <v>1107</v>
      </c>
      <c r="C162" s="74"/>
      <c r="D162" s="74"/>
      <c r="E162" s="74"/>
      <c r="F162" s="74"/>
      <c r="G162" s="74"/>
      <c r="H162" s="74"/>
      <c r="I162" s="74"/>
      <c r="J162" s="74"/>
    </row>
    <row r="164" spans="1:10" x14ac:dyDescent="0.25">
      <c r="A164" s="75" t="s">
        <v>1108</v>
      </c>
      <c r="B164" s="76" t="s">
        <v>1109</v>
      </c>
      <c r="C164" s="74"/>
      <c r="D164" s="74"/>
      <c r="E164" s="74"/>
      <c r="F164" s="74"/>
      <c r="G164" s="74"/>
      <c r="H164" s="74"/>
      <c r="I164" s="74"/>
      <c r="J164" s="74"/>
    </row>
    <row r="165" spans="1:10" x14ac:dyDescent="0.25">
      <c r="A165" s="74"/>
      <c r="B165" s="74" t="s">
        <v>1110</v>
      </c>
      <c r="C165" s="74"/>
      <c r="D165" s="74"/>
      <c r="E165" s="74"/>
      <c r="F165" s="74"/>
      <c r="G165" s="74"/>
      <c r="H165" s="74"/>
      <c r="I165" s="74"/>
      <c r="J165" s="74"/>
    </row>
    <row r="167" spans="1:10" x14ac:dyDescent="0.25">
      <c r="A167" s="75" t="s">
        <v>1111</v>
      </c>
      <c r="B167" s="76" t="s">
        <v>1112</v>
      </c>
      <c r="C167" s="74"/>
      <c r="D167" s="74"/>
      <c r="E167" s="74"/>
      <c r="F167" s="74"/>
      <c r="G167" s="74"/>
      <c r="H167" s="74"/>
      <c r="I167" s="74"/>
      <c r="J167" s="74"/>
    </row>
    <row r="169" spans="1:10" ht="69.95" customHeight="1" x14ac:dyDescent="0.25">
      <c r="A169" s="125" t="s">
        <v>371</v>
      </c>
      <c r="B169" s="125" t="s">
        <v>372</v>
      </c>
      <c r="C169" s="125" t="s">
        <v>5</v>
      </c>
      <c r="D169" s="125" t="s">
        <v>6</v>
      </c>
    </row>
    <row r="170" spans="1:10" ht="69.95" customHeight="1" x14ac:dyDescent="0.25">
      <c r="A170" s="125" t="s">
        <v>2834</v>
      </c>
      <c r="B170" s="125"/>
      <c r="C170" s="125" t="s">
        <v>46</v>
      </c>
      <c r="D170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168"/>
  <sheetViews>
    <sheetView showGridLines="0" workbookViewId="0">
      <pane ySplit="4" topLeftCell="A56" activePane="bottomLeft" state="frozen"/>
      <selection pane="bottomLeft" activeCell="C76" sqref="C76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2835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2836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404</v>
      </c>
      <c r="B8" s="36" t="s">
        <v>405</v>
      </c>
      <c r="C8" s="36" t="s">
        <v>378</v>
      </c>
      <c r="D8" s="15">
        <v>789895</v>
      </c>
      <c r="E8" s="16">
        <v>10440.040000000001</v>
      </c>
      <c r="F8" s="17">
        <v>7.6399999999999996E-2</v>
      </c>
      <c r="G8" s="17"/>
    </row>
    <row r="9" spans="1:7" x14ac:dyDescent="0.25">
      <c r="A9" s="13" t="s">
        <v>376</v>
      </c>
      <c r="B9" s="36" t="s">
        <v>377</v>
      </c>
      <c r="C9" s="36" t="s">
        <v>378</v>
      </c>
      <c r="D9" s="15">
        <v>1400000</v>
      </c>
      <c r="E9" s="16">
        <v>9921.7999999999993</v>
      </c>
      <c r="F9" s="17">
        <v>7.2599999999999998E-2</v>
      </c>
      <c r="G9" s="17"/>
    </row>
    <row r="10" spans="1:7" x14ac:dyDescent="0.25">
      <c r="A10" s="13" t="s">
        <v>501</v>
      </c>
      <c r="B10" s="36" t="s">
        <v>502</v>
      </c>
      <c r="C10" s="36" t="s">
        <v>503</v>
      </c>
      <c r="D10" s="15">
        <v>620000</v>
      </c>
      <c r="E10" s="16">
        <v>7359.4</v>
      </c>
      <c r="F10" s="17">
        <v>5.3900000000000003E-2</v>
      </c>
      <c r="G10" s="17"/>
    </row>
    <row r="11" spans="1:7" x14ac:dyDescent="0.25">
      <c r="A11" s="13" t="s">
        <v>398</v>
      </c>
      <c r="B11" s="36" t="s">
        <v>399</v>
      </c>
      <c r="C11" s="36" t="s">
        <v>400</v>
      </c>
      <c r="D11" s="15">
        <v>160407</v>
      </c>
      <c r="E11" s="16">
        <v>6031.3</v>
      </c>
      <c r="F11" s="17">
        <v>4.4200000000000003E-2</v>
      </c>
      <c r="G11" s="17"/>
    </row>
    <row r="12" spans="1:7" x14ac:dyDescent="0.25">
      <c r="A12" s="13" t="s">
        <v>423</v>
      </c>
      <c r="B12" s="36" t="s">
        <v>424</v>
      </c>
      <c r="C12" s="36" t="s">
        <v>384</v>
      </c>
      <c r="D12" s="15">
        <v>144000</v>
      </c>
      <c r="E12" s="16">
        <v>4248</v>
      </c>
      <c r="F12" s="17">
        <v>3.1099999999999999E-2</v>
      </c>
      <c r="G12" s="17"/>
    </row>
    <row r="13" spans="1:7" x14ac:dyDescent="0.25">
      <c r="A13" s="13" t="s">
        <v>437</v>
      </c>
      <c r="B13" s="36" t="s">
        <v>438</v>
      </c>
      <c r="C13" s="36" t="s">
        <v>378</v>
      </c>
      <c r="D13" s="15">
        <v>345696</v>
      </c>
      <c r="E13" s="16">
        <v>4238.2299999999996</v>
      </c>
      <c r="F13" s="17">
        <v>3.1E-2</v>
      </c>
      <c r="G13" s="17"/>
    </row>
    <row r="14" spans="1:7" x14ac:dyDescent="0.25">
      <c r="A14" s="13" t="s">
        <v>511</v>
      </c>
      <c r="B14" s="36" t="s">
        <v>512</v>
      </c>
      <c r="C14" s="36" t="s">
        <v>472</v>
      </c>
      <c r="D14" s="15">
        <v>86000</v>
      </c>
      <c r="E14" s="16">
        <v>3944.82</v>
      </c>
      <c r="F14" s="17">
        <v>2.8899999999999999E-2</v>
      </c>
      <c r="G14" s="17"/>
    </row>
    <row r="15" spans="1:7" x14ac:dyDescent="0.25">
      <c r="A15" s="13" t="s">
        <v>456</v>
      </c>
      <c r="B15" s="36" t="s">
        <v>457</v>
      </c>
      <c r="C15" s="36" t="s">
        <v>411</v>
      </c>
      <c r="D15" s="15">
        <v>383961</v>
      </c>
      <c r="E15" s="16">
        <v>3816.96</v>
      </c>
      <c r="F15" s="17">
        <v>2.7900000000000001E-2</v>
      </c>
      <c r="G15" s="17"/>
    </row>
    <row r="16" spans="1:7" x14ac:dyDescent="0.25">
      <c r="A16" s="13" t="s">
        <v>393</v>
      </c>
      <c r="B16" s="36" t="s">
        <v>394</v>
      </c>
      <c r="C16" s="36" t="s">
        <v>378</v>
      </c>
      <c r="D16" s="15">
        <v>395000</v>
      </c>
      <c r="E16" s="16">
        <v>3790.03</v>
      </c>
      <c r="F16" s="17">
        <v>2.7699999999999999E-2</v>
      </c>
      <c r="G16" s="17"/>
    </row>
    <row r="17" spans="1:7" x14ac:dyDescent="0.25">
      <c r="A17" s="13" t="s">
        <v>599</v>
      </c>
      <c r="B17" s="36" t="s">
        <v>600</v>
      </c>
      <c r="C17" s="36" t="s">
        <v>417</v>
      </c>
      <c r="D17" s="15">
        <v>381282</v>
      </c>
      <c r="E17" s="16">
        <v>3658.02</v>
      </c>
      <c r="F17" s="17">
        <v>2.6800000000000001E-2</v>
      </c>
      <c r="G17" s="17"/>
    </row>
    <row r="18" spans="1:7" x14ac:dyDescent="0.25">
      <c r="A18" s="13" t="s">
        <v>610</v>
      </c>
      <c r="B18" s="36" t="s">
        <v>611</v>
      </c>
      <c r="C18" s="36" t="s">
        <v>431</v>
      </c>
      <c r="D18" s="15">
        <v>200000</v>
      </c>
      <c r="E18" s="16">
        <v>3633.2</v>
      </c>
      <c r="F18" s="17">
        <v>2.6599999999999999E-2</v>
      </c>
      <c r="G18" s="17"/>
    </row>
    <row r="19" spans="1:7" x14ac:dyDescent="0.25">
      <c r="A19" s="13" t="s">
        <v>434</v>
      </c>
      <c r="B19" s="36" t="s">
        <v>435</v>
      </c>
      <c r="C19" s="36" t="s">
        <v>436</v>
      </c>
      <c r="D19" s="15">
        <v>202181</v>
      </c>
      <c r="E19" s="16">
        <v>3552.32</v>
      </c>
      <c r="F19" s="17">
        <v>2.5999999999999999E-2</v>
      </c>
      <c r="G19" s="17"/>
    </row>
    <row r="20" spans="1:7" x14ac:dyDescent="0.25">
      <c r="A20" s="13" t="s">
        <v>499</v>
      </c>
      <c r="B20" s="36" t="s">
        <v>500</v>
      </c>
      <c r="C20" s="36" t="s">
        <v>411</v>
      </c>
      <c r="D20" s="15">
        <v>188034</v>
      </c>
      <c r="E20" s="16">
        <v>2865.64</v>
      </c>
      <c r="F20" s="17">
        <v>2.1000000000000001E-2</v>
      </c>
      <c r="G20" s="17"/>
    </row>
    <row r="21" spans="1:7" x14ac:dyDescent="0.25">
      <c r="A21" s="13" t="s">
        <v>601</v>
      </c>
      <c r="B21" s="36" t="s">
        <v>602</v>
      </c>
      <c r="C21" s="36" t="s">
        <v>603</v>
      </c>
      <c r="D21" s="15">
        <v>1000000</v>
      </c>
      <c r="E21" s="16">
        <v>2627.5</v>
      </c>
      <c r="F21" s="17">
        <v>1.9199999999999998E-2</v>
      </c>
      <c r="G21" s="17"/>
    </row>
    <row r="22" spans="1:7" x14ac:dyDescent="0.25">
      <c r="A22" s="13" t="s">
        <v>716</v>
      </c>
      <c r="B22" s="36" t="s">
        <v>717</v>
      </c>
      <c r="C22" s="36" t="s">
        <v>483</v>
      </c>
      <c r="D22" s="15">
        <v>30000</v>
      </c>
      <c r="E22" s="16">
        <v>2449.65</v>
      </c>
      <c r="F22" s="17">
        <v>1.7899999999999999E-2</v>
      </c>
      <c r="G22" s="17"/>
    </row>
    <row r="23" spans="1:7" x14ac:dyDescent="0.25">
      <c r="A23" s="13" t="s">
        <v>406</v>
      </c>
      <c r="B23" s="36" t="s">
        <v>407</v>
      </c>
      <c r="C23" s="36" t="s">
        <v>408</v>
      </c>
      <c r="D23" s="15">
        <v>11278</v>
      </c>
      <c r="E23" s="16">
        <v>2221.77</v>
      </c>
      <c r="F23" s="17">
        <v>1.6299999999999999E-2</v>
      </c>
      <c r="G23" s="17"/>
    </row>
    <row r="24" spans="1:7" x14ac:dyDescent="0.25">
      <c r="A24" s="13" t="s">
        <v>608</v>
      </c>
      <c r="B24" s="36" t="s">
        <v>609</v>
      </c>
      <c r="C24" s="36" t="s">
        <v>411</v>
      </c>
      <c r="D24" s="15">
        <v>106765</v>
      </c>
      <c r="E24" s="16">
        <v>2189.3200000000002</v>
      </c>
      <c r="F24" s="17">
        <v>1.6E-2</v>
      </c>
      <c r="G24" s="17"/>
    </row>
    <row r="25" spans="1:7" x14ac:dyDescent="0.25">
      <c r="A25" s="13" t="s">
        <v>648</v>
      </c>
      <c r="B25" s="36" t="s">
        <v>649</v>
      </c>
      <c r="C25" s="36" t="s">
        <v>467</v>
      </c>
      <c r="D25" s="15">
        <v>17771</v>
      </c>
      <c r="E25" s="16">
        <v>1946.99</v>
      </c>
      <c r="F25" s="17">
        <v>1.43E-2</v>
      </c>
      <c r="G25" s="17"/>
    </row>
    <row r="26" spans="1:7" x14ac:dyDescent="0.25">
      <c r="A26" s="13" t="s">
        <v>418</v>
      </c>
      <c r="B26" s="36" t="s">
        <v>419</v>
      </c>
      <c r="C26" s="36" t="s">
        <v>378</v>
      </c>
      <c r="D26" s="15">
        <v>453718</v>
      </c>
      <c r="E26" s="16">
        <v>1892</v>
      </c>
      <c r="F26" s="17">
        <v>1.3899999999999999E-2</v>
      </c>
      <c r="G26" s="17"/>
    </row>
    <row r="27" spans="1:7" x14ac:dyDescent="0.25">
      <c r="A27" s="13" t="s">
        <v>536</v>
      </c>
      <c r="B27" s="36" t="s">
        <v>537</v>
      </c>
      <c r="C27" s="36" t="s">
        <v>475</v>
      </c>
      <c r="D27" s="15">
        <v>550000</v>
      </c>
      <c r="E27" s="16">
        <v>1775.13</v>
      </c>
      <c r="F27" s="17">
        <v>1.2999999999999999E-2</v>
      </c>
      <c r="G27" s="17"/>
    </row>
    <row r="28" spans="1:7" x14ac:dyDescent="0.25">
      <c r="A28" s="13" t="s">
        <v>395</v>
      </c>
      <c r="B28" s="36" t="s">
        <v>396</v>
      </c>
      <c r="C28" s="36" t="s">
        <v>397</v>
      </c>
      <c r="D28" s="15">
        <v>530194</v>
      </c>
      <c r="E28" s="16">
        <v>1696.62</v>
      </c>
      <c r="F28" s="17">
        <v>1.24E-2</v>
      </c>
      <c r="G28" s="17"/>
    </row>
    <row r="29" spans="1:7" x14ac:dyDescent="0.25">
      <c r="A29" s="13" t="s">
        <v>1439</v>
      </c>
      <c r="B29" s="36" t="s">
        <v>1440</v>
      </c>
      <c r="C29" s="36" t="s">
        <v>700</v>
      </c>
      <c r="D29" s="15">
        <v>535749</v>
      </c>
      <c r="E29" s="16">
        <v>1695.43</v>
      </c>
      <c r="F29" s="17">
        <v>1.24E-2</v>
      </c>
      <c r="G29" s="17"/>
    </row>
    <row r="30" spans="1:7" x14ac:dyDescent="0.25">
      <c r="A30" s="13" t="s">
        <v>645</v>
      </c>
      <c r="B30" s="36" t="s">
        <v>646</v>
      </c>
      <c r="C30" s="36" t="s">
        <v>647</v>
      </c>
      <c r="D30" s="15">
        <v>176267</v>
      </c>
      <c r="E30" s="16">
        <v>1385.46</v>
      </c>
      <c r="F30" s="17">
        <v>1.01E-2</v>
      </c>
      <c r="G30" s="17"/>
    </row>
    <row r="31" spans="1:7" x14ac:dyDescent="0.25">
      <c r="A31" s="13" t="s">
        <v>458</v>
      </c>
      <c r="B31" s="36" t="s">
        <v>459</v>
      </c>
      <c r="C31" s="36" t="s">
        <v>422</v>
      </c>
      <c r="D31" s="15">
        <v>34910</v>
      </c>
      <c r="E31" s="16">
        <v>1360.48</v>
      </c>
      <c r="F31" s="17">
        <v>0.01</v>
      </c>
      <c r="G31" s="17"/>
    </row>
    <row r="32" spans="1:7" x14ac:dyDescent="0.25">
      <c r="A32" s="13" t="s">
        <v>978</v>
      </c>
      <c r="B32" s="36" t="s">
        <v>979</v>
      </c>
      <c r="C32" s="36" t="s">
        <v>422</v>
      </c>
      <c r="D32" s="15">
        <v>12400</v>
      </c>
      <c r="E32" s="16">
        <v>1291.71</v>
      </c>
      <c r="F32" s="17">
        <v>9.4999999999999998E-3</v>
      </c>
      <c r="G32" s="17"/>
    </row>
    <row r="33" spans="1:7" x14ac:dyDescent="0.25">
      <c r="A33" s="13" t="s">
        <v>670</v>
      </c>
      <c r="B33" s="36" t="s">
        <v>671</v>
      </c>
      <c r="C33" s="36" t="s">
        <v>672</v>
      </c>
      <c r="D33" s="15">
        <v>25403</v>
      </c>
      <c r="E33" s="16">
        <v>1266.0899999999999</v>
      </c>
      <c r="F33" s="17">
        <v>9.2999999999999992E-3</v>
      </c>
      <c r="G33" s="17"/>
    </row>
    <row r="34" spans="1:7" x14ac:dyDescent="0.25">
      <c r="A34" s="13" t="s">
        <v>705</v>
      </c>
      <c r="B34" s="36" t="s">
        <v>706</v>
      </c>
      <c r="C34" s="36" t="s">
        <v>707</v>
      </c>
      <c r="D34" s="15">
        <v>555801</v>
      </c>
      <c r="E34" s="16">
        <v>1255</v>
      </c>
      <c r="F34" s="17">
        <v>9.1999999999999998E-3</v>
      </c>
      <c r="G34" s="17"/>
    </row>
    <row r="35" spans="1:7" x14ac:dyDescent="0.25">
      <c r="A35" s="13" t="s">
        <v>806</v>
      </c>
      <c r="B35" s="36" t="s">
        <v>807</v>
      </c>
      <c r="C35" s="36" t="s">
        <v>387</v>
      </c>
      <c r="D35" s="15">
        <v>40000</v>
      </c>
      <c r="E35" s="16">
        <v>1254.68</v>
      </c>
      <c r="F35" s="17">
        <v>9.1999999999999998E-3</v>
      </c>
      <c r="G35" s="17"/>
    </row>
    <row r="36" spans="1:7" x14ac:dyDescent="0.25">
      <c r="A36" s="13" t="s">
        <v>666</v>
      </c>
      <c r="B36" s="36" t="s">
        <v>667</v>
      </c>
      <c r="C36" s="36" t="s">
        <v>467</v>
      </c>
      <c r="D36" s="15">
        <v>40000</v>
      </c>
      <c r="E36" s="16">
        <v>1224.76</v>
      </c>
      <c r="F36" s="17">
        <v>8.9999999999999993E-3</v>
      </c>
      <c r="G36" s="17"/>
    </row>
    <row r="37" spans="1:7" x14ac:dyDescent="0.25">
      <c r="A37" s="13" t="s">
        <v>630</v>
      </c>
      <c r="B37" s="36" t="s">
        <v>631</v>
      </c>
      <c r="C37" s="36" t="s">
        <v>384</v>
      </c>
      <c r="D37" s="15">
        <v>10000</v>
      </c>
      <c r="E37" s="16">
        <v>1196.7</v>
      </c>
      <c r="F37" s="17">
        <v>8.8000000000000005E-3</v>
      </c>
      <c r="G37" s="17"/>
    </row>
    <row r="38" spans="1:7" x14ac:dyDescent="0.25">
      <c r="A38" s="13" t="s">
        <v>1493</v>
      </c>
      <c r="B38" s="36" t="s">
        <v>1494</v>
      </c>
      <c r="C38" s="36" t="s">
        <v>431</v>
      </c>
      <c r="D38" s="15">
        <v>101213</v>
      </c>
      <c r="E38" s="16">
        <v>1191.02</v>
      </c>
      <c r="F38" s="17">
        <v>8.6999999999999994E-3</v>
      </c>
      <c r="G38" s="17"/>
    </row>
    <row r="39" spans="1:7" x14ac:dyDescent="0.25">
      <c r="A39" s="13" t="s">
        <v>509</v>
      </c>
      <c r="B39" s="36" t="s">
        <v>510</v>
      </c>
      <c r="C39" s="36" t="s">
        <v>422</v>
      </c>
      <c r="D39" s="15">
        <v>687674</v>
      </c>
      <c r="E39" s="16">
        <v>1122.7</v>
      </c>
      <c r="F39" s="17">
        <v>8.2000000000000007E-3</v>
      </c>
      <c r="G39" s="17"/>
    </row>
    <row r="40" spans="1:7" x14ac:dyDescent="0.25">
      <c r="A40" s="13" t="s">
        <v>855</v>
      </c>
      <c r="B40" s="36" t="s">
        <v>856</v>
      </c>
      <c r="C40" s="36" t="s">
        <v>408</v>
      </c>
      <c r="D40" s="15">
        <v>75000</v>
      </c>
      <c r="E40" s="16">
        <v>1098.83</v>
      </c>
      <c r="F40" s="17">
        <v>8.0000000000000002E-3</v>
      </c>
      <c r="G40" s="17"/>
    </row>
    <row r="41" spans="1:7" x14ac:dyDescent="0.25">
      <c r="A41" s="13" t="s">
        <v>698</v>
      </c>
      <c r="B41" s="36" t="s">
        <v>699</v>
      </c>
      <c r="C41" s="36" t="s">
        <v>700</v>
      </c>
      <c r="D41" s="15">
        <v>82465</v>
      </c>
      <c r="E41" s="16">
        <v>1080.29</v>
      </c>
      <c r="F41" s="17">
        <v>7.9000000000000008E-3</v>
      </c>
      <c r="G41" s="17"/>
    </row>
    <row r="42" spans="1:7" x14ac:dyDescent="0.25">
      <c r="A42" s="13" t="s">
        <v>425</v>
      </c>
      <c r="B42" s="36" t="s">
        <v>426</v>
      </c>
      <c r="C42" s="36" t="s">
        <v>411</v>
      </c>
      <c r="D42" s="15">
        <v>20380</v>
      </c>
      <c r="E42" s="16">
        <v>1075.8599999999999</v>
      </c>
      <c r="F42" s="17">
        <v>7.9000000000000008E-3</v>
      </c>
      <c r="G42" s="17"/>
    </row>
    <row r="43" spans="1:7" x14ac:dyDescent="0.25">
      <c r="A43" s="13" t="s">
        <v>409</v>
      </c>
      <c r="B43" s="36" t="s">
        <v>410</v>
      </c>
      <c r="C43" s="36" t="s">
        <v>411</v>
      </c>
      <c r="D43" s="15">
        <v>61497</v>
      </c>
      <c r="E43" s="16">
        <v>1075.6400000000001</v>
      </c>
      <c r="F43" s="17">
        <v>7.9000000000000008E-3</v>
      </c>
      <c r="G43" s="17"/>
    </row>
    <row r="44" spans="1:7" x14ac:dyDescent="0.25">
      <c r="A44" s="13" t="s">
        <v>620</v>
      </c>
      <c r="B44" s="36" t="s">
        <v>621</v>
      </c>
      <c r="C44" s="36" t="s">
        <v>603</v>
      </c>
      <c r="D44" s="15">
        <v>56993</v>
      </c>
      <c r="E44" s="16">
        <v>1070.96</v>
      </c>
      <c r="F44" s="17">
        <v>7.7999999999999996E-3</v>
      </c>
      <c r="G44" s="17"/>
    </row>
    <row r="45" spans="1:7" x14ac:dyDescent="0.25">
      <c r="A45" s="13" t="s">
        <v>812</v>
      </c>
      <c r="B45" s="36" t="s">
        <v>813</v>
      </c>
      <c r="C45" s="36" t="s">
        <v>700</v>
      </c>
      <c r="D45" s="15">
        <v>20500</v>
      </c>
      <c r="E45" s="16">
        <v>990.15</v>
      </c>
      <c r="F45" s="17">
        <v>7.1999999999999998E-3</v>
      </c>
      <c r="G45" s="17"/>
    </row>
    <row r="46" spans="1:7" x14ac:dyDescent="0.25">
      <c r="A46" s="13" t="s">
        <v>994</v>
      </c>
      <c r="B46" s="36" t="s">
        <v>995</v>
      </c>
      <c r="C46" s="36" t="s">
        <v>387</v>
      </c>
      <c r="D46" s="15">
        <v>56024</v>
      </c>
      <c r="E46" s="16">
        <v>987.73</v>
      </c>
      <c r="F46" s="17">
        <v>7.1999999999999998E-3</v>
      </c>
      <c r="G46" s="17"/>
    </row>
    <row r="47" spans="1:7" x14ac:dyDescent="0.25">
      <c r="A47" s="13" t="s">
        <v>763</v>
      </c>
      <c r="B47" s="36" t="s">
        <v>764</v>
      </c>
      <c r="C47" s="36" t="s">
        <v>431</v>
      </c>
      <c r="D47" s="15">
        <v>20326</v>
      </c>
      <c r="E47" s="16">
        <v>975.65</v>
      </c>
      <c r="F47" s="17">
        <v>7.1000000000000004E-3</v>
      </c>
      <c r="G47" s="17"/>
    </row>
    <row r="48" spans="1:7" x14ac:dyDescent="0.25">
      <c r="A48" s="13" t="s">
        <v>788</v>
      </c>
      <c r="B48" s="36" t="s">
        <v>789</v>
      </c>
      <c r="C48" s="36" t="s">
        <v>397</v>
      </c>
      <c r="D48" s="15">
        <v>24613</v>
      </c>
      <c r="E48" s="16">
        <v>935.64</v>
      </c>
      <c r="F48" s="17">
        <v>6.8999999999999999E-3</v>
      </c>
      <c r="G48" s="17"/>
    </row>
    <row r="49" spans="1:7" x14ac:dyDescent="0.25">
      <c r="A49" s="13" t="s">
        <v>1121</v>
      </c>
      <c r="B49" s="36" t="s">
        <v>1122</v>
      </c>
      <c r="C49" s="36" t="s">
        <v>422</v>
      </c>
      <c r="D49" s="15">
        <v>110000</v>
      </c>
      <c r="E49" s="16">
        <v>913</v>
      </c>
      <c r="F49" s="17">
        <v>6.7000000000000002E-3</v>
      </c>
      <c r="G49" s="17"/>
    </row>
    <row r="50" spans="1:7" x14ac:dyDescent="0.25">
      <c r="A50" s="13" t="s">
        <v>1461</v>
      </c>
      <c r="B50" s="36" t="s">
        <v>1462</v>
      </c>
      <c r="C50" s="36" t="s">
        <v>422</v>
      </c>
      <c r="D50" s="15">
        <v>595232</v>
      </c>
      <c r="E50" s="16">
        <v>908.03</v>
      </c>
      <c r="F50" s="17">
        <v>6.6E-3</v>
      </c>
      <c r="G50" s="17"/>
    </row>
    <row r="51" spans="1:7" x14ac:dyDescent="0.25">
      <c r="A51" s="13" t="s">
        <v>721</v>
      </c>
      <c r="B51" s="36" t="s">
        <v>722</v>
      </c>
      <c r="C51" s="36" t="s">
        <v>498</v>
      </c>
      <c r="D51" s="15">
        <v>470000</v>
      </c>
      <c r="E51" s="16">
        <v>853</v>
      </c>
      <c r="F51" s="17">
        <v>6.1999999999999998E-3</v>
      </c>
      <c r="G51" s="17"/>
    </row>
    <row r="52" spans="1:7" x14ac:dyDescent="0.25">
      <c r="A52" s="13" t="s">
        <v>462</v>
      </c>
      <c r="B52" s="36" t="s">
        <v>463</v>
      </c>
      <c r="C52" s="36" t="s">
        <v>464</v>
      </c>
      <c r="D52" s="15">
        <v>200000</v>
      </c>
      <c r="E52" s="16">
        <v>850</v>
      </c>
      <c r="F52" s="17">
        <v>6.1999999999999998E-3</v>
      </c>
      <c r="G52" s="17"/>
    </row>
    <row r="53" spans="1:7" x14ac:dyDescent="0.25">
      <c r="A53" s="13" t="s">
        <v>622</v>
      </c>
      <c r="B53" s="36" t="s">
        <v>623</v>
      </c>
      <c r="C53" s="36" t="s">
        <v>381</v>
      </c>
      <c r="D53" s="15">
        <v>20000</v>
      </c>
      <c r="E53" s="16">
        <v>840.2</v>
      </c>
      <c r="F53" s="17">
        <v>6.1999999999999998E-3</v>
      </c>
      <c r="G53" s="17"/>
    </row>
    <row r="54" spans="1:7" x14ac:dyDescent="0.25">
      <c r="A54" s="13" t="s">
        <v>641</v>
      </c>
      <c r="B54" s="36" t="s">
        <v>642</v>
      </c>
      <c r="C54" s="36" t="s">
        <v>397</v>
      </c>
      <c r="D54" s="15">
        <v>255000</v>
      </c>
      <c r="E54" s="16">
        <v>816</v>
      </c>
      <c r="F54" s="17">
        <v>6.0000000000000001E-3</v>
      </c>
      <c r="G54" s="17"/>
    </row>
    <row r="55" spans="1:7" x14ac:dyDescent="0.25">
      <c r="A55" s="13" t="s">
        <v>548</v>
      </c>
      <c r="B55" s="36" t="s">
        <v>549</v>
      </c>
      <c r="C55" s="36" t="s">
        <v>431</v>
      </c>
      <c r="D55" s="15">
        <v>8500</v>
      </c>
      <c r="E55" s="16">
        <v>789.78</v>
      </c>
      <c r="F55" s="17">
        <v>5.7999999999999996E-3</v>
      </c>
      <c r="G55" s="17"/>
    </row>
    <row r="56" spans="1:7" x14ac:dyDescent="0.25">
      <c r="A56" s="13" t="s">
        <v>857</v>
      </c>
      <c r="B56" s="36" t="s">
        <v>858</v>
      </c>
      <c r="C56" s="36" t="s">
        <v>431</v>
      </c>
      <c r="D56" s="15">
        <v>2807</v>
      </c>
      <c r="E56" s="16">
        <v>761.4</v>
      </c>
      <c r="F56" s="17">
        <v>5.5999999999999999E-3</v>
      </c>
      <c r="G56" s="17"/>
    </row>
    <row r="57" spans="1:7" x14ac:dyDescent="0.25">
      <c r="A57" s="13" t="s">
        <v>929</v>
      </c>
      <c r="B57" s="36" t="s">
        <v>930</v>
      </c>
      <c r="C57" s="36" t="s">
        <v>431</v>
      </c>
      <c r="D57" s="15">
        <v>65000</v>
      </c>
      <c r="E57" s="16">
        <v>755.3</v>
      </c>
      <c r="F57" s="17">
        <v>5.4999999999999997E-3</v>
      </c>
      <c r="G57" s="17"/>
    </row>
    <row r="58" spans="1:7" x14ac:dyDescent="0.25">
      <c r="A58" s="13" t="s">
        <v>792</v>
      </c>
      <c r="B58" s="36" t="s">
        <v>793</v>
      </c>
      <c r="C58" s="36" t="s">
        <v>503</v>
      </c>
      <c r="D58" s="15">
        <v>242245</v>
      </c>
      <c r="E58" s="16">
        <v>734.49</v>
      </c>
      <c r="F58" s="17">
        <v>5.4000000000000003E-3</v>
      </c>
      <c r="G58" s="17"/>
    </row>
    <row r="59" spans="1:7" x14ac:dyDescent="0.25">
      <c r="A59" s="13" t="s">
        <v>538</v>
      </c>
      <c r="B59" s="36" t="s">
        <v>539</v>
      </c>
      <c r="C59" s="36" t="s">
        <v>498</v>
      </c>
      <c r="D59" s="15">
        <v>396363</v>
      </c>
      <c r="E59" s="16">
        <v>730.5</v>
      </c>
      <c r="F59" s="17">
        <v>5.3E-3</v>
      </c>
      <c r="G59" s="17"/>
    </row>
    <row r="60" spans="1:7" x14ac:dyDescent="0.25">
      <c r="A60" s="13" t="s">
        <v>439</v>
      </c>
      <c r="B60" s="36" t="s">
        <v>440</v>
      </c>
      <c r="C60" s="36" t="s">
        <v>441</v>
      </c>
      <c r="D60" s="15">
        <v>186468</v>
      </c>
      <c r="E60" s="16">
        <v>724.06</v>
      </c>
      <c r="F60" s="17">
        <v>5.3E-3</v>
      </c>
      <c r="G60" s="17"/>
    </row>
    <row r="61" spans="1:7" x14ac:dyDescent="0.25">
      <c r="A61" s="13" t="s">
        <v>470</v>
      </c>
      <c r="B61" s="36" t="s">
        <v>471</v>
      </c>
      <c r="C61" s="36" t="s">
        <v>472</v>
      </c>
      <c r="D61" s="15">
        <v>30000</v>
      </c>
      <c r="E61" s="16">
        <v>720.78</v>
      </c>
      <c r="F61" s="17">
        <v>5.3E-3</v>
      </c>
      <c r="G61" s="17"/>
    </row>
    <row r="62" spans="1:7" x14ac:dyDescent="0.25">
      <c r="A62" s="13" t="s">
        <v>515</v>
      </c>
      <c r="B62" s="36" t="s">
        <v>516</v>
      </c>
      <c r="C62" s="36" t="s">
        <v>414</v>
      </c>
      <c r="D62" s="15">
        <v>15000</v>
      </c>
      <c r="E62" s="16">
        <v>714</v>
      </c>
      <c r="F62" s="17">
        <v>5.1999999999999998E-3</v>
      </c>
      <c r="G62" s="17"/>
    </row>
    <row r="63" spans="1:7" x14ac:dyDescent="0.25">
      <c r="A63" s="13" t="s">
        <v>909</v>
      </c>
      <c r="B63" s="36" t="s">
        <v>910</v>
      </c>
      <c r="C63" s="36" t="s">
        <v>381</v>
      </c>
      <c r="D63" s="15">
        <v>10449</v>
      </c>
      <c r="E63" s="16">
        <v>708.02</v>
      </c>
      <c r="F63" s="17">
        <v>5.1999999999999998E-3</v>
      </c>
      <c r="G63" s="17"/>
    </row>
    <row r="64" spans="1:7" x14ac:dyDescent="0.25">
      <c r="A64" s="13" t="s">
        <v>673</v>
      </c>
      <c r="B64" s="36" t="s">
        <v>674</v>
      </c>
      <c r="C64" s="36" t="s">
        <v>431</v>
      </c>
      <c r="D64" s="15">
        <v>30000</v>
      </c>
      <c r="E64" s="16">
        <v>700.41</v>
      </c>
      <c r="F64" s="17">
        <v>5.1000000000000004E-3</v>
      </c>
      <c r="G64" s="17"/>
    </row>
    <row r="65" spans="1:7" x14ac:dyDescent="0.25">
      <c r="A65" s="13" t="s">
        <v>658</v>
      </c>
      <c r="B65" s="36" t="s">
        <v>659</v>
      </c>
      <c r="C65" s="36" t="s">
        <v>475</v>
      </c>
      <c r="D65" s="15">
        <v>268568</v>
      </c>
      <c r="E65" s="16">
        <v>699.62</v>
      </c>
      <c r="F65" s="17">
        <v>5.1000000000000004E-3</v>
      </c>
      <c r="G65" s="17"/>
    </row>
    <row r="66" spans="1:7" x14ac:dyDescent="0.25">
      <c r="A66" s="13" t="s">
        <v>448</v>
      </c>
      <c r="B66" s="36" t="s">
        <v>449</v>
      </c>
      <c r="C66" s="36" t="s">
        <v>450</v>
      </c>
      <c r="D66" s="15">
        <v>16000</v>
      </c>
      <c r="E66" s="16">
        <v>698.56</v>
      </c>
      <c r="F66" s="17">
        <v>5.1000000000000004E-3</v>
      </c>
      <c r="G66" s="17"/>
    </row>
    <row r="67" spans="1:7" x14ac:dyDescent="0.25">
      <c r="A67" s="13" t="s">
        <v>2837</v>
      </c>
      <c r="B67" s="36" t="s">
        <v>2838</v>
      </c>
      <c r="C67" s="36" t="s">
        <v>417</v>
      </c>
      <c r="D67" s="15">
        <v>300000</v>
      </c>
      <c r="E67" s="16">
        <v>697.59</v>
      </c>
      <c r="F67" s="17">
        <v>5.1000000000000004E-3</v>
      </c>
      <c r="G67" s="17"/>
    </row>
    <row r="68" spans="1:7" x14ac:dyDescent="0.25">
      <c r="A68" s="13" t="s">
        <v>442</v>
      </c>
      <c r="B68" s="36" t="s">
        <v>443</v>
      </c>
      <c r="C68" s="36" t="s">
        <v>384</v>
      </c>
      <c r="D68" s="15">
        <v>16905</v>
      </c>
      <c r="E68" s="16">
        <v>694.12</v>
      </c>
      <c r="F68" s="17">
        <v>5.1000000000000004E-3</v>
      </c>
      <c r="G68" s="17"/>
    </row>
    <row r="69" spans="1:7" x14ac:dyDescent="0.25">
      <c r="A69" s="13" t="s">
        <v>1002</v>
      </c>
      <c r="B69" s="36" t="s">
        <v>1003</v>
      </c>
      <c r="C69" s="36" t="s">
        <v>483</v>
      </c>
      <c r="D69" s="15">
        <v>90000</v>
      </c>
      <c r="E69" s="16">
        <v>671.76</v>
      </c>
      <c r="F69" s="17">
        <v>4.8999999999999998E-3</v>
      </c>
      <c r="G69" s="17"/>
    </row>
    <row r="70" spans="1:7" x14ac:dyDescent="0.25">
      <c r="A70" s="13" t="s">
        <v>814</v>
      </c>
      <c r="B70" s="36" t="s">
        <v>815</v>
      </c>
      <c r="C70" s="36" t="s">
        <v>453</v>
      </c>
      <c r="D70" s="15">
        <v>128775</v>
      </c>
      <c r="E70" s="16">
        <v>671.18</v>
      </c>
      <c r="F70" s="17">
        <v>4.8999999999999998E-3</v>
      </c>
      <c r="G70" s="17"/>
    </row>
    <row r="71" spans="1:7" x14ac:dyDescent="0.25">
      <c r="A71" s="13" t="s">
        <v>741</v>
      </c>
      <c r="B71" s="36" t="s">
        <v>742</v>
      </c>
      <c r="C71" s="36" t="s">
        <v>431</v>
      </c>
      <c r="D71" s="15">
        <v>49000</v>
      </c>
      <c r="E71" s="16">
        <v>659.54</v>
      </c>
      <c r="F71" s="17">
        <v>4.7999999999999996E-3</v>
      </c>
      <c r="G71" s="17"/>
    </row>
    <row r="72" spans="1:7" x14ac:dyDescent="0.25">
      <c r="A72" s="13" t="s">
        <v>454</v>
      </c>
      <c r="B72" s="36" t="s">
        <v>455</v>
      </c>
      <c r="C72" s="36" t="s">
        <v>417</v>
      </c>
      <c r="D72" s="15">
        <v>40000</v>
      </c>
      <c r="E72" s="16">
        <v>648</v>
      </c>
      <c r="F72" s="17">
        <v>4.7000000000000002E-3</v>
      </c>
      <c r="G72" s="17"/>
    </row>
    <row r="73" spans="1:7" x14ac:dyDescent="0.25">
      <c r="A73" s="13" t="s">
        <v>935</v>
      </c>
      <c r="B73" s="36" t="s">
        <v>936</v>
      </c>
      <c r="C73" s="36" t="s">
        <v>381</v>
      </c>
      <c r="D73" s="15">
        <v>20000</v>
      </c>
      <c r="E73" s="16">
        <v>640</v>
      </c>
      <c r="F73" s="17">
        <v>4.7000000000000002E-3</v>
      </c>
      <c r="G73" s="17"/>
    </row>
    <row r="74" spans="1:7" x14ac:dyDescent="0.25">
      <c r="A74" s="13" t="s">
        <v>634</v>
      </c>
      <c r="B74" s="36" t="s">
        <v>635</v>
      </c>
      <c r="C74" s="36" t="s">
        <v>397</v>
      </c>
      <c r="D74" s="15">
        <v>52397</v>
      </c>
      <c r="E74" s="16">
        <v>638.98</v>
      </c>
      <c r="F74" s="17">
        <v>4.7000000000000002E-3</v>
      </c>
      <c r="G74" s="17"/>
    </row>
    <row r="75" spans="1:7" x14ac:dyDescent="0.25">
      <c r="A75" s="13" t="s">
        <v>468</v>
      </c>
      <c r="B75" s="36" t="s">
        <v>469</v>
      </c>
      <c r="C75" s="36" t="s">
        <v>381</v>
      </c>
      <c r="D75" s="15">
        <v>74271</v>
      </c>
      <c r="E75" s="16">
        <v>634.41999999999996</v>
      </c>
      <c r="F75" s="17">
        <v>4.5999999999999999E-3</v>
      </c>
      <c r="G75" s="17"/>
    </row>
    <row r="76" spans="1:7" x14ac:dyDescent="0.25">
      <c r="A76" s="13" t="s">
        <v>1429</v>
      </c>
      <c r="B76" s="36" t="s">
        <v>1430</v>
      </c>
      <c r="C76" s="36" t="s">
        <v>1018</v>
      </c>
      <c r="D76" s="15">
        <v>123765</v>
      </c>
      <c r="E76" s="16">
        <v>631.63</v>
      </c>
      <c r="F76" s="17">
        <v>4.5999999999999999E-3</v>
      </c>
      <c r="G76" s="17"/>
    </row>
    <row r="77" spans="1:7" x14ac:dyDescent="0.25">
      <c r="A77" s="13" t="s">
        <v>401</v>
      </c>
      <c r="B77" s="36" t="s">
        <v>402</v>
      </c>
      <c r="C77" s="36" t="s">
        <v>403</v>
      </c>
      <c r="D77" s="15">
        <v>405870</v>
      </c>
      <c r="E77" s="16">
        <v>625.80999999999995</v>
      </c>
      <c r="F77" s="17">
        <v>4.5999999999999999E-3</v>
      </c>
      <c r="G77" s="17"/>
    </row>
    <row r="78" spans="1:7" x14ac:dyDescent="0.25">
      <c r="A78" s="13" t="s">
        <v>897</v>
      </c>
      <c r="B78" s="36" t="s">
        <v>898</v>
      </c>
      <c r="C78" s="36" t="s">
        <v>381</v>
      </c>
      <c r="D78" s="15">
        <v>2000</v>
      </c>
      <c r="E78" s="16">
        <v>612.6</v>
      </c>
      <c r="F78" s="17">
        <v>4.4999999999999997E-3</v>
      </c>
      <c r="G78" s="17"/>
    </row>
    <row r="79" spans="1:7" x14ac:dyDescent="0.25">
      <c r="A79" s="13" t="s">
        <v>718</v>
      </c>
      <c r="B79" s="36" t="s">
        <v>719</v>
      </c>
      <c r="C79" s="36" t="s">
        <v>720</v>
      </c>
      <c r="D79" s="15">
        <v>800000</v>
      </c>
      <c r="E79" s="16">
        <v>612.32000000000005</v>
      </c>
      <c r="F79" s="17">
        <v>4.4999999999999997E-3</v>
      </c>
      <c r="G79" s="17"/>
    </row>
    <row r="80" spans="1:7" x14ac:dyDescent="0.25">
      <c r="A80" s="13" t="s">
        <v>643</v>
      </c>
      <c r="B80" s="36" t="s">
        <v>644</v>
      </c>
      <c r="C80" s="36" t="s">
        <v>583</v>
      </c>
      <c r="D80" s="15">
        <v>61887</v>
      </c>
      <c r="E80" s="16">
        <v>582.85</v>
      </c>
      <c r="F80" s="17">
        <v>4.3E-3</v>
      </c>
      <c r="G80" s="17"/>
    </row>
    <row r="81" spans="1:7" x14ac:dyDescent="0.25">
      <c r="A81" s="13" t="s">
        <v>761</v>
      </c>
      <c r="B81" s="36" t="s">
        <v>762</v>
      </c>
      <c r="C81" s="36" t="s">
        <v>751</v>
      </c>
      <c r="D81" s="15">
        <v>145262</v>
      </c>
      <c r="E81" s="16">
        <v>552.14</v>
      </c>
      <c r="F81" s="17">
        <v>4.0000000000000001E-3</v>
      </c>
      <c r="G81" s="17"/>
    </row>
    <row r="82" spans="1:7" x14ac:dyDescent="0.25">
      <c r="A82" s="13" t="s">
        <v>628</v>
      </c>
      <c r="B82" s="36" t="s">
        <v>629</v>
      </c>
      <c r="C82" s="36" t="s">
        <v>431</v>
      </c>
      <c r="D82" s="15">
        <v>27000</v>
      </c>
      <c r="E82" s="16">
        <v>548.15</v>
      </c>
      <c r="F82" s="17">
        <v>4.0000000000000001E-3</v>
      </c>
      <c r="G82" s="17"/>
    </row>
    <row r="83" spans="1:7" x14ac:dyDescent="0.25">
      <c r="A83" s="13" t="s">
        <v>525</v>
      </c>
      <c r="B83" s="36" t="s">
        <v>526</v>
      </c>
      <c r="C83" s="36" t="s">
        <v>483</v>
      </c>
      <c r="D83" s="15">
        <v>70000</v>
      </c>
      <c r="E83" s="16">
        <v>539</v>
      </c>
      <c r="F83" s="17">
        <v>3.8999999999999998E-3</v>
      </c>
      <c r="G83" s="17"/>
    </row>
    <row r="84" spans="1:7" x14ac:dyDescent="0.25">
      <c r="A84" s="13" t="s">
        <v>692</v>
      </c>
      <c r="B84" s="36" t="s">
        <v>693</v>
      </c>
      <c r="C84" s="36" t="s">
        <v>384</v>
      </c>
      <c r="D84" s="15">
        <v>7000</v>
      </c>
      <c r="E84" s="16">
        <v>500.5</v>
      </c>
      <c r="F84" s="17">
        <v>3.7000000000000002E-3</v>
      </c>
      <c r="G84" s="17"/>
    </row>
    <row r="85" spans="1:7" x14ac:dyDescent="0.25">
      <c r="A85" s="13" t="s">
        <v>915</v>
      </c>
      <c r="B85" s="36" t="s">
        <v>916</v>
      </c>
      <c r="C85" s="36" t="s">
        <v>378</v>
      </c>
      <c r="D85" s="15">
        <v>265000</v>
      </c>
      <c r="E85" s="16">
        <v>453.15</v>
      </c>
      <c r="F85" s="17">
        <v>3.3E-3</v>
      </c>
      <c r="G85" s="17"/>
    </row>
    <row r="86" spans="1:7" x14ac:dyDescent="0.25">
      <c r="A86" s="13" t="s">
        <v>531</v>
      </c>
      <c r="B86" s="36" t="s">
        <v>532</v>
      </c>
      <c r="C86" s="36" t="s">
        <v>533</v>
      </c>
      <c r="D86" s="15">
        <v>36000</v>
      </c>
      <c r="E86" s="16">
        <v>383</v>
      </c>
      <c r="F86" s="17">
        <v>2.8E-3</v>
      </c>
      <c r="G86" s="17"/>
    </row>
    <row r="87" spans="1:7" x14ac:dyDescent="0.25">
      <c r="A87" s="13" t="s">
        <v>553</v>
      </c>
      <c r="B87" s="36" t="s">
        <v>554</v>
      </c>
      <c r="C87" s="36" t="s">
        <v>411</v>
      </c>
      <c r="D87" s="15">
        <v>6850</v>
      </c>
      <c r="E87" s="16">
        <v>277.08</v>
      </c>
      <c r="F87" s="17">
        <v>2E-3</v>
      </c>
      <c r="G87" s="17"/>
    </row>
    <row r="88" spans="1:7" x14ac:dyDescent="0.25">
      <c r="A88" s="13" t="s">
        <v>1445</v>
      </c>
      <c r="B88" s="36" t="s">
        <v>1446</v>
      </c>
      <c r="C88" s="36" t="s">
        <v>672</v>
      </c>
      <c r="D88" s="15">
        <v>128895</v>
      </c>
      <c r="E88" s="16">
        <v>154.88</v>
      </c>
      <c r="F88" s="17">
        <v>1.1000000000000001E-3</v>
      </c>
      <c r="G88" s="17"/>
    </row>
    <row r="89" spans="1:7" x14ac:dyDescent="0.25">
      <c r="A89" s="14" t="s">
        <v>325</v>
      </c>
      <c r="B89" s="37"/>
      <c r="C89" s="37"/>
      <c r="D89" s="18"/>
      <c r="E89" s="19">
        <v>134179.37</v>
      </c>
      <c r="F89" s="20">
        <v>0.98199999999999998</v>
      </c>
      <c r="G89" s="21"/>
    </row>
    <row r="90" spans="1:7" x14ac:dyDescent="0.25">
      <c r="A90" s="14" t="s">
        <v>586</v>
      </c>
      <c r="B90" s="36"/>
      <c r="C90" s="36"/>
      <c r="D90" s="15"/>
      <c r="E90" s="16"/>
      <c r="F90" s="17"/>
      <c r="G90" s="17"/>
    </row>
    <row r="91" spans="1:7" x14ac:dyDescent="0.25">
      <c r="A91" s="14" t="s">
        <v>325</v>
      </c>
      <c r="B91" s="36"/>
      <c r="C91" s="36"/>
      <c r="D91" s="15"/>
      <c r="E91" s="22" t="s">
        <v>163</v>
      </c>
      <c r="F91" s="23" t="s">
        <v>163</v>
      </c>
      <c r="G91" s="17"/>
    </row>
    <row r="92" spans="1:7" x14ac:dyDescent="0.25">
      <c r="A92" s="25" t="s">
        <v>336</v>
      </c>
      <c r="B92" s="38"/>
      <c r="C92" s="38"/>
      <c r="D92" s="26"/>
      <c r="E92" s="27">
        <v>134179.37</v>
      </c>
      <c r="F92" s="28">
        <v>0.98199999999999998</v>
      </c>
      <c r="G92" s="21"/>
    </row>
    <row r="93" spans="1:7" x14ac:dyDescent="0.25">
      <c r="A93" s="13"/>
      <c r="B93" s="36"/>
      <c r="C93" s="36"/>
      <c r="D93" s="15"/>
      <c r="E93" s="16"/>
      <c r="F93" s="17"/>
      <c r="G93" s="17"/>
    </row>
    <row r="94" spans="1:7" x14ac:dyDescent="0.25">
      <c r="A94" s="14" t="s">
        <v>1029</v>
      </c>
      <c r="B94" s="36"/>
      <c r="C94" s="36"/>
      <c r="D94" s="15"/>
      <c r="E94" s="16"/>
      <c r="F94" s="17"/>
      <c r="G94" s="17"/>
    </row>
    <row r="95" spans="1:7" x14ac:dyDescent="0.25">
      <c r="A95" s="14" t="s">
        <v>1030</v>
      </c>
      <c r="B95" s="36"/>
      <c r="C95" s="36"/>
      <c r="D95" s="15"/>
      <c r="E95" s="16"/>
      <c r="F95" s="17"/>
      <c r="G95" s="17"/>
    </row>
    <row r="96" spans="1:7" x14ac:dyDescent="0.25">
      <c r="A96" s="13" t="s">
        <v>2523</v>
      </c>
      <c r="B96" s="36"/>
      <c r="C96" s="36" t="s">
        <v>411</v>
      </c>
      <c r="D96" s="15">
        <v>3150</v>
      </c>
      <c r="E96" s="16">
        <v>125.57</v>
      </c>
      <c r="F96" s="17">
        <v>9.19E-4</v>
      </c>
      <c r="G96" s="17"/>
    </row>
    <row r="97" spans="1:7" x14ac:dyDescent="0.25">
      <c r="A97" s="14" t="s">
        <v>325</v>
      </c>
      <c r="B97" s="37"/>
      <c r="C97" s="37"/>
      <c r="D97" s="18"/>
      <c r="E97" s="19">
        <v>125.57</v>
      </c>
      <c r="F97" s="20">
        <v>9.19E-4</v>
      </c>
      <c r="G97" s="21"/>
    </row>
    <row r="98" spans="1:7" x14ac:dyDescent="0.25">
      <c r="A98" s="13"/>
      <c r="B98" s="36"/>
      <c r="C98" s="36"/>
      <c r="D98" s="15"/>
      <c r="E98" s="16"/>
      <c r="F98" s="17"/>
      <c r="G98" s="17"/>
    </row>
    <row r="99" spans="1:7" x14ac:dyDescent="0.25">
      <c r="A99" s="13"/>
      <c r="B99" s="36"/>
      <c r="C99" s="36"/>
      <c r="D99" s="15"/>
      <c r="E99" s="16"/>
      <c r="F99" s="17"/>
      <c r="G99" s="17"/>
    </row>
    <row r="100" spans="1:7" x14ac:dyDescent="0.25">
      <c r="A100" s="13"/>
      <c r="B100" s="36"/>
      <c r="C100" s="36"/>
      <c r="D100" s="15"/>
      <c r="E100" s="16"/>
      <c r="F100" s="17"/>
      <c r="G100" s="17"/>
    </row>
    <row r="101" spans="1:7" x14ac:dyDescent="0.25">
      <c r="A101" s="25" t="s">
        <v>336</v>
      </c>
      <c r="B101" s="38"/>
      <c r="C101" s="38"/>
      <c r="D101" s="26"/>
      <c r="E101" s="29">
        <v>125.57</v>
      </c>
      <c r="F101" s="30">
        <v>9.19E-4</v>
      </c>
      <c r="G101" s="21"/>
    </row>
    <row r="102" spans="1:7" x14ac:dyDescent="0.25">
      <c r="A102" s="13"/>
      <c r="B102" s="36"/>
      <c r="C102" s="36"/>
      <c r="D102" s="15"/>
      <c r="E102" s="16"/>
      <c r="F102" s="17"/>
      <c r="G102" s="17"/>
    </row>
    <row r="103" spans="1:7" x14ac:dyDescent="0.25">
      <c r="A103" s="13"/>
      <c r="B103" s="36"/>
      <c r="C103" s="36"/>
      <c r="D103" s="15"/>
      <c r="E103" s="16"/>
      <c r="F103" s="17"/>
      <c r="G103" s="17"/>
    </row>
    <row r="104" spans="1:7" x14ac:dyDescent="0.25">
      <c r="A104" s="14" t="s">
        <v>337</v>
      </c>
      <c r="B104" s="36"/>
      <c r="C104" s="36"/>
      <c r="D104" s="15"/>
      <c r="E104" s="16"/>
      <c r="F104" s="17"/>
      <c r="G104" s="17"/>
    </row>
    <row r="105" spans="1:7" x14ac:dyDescent="0.25">
      <c r="A105" s="13" t="s">
        <v>339</v>
      </c>
      <c r="B105" s="36"/>
      <c r="C105" s="36"/>
      <c r="D105" s="15"/>
      <c r="E105" s="16">
        <v>2530.64</v>
      </c>
      <c r="F105" s="17">
        <v>1.8499999999999999E-2</v>
      </c>
      <c r="G105" s="17">
        <v>5.1214000000000003E-2</v>
      </c>
    </row>
    <row r="106" spans="1:7" x14ac:dyDescent="0.25">
      <c r="A106" s="14" t="s">
        <v>325</v>
      </c>
      <c r="B106" s="37"/>
      <c r="C106" s="37"/>
      <c r="D106" s="18"/>
      <c r="E106" s="19">
        <v>2530.64</v>
      </c>
      <c r="F106" s="20">
        <v>1.8499999999999999E-2</v>
      </c>
      <c r="G106" s="21"/>
    </row>
    <row r="107" spans="1:7" x14ac:dyDescent="0.25">
      <c r="A107" s="13"/>
      <c r="B107" s="36"/>
      <c r="C107" s="36"/>
      <c r="D107" s="15"/>
      <c r="E107" s="16"/>
      <c r="F107" s="17"/>
      <c r="G107" s="17"/>
    </row>
    <row r="108" spans="1:7" x14ac:dyDescent="0.25">
      <c r="A108" s="25" t="s">
        <v>336</v>
      </c>
      <c r="B108" s="38"/>
      <c r="C108" s="38"/>
      <c r="D108" s="26"/>
      <c r="E108" s="29">
        <v>2530.64</v>
      </c>
      <c r="F108" s="30">
        <v>1.8499999999999999E-2</v>
      </c>
      <c r="G108" s="21"/>
    </row>
    <row r="109" spans="1:7" x14ac:dyDescent="0.25">
      <c r="A109" s="13" t="s">
        <v>340</v>
      </c>
      <c r="B109" s="36"/>
      <c r="C109" s="36"/>
      <c r="D109" s="15"/>
      <c r="E109" s="16">
        <v>0.35508070000000003</v>
      </c>
      <c r="F109" s="67">
        <v>1.9999999999999999E-6</v>
      </c>
      <c r="G109" s="17"/>
    </row>
    <row r="110" spans="1:7" x14ac:dyDescent="0.25">
      <c r="A110" s="13" t="s">
        <v>341</v>
      </c>
      <c r="B110" s="36"/>
      <c r="C110" s="36"/>
      <c r="D110" s="15"/>
      <c r="E110" s="31">
        <v>-131.37508070000001</v>
      </c>
      <c r="F110" s="32">
        <v>-5.0199999999999995E-4</v>
      </c>
      <c r="G110" s="17">
        <v>5.1214000000000003E-2</v>
      </c>
    </row>
    <row r="111" spans="1:7" x14ac:dyDescent="0.25">
      <c r="A111" s="33" t="s">
        <v>342</v>
      </c>
      <c r="B111" s="39"/>
      <c r="C111" s="39"/>
      <c r="D111" s="34"/>
      <c r="E111" s="27">
        <v>136578.99</v>
      </c>
      <c r="F111" s="28">
        <v>1</v>
      </c>
      <c r="G111" s="28"/>
    </row>
    <row r="112" spans="1:7" x14ac:dyDescent="0.25">
      <c r="A112" s="70" t="s">
        <v>343</v>
      </c>
      <c r="B112" s="71"/>
      <c r="C112" s="71"/>
      <c r="D112" s="71"/>
      <c r="E112" s="71"/>
      <c r="F112" s="71"/>
      <c r="G112" s="72"/>
    </row>
    <row r="113" spans="1:3" x14ac:dyDescent="0.25">
      <c r="A113" s="1" t="s">
        <v>1063</v>
      </c>
    </row>
    <row r="116" spans="1:3" x14ac:dyDescent="0.25">
      <c r="A116" s="1" t="s">
        <v>346</v>
      </c>
    </row>
    <row r="117" spans="1:3" x14ac:dyDescent="0.25">
      <c r="A117" s="56" t="s">
        <v>347</v>
      </c>
      <c r="B117" s="3" t="s">
        <v>163</v>
      </c>
    </row>
    <row r="118" spans="1:3" x14ac:dyDescent="0.25">
      <c r="A118" t="s">
        <v>348</v>
      </c>
    </row>
    <row r="119" spans="1:3" x14ac:dyDescent="0.25">
      <c r="A119" t="s">
        <v>590</v>
      </c>
      <c r="B119" t="s">
        <v>350</v>
      </c>
      <c r="C119" t="s">
        <v>350</v>
      </c>
    </row>
    <row r="120" spans="1:3" x14ac:dyDescent="0.25">
      <c r="B120" s="58">
        <v>46265</v>
      </c>
      <c r="C120" s="58">
        <v>46295</v>
      </c>
    </row>
    <row r="121" spans="1:3" x14ac:dyDescent="0.25">
      <c r="A121" t="s">
        <v>591</v>
      </c>
      <c r="B121">
        <v>98.26</v>
      </c>
      <c r="C121">
        <v>93.06</v>
      </c>
    </row>
    <row r="122" spans="1:3" x14ac:dyDescent="0.25">
      <c r="A122" t="s">
        <v>592</v>
      </c>
      <c r="B122">
        <v>38.78</v>
      </c>
      <c r="C122">
        <v>36.729999999999997</v>
      </c>
    </row>
    <row r="123" spans="1:3" x14ac:dyDescent="0.25">
      <c r="A123" t="s">
        <v>1064</v>
      </c>
      <c r="B123">
        <v>84.69</v>
      </c>
      <c r="C123">
        <v>80.12</v>
      </c>
    </row>
    <row r="124" spans="1:3" x14ac:dyDescent="0.25">
      <c r="A124" t="s">
        <v>1065</v>
      </c>
      <c r="B124">
        <v>77.540000000000006</v>
      </c>
      <c r="C124">
        <v>73.349999999999994</v>
      </c>
    </row>
    <row r="125" spans="1:3" x14ac:dyDescent="0.25">
      <c r="A125" t="s">
        <v>2839</v>
      </c>
      <c r="B125">
        <v>83.59</v>
      </c>
      <c r="C125">
        <v>79.069999999999993</v>
      </c>
    </row>
    <row r="126" spans="1:3" x14ac:dyDescent="0.25">
      <c r="A126" t="s">
        <v>2840</v>
      </c>
      <c r="B126">
        <v>63.23</v>
      </c>
      <c r="C126">
        <v>59.82</v>
      </c>
    </row>
    <row r="127" spans="1:3" x14ac:dyDescent="0.25">
      <c r="A127" t="s">
        <v>593</v>
      </c>
      <c r="B127">
        <v>84.18</v>
      </c>
      <c r="C127">
        <v>79.63</v>
      </c>
    </row>
    <row r="128" spans="1:3" x14ac:dyDescent="0.25">
      <c r="A128" t="s">
        <v>594</v>
      </c>
      <c r="B128">
        <v>26.53</v>
      </c>
      <c r="C128">
        <v>25.09</v>
      </c>
    </row>
    <row r="130" spans="1:10" x14ac:dyDescent="0.25">
      <c r="A130" t="s">
        <v>352</v>
      </c>
      <c r="B130" s="3" t="s">
        <v>163</v>
      </c>
    </row>
    <row r="131" spans="1:10" x14ac:dyDescent="0.25">
      <c r="A131" t="s">
        <v>353</v>
      </c>
      <c r="B131" s="3" t="s">
        <v>163</v>
      </c>
    </row>
    <row r="132" spans="1:10" ht="29.1" customHeight="1" x14ac:dyDescent="0.25">
      <c r="A132" s="56" t="s">
        <v>354</v>
      </c>
      <c r="B132" s="3" t="s">
        <v>163</v>
      </c>
    </row>
    <row r="133" spans="1:10" ht="29.1" customHeight="1" x14ac:dyDescent="0.25">
      <c r="A133" s="56" t="s">
        <v>355</v>
      </c>
      <c r="B133" s="3" t="s">
        <v>163</v>
      </c>
    </row>
    <row r="134" spans="1:10" x14ac:dyDescent="0.25">
      <c r="A134" t="s">
        <v>595</v>
      </c>
      <c r="B134" s="57">
        <v>1.2419</v>
      </c>
    </row>
    <row r="135" spans="1:10" ht="43.5" customHeight="1" x14ac:dyDescent="0.25">
      <c r="A135" s="56" t="s">
        <v>357</v>
      </c>
      <c r="B135" s="3">
        <v>125.57474999999999</v>
      </c>
    </row>
    <row r="136" spans="1:10" x14ac:dyDescent="0.25">
      <c r="B136" s="3"/>
    </row>
    <row r="137" spans="1:10" ht="29.1" customHeight="1" x14ac:dyDescent="0.25">
      <c r="A137" s="56" t="s">
        <v>358</v>
      </c>
      <c r="B137" s="3" t="s">
        <v>163</v>
      </c>
    </row>
    <row r="138" spans="1:10" ht="29.1" customHeight="1" x14ac:dyDescent="0.25">
      <c r="A138" s="56" t="s">
        <v>359</v>
      </c>
      <c r="B138">
        <v>2552.52</v>
      </c>
    </row>
    <row r="139" spans="1:10" ht="29.1" customHeight="1" x14ac:dyDescent="0.25">
      <c r="A139" s="56" t="s">
        <v>360</v>
      </c>
      <c r="B139" s="3" t="s">
        <v>163</v>
      </c>
    </row>
    <row r="140" spans="1:10" ht="29.1" customHeight="1" x14ac:dyDescent="0.25">
      <c r="A140" s="56" t="s">
        <v>361</v>
      </c>
      <c r="B140" s="3" t="s">
        <v>163</v>
      </c>
    </row>
    <row r="142" spans="1:10" x14ac:dyDescent="0.25">
      <c r="A142" s="75" t="s">
        <v>1074</v>
      </c>
      <c r="B142" s="76" t="s">
        <v>1075</v>
      </c>
      <c r="C142" s="74"/>
      <c r="D142" s="74"/>
      <c r="E142" s="74"/>
      <c r="F142" s="74"/>
      <c r="G142" s="74"/>
      <c r="H142" s="74"/>
      <c r="I142" s="74"/>
      <c r="J142" s="74"/>
    </row>
    <row r="144" spans="1:10" x14ac:dyDescent="0.25">
      <c r="A144" s="75" t="s">
        <v>1076</v>
      </c>
      <c r="B144" s="76" t="s">
        <v>1077</v>
      </c>
      <c r="C144" s="74"/>
      <c r="D144" s="74"/>
      <c r="E144" s="74"/>
      <c r="F144" s="74"/>
      <c r="G144" s="74"/>
      <c r="H144" s="74"/>
      <c r="I144" s="74"/>
      <c r="J144" s="74"/>
    </row>
    <row r="146" spans="1:10" x14ac:dyDescent="0.25">
      <c r="A146" s="75" t="s">
        <v>1078</v>
      </c>
      <c r="B146" s="76" t="s">
        <v>1509</v>
      </c>
      <c r="C146" s="74"/>
      <c r="D146" s="74"/>
      <c r="E146" s="74"/>
      <c r="F146" s="74"/>
      <c r="G146" s="74"/>
      <c r="H146" s="74"/>
      <c r="I146" s="74"/>
      <c r="J146" s="74"/>
    </row>
    <row r="148" spans="1:10" x14ac:dyDescent="0.25">
      <c r="A148" s="75" t="s">
        <v>1087</v>
      </c>
      <c r="B148" s="76" t="s">
        <v>1088</v>
      </c>
      <c r="C148" s="74"/>
      <c r="D148" s="74"/>
      <c r="E148" s="74"/>
      <c r="F148" s="74"/>
      <c r="G148" s="74"/>
      <c r="H148" s="74"/>
      <c r="I148" s="74"/>
      <c r="J148" s="74"/>
    </row>
    <row r="149" spans="1:10" ht="51.95" customHeight="1" x14ac:dyDescent="0.25">
      <c r="A149" s="74"/>
      <c r="B149" s="77" t="s">
        <v>1080</v>
      </c>
      <c r="C149" s="77" t="s">
        <v>1089</v>
      </c>
      <c r="D149" s="77" t="s">
        <v>1090</v>
      </c>
      <c r="E149" s="77" t="s">
        <v>158</v>
      </c>
      <c r="F149" s="77" t="s">
        <v>1091</v>
      </c>
      <c r="G149" s="77" t="s">
        <v>1092</v>
      </c>
      <c r="H149" s="77" t="s">
        <v>1093</v>
      </c>
      <c r="I149" s="91" t="s">
        <v>1094</v>
      </c>
      <c r="J149" s="74"/>
    </row>
    <row r="150" spans="1:10" x14ac:dyDescent="0.25">
      <c r="A150" s="74"/>
      <c r="B150" s="80" t="s">
        <v>2841</v>
      </c>
      <c r="C150" s="80" t="s">
        <v>2552</v>
      </c>
      <c r="D150" s="80" t="s">
        <v>1096</v>
      </c>
      <c r="E150" s="81">
        <v>3150</v>
      </c>
      <c r="F150" s="82">
        <v>3938.1905019999999</v>
      </c>
      <c r="G150" s="82">
        <v>3986.5</v>
      </c>
      <c r="H150" s="82">
        <v>26.636321299999999</v>
      </c>
      <c r="I150" s="92">
        <v>9.1942948332672796E-4</v>
      </c>
      <c r="J150" s="74"/>
    </row>
    <row r="152" spans="1:10" x14ac:dyDescent="0.25">
      <c r="A152" s="75" t="s">
        <v>1098</v>
      </c>
      <c r="B152" s="76" t="s">
        <v>2507</v>
      </c>
      <c r="C152" s="74"/>
      <c r="D152" s="74"/>
      <c r="E152" s="74"/>
      <c r="F152" s="74"/>
      <c r="G152" s="74"/>
      <c r="H152" s="74"/>
      <c r="I152" s="74"/>
      <c r="J152" s="74"/>
    </row>
    <row r="154" spans="1:10" x14ac:dyDescent="0.25">
      <c r="A154" s="75" t="s">
        <v>1100</v>
      </c>
      <c r="B154" s="76" t="s">
        <v>1101</v>
      </c>
      <c r="C154" s="74"/>
      <c r="D154" s="74"/>
      <c r="E154" s="74"/>
      <c r="F154" s="74"/>
      <c r="G154" s="74"/>
      <c r="H154" s="90"/>
      <c r="I154" s="74"/>
      <c r="J154" s="74"/>
    </row>
    <row r="156" spans="1:10" x14ac:dyDescent="0.25">
      <c r="A156" s="75" t="s">
        <v>1102</v>
      </c>
      <c r="B156" s="76" t="s">
        <v>1103</v>
      </c>
      <c r="C156" s="74"/>
      <c r="D156" s="74"/>
      <c r="E156" s="74"/>
      <c r="F156" s="74"/>
      <c r="G156" s="74"/>
      <c r="H156" s="74"/>
      <c r="I156" s="74"/>
      <c r="J156" s="74"/>
    </row>
    <row r="158" spans="1:10" x14ac:dyDescent="0.25">
      <c r="A158" s="75" t="s">
        <v>1104</v>
      </c>
      <c r="B158" s="76" t="s">
        <v>1105</v>
      </c>
      <c r="C158" s="74"/>
      <c r="D158" s="74"/>
      <c r="E158" s="74"/>
      <c r="F158" s="74"/>
      <c r="G158" s="74"/>
      <c r="H158" s="74"/>
      <c r="I158" s="74"/>
      <c r="J158" s="74"/>
    </row>
    <row r="160" spans="1:10" x14ac:dyDescent="0.25">
      <c r="A160" s="75" t="s">
        <v>1106</v>
      </c>
      <c r="B160" s="76" t="s">
        <v>1107</v>
      </c>
      <c r="C160" s="74"/>
      <c r="D160" s="74"/>
      <c r="E160" s="74"/>
      <c r="F160" s="74"/>
      <c r="G160" s="74"/>
      <c r="H160" s="74"/>
      <c r="I160" s="74"/>
      <c r="J160" s="74"/>
    </row>
    <row r="162" spans="1:10" x14ac:dyDescent="0.25">
      <c r="A162" s="75" t="s">
        <v>1108</v>
      </c>
      <c r="B162" s="76" t="s">
        <v>1109</v>
      </c>
      <c r="C162" s="74"/>
      <c r="D162" s="74"/>
      <c r="E162" s="74"/>
      <c r="F162" s="74"/>
      <c r="G162" s="74"/>
      <c r="H162" s="74"/>
      <c r="I162" s="74"/>
      <c r="J162" s="74"/>
    </row>
    <row r="163" spans="1:10" x14ac:dyDescent="0.25">
      <c r="A163" s="74"/>
      <c r="B163" s="74" t="s">
        <v>1110</v>
      </c>
      <c r="C163" s="74"/>
      <c r="D163" s="74"/>
      <c r="E163" s="74"/>
      <c r="F163" s="74"/>
      <c r="G163" s="74"/>
      <c r="H163" s="74"/>
      <c r="I163" s="74"/>
      <c r="J163" s="74"/>
    </row>
    <row r="165" spans="1:10" x14ac:dyDescent="0.25">
      <c r="A165" s="75" t="s">
        <v>1111</v>
      </c>
      <c r="B165" s="76" t="s">
        <v>1112</v>
      </c>
      <c r="C165" s="74"/>
      <c r="D165" s="74"/>
      <c r="E165" s="74"/>
      <c r="F165" s="74"/>
      <c r="G165" s="74"/>
      <c r="H165" s="74"/>
      <c r="I165" s="74"/>
      <c r="J165" s="74"/>
    </row>
    <row r="167" spans="1:10" ht="69.95" customHeight="1" x14ac:dyDescent="0.25">
      <c r="A167" s="125" t="s">
        <v>371</v>
      </c>
      <c r="B167" s="125" t="s">
        <v>372</v>
      </c>
      <c r="C167" s="125" t="s">
        <v>5</v>
      </c>
      <c r="D167" s="125" t="s">
        <v>6</v>
      </c>
    </row>
    <row r="168" spans="1:10" ht="69.95" customHeight="1" x14ac:dyDescent="0.25">
      <c r="A168" s="125" t="s">
        <v>2841</v>
      </c>
      <c r="B168" s="125"/>
      <c r="C168" s="125" t="s">
        <v>124</v>
      </c>
      <c r="D16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90"/>
  <sheetViews>
    <sheetView showGridLines="0" workbookViewId="0">
      <pane ySplit="4" topLeftCell="A76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5.7109375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2842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2843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385</v>
      </c>
      <c r="B8" s="36" t="s">
        <v>386</v>
      </c>
      <c r="C8" s="36" t="s">
        <v>387</v>
      </c>
      <c r="D8" s="15">
        <v>5104</v>
      </c>
      <c r="E8" s="16">
        <v>168.45</v>
      </c>
      <c r="F8" s="17">
        <v>5.6500000000000002E-2</v>
      </c>
      <c r="G8" s="17"/>
    </row>
    <row r="9" spans="1:7" x14ac:dyDescent="0.25">
      <c r="A9" s="13" t="s">
        <v>462</v>
      </c>
      <c r="B9" s="36" t="s">
        <v>463</v>
      </c>
      <c r="C9" s="36" t="s">
        <v>464</v>
      </c>
      <c r="D9" s="15">
        <v>35573</v>
      </c>
      <c r="E9" s="16">
        <v>151.19</v>
      </c>
      <c r="F9" s="17">
        <v>5.0700000000000002E-2</v>
      </c>
      <c r="G9" s="17"/>
    </row>
    <row r="10" spans="1:7" x14ac:dyDescent="0.25">
      <c r="A10" s="13" t="s">
        <v>692</v>
      </c>
      <c r="B10" s="36" t="s">
        <v>693</v>
      </c>
      <c r="C10" s="36" t="s">
        <v>384</v>
      </c>
      <c r="D10" s="15">
        <v>2104</v>
      </c>
      <c r="E10" s="16">
        <v>150.44</v>
      </c>
      <c r="F10" s="17">
        <v>5.04E-2</v>
      </c>
      <c r="G10" s="17"/>
    </row>
    <row r="11" spans="1:7" x14ac:dyDescent="0.25">
      <c r="A11" s="13" t="s">
        <v>439</v>
      </c>
      <c r="B11" s="36" t="s">
        <v>440</v>
      </c>
      <c r="C11" s="36" t="s">
        <v>441</v>
      </c>
      <c r="D11" s="15">
        <v>37351</v>
      </c>
      <c r="E11" s="16">
        <v>145.03</v>
      </c>
      <c r="F11" s="17">
        <v>4.8599999999999997E-2</v>
      </c>
      <c r="G11" s="17"/>
    </row>
    <row r="12" spans="1:7" x14ac:dyDescent="0.25">
      <c r="A12" s="13" t="s">
        <v>468</v>
      </c>
      <c r="B12" s="36" t="s">
        <v>469</v>
      </c>
      <c r="C12" s="36" t="s">
        <v>381</v>
      </c>
      <c r="D12" s="15">
        <v>16762</v>
      </c>
      <c r="E12" s="16">
        <v>143.18</v>
      </c>
      <c r="F12" s="17">
        <v>4.8000000000000001E-2</v>
      </c>
      <c r="G12" s="17"/>
    </row>
    <row r="13" spans="1:7" x14ac:dyDescent="0.25">
      <c r="A13" s="13" t="s">
        <v>470</v>
      </c>
      <c r="B13" s="36" t="s">
        <v>471</v>
      </c>
      <c r="C13" s="36" t="s">
        <v>472</v>
      </c>
      <c r="D13" s="15">
        <v>5800</v>
      </c>
      <c r="E13" s="16">
        <v>139.35</v>
      </c>
      <c r="F13" s="17">
        <v>4.6699999999999998E-2</v>
      </c>
      <c r="G13" s="17"/>
    </row>
    <row r="14" spans="1:7" x14ac:dyDescent="0.25">
      <c r="A14" s="13" t="s">
        <v>515</v>
      </c>
      <c r="B14" s="36" t="s">
        <v>516</v>
      </c>
      <c r="C14" s="36" t="s">
        <v>414</v>
      </c>
      <c r="D14" s="15">
        <v>2788</v>
      </c>
      <c r="E14" s="16">
        <v>132.71</v>
      </c>
      <c r="F14" s="17">
        <v>4.4499999999999998E-2</v>
      </c>
      <c r="G14" s="17"/>
    </row>
    <row r="15" spans="1:7" x14ac:dyDescent="0.25">
      <c r="A15" s="13" t="s">
        <v>660</v>
      </c>
      <c r="B15" s="36" t="s">
        <v>661</v>
      </c>
      <c r="C15" s="36" t="s">
        <v>387</v>
      </c>
      <c r="D15" s="15">
        <v>4039</v>
      </c>
      <c r="E15" s="16">
        <v>124.89</v>
      </c>
      <c r="F15" s="17">
        <v>4.19E-2</v>
      </c>
      <c r="G15" s="17"/>
    </row>
    <row r="16" spans="1:7" x14ac:dyDescent="0.25">
      <c r="A16" s="13" t="s">
        <v>406</v>
      </c>
      <c r="B16" s="36" t="s">
        <v>407</v>
      </c>
      <c r="C16" s="36" t="s">
        <v>408</v>
      </c>
      <c r="D16" s="15">
        <v>584</v>
      </c>
      <c r="E16" s="16">
        <v>115.05</v>
      </c>
      <c r="F16" s="17">
        <v>3.8600000000000002E-2</v>
      </c>
      <c r="G16" s="17"/>
    </row>
    <row r="17" spans="1:7" x14ac:dyDescent="0.25">
      <c r="A17" s="13" t="s">
        <v>867</v>
      </c>
      <c r="B17" s="36" t="s">
        <v>868</v>
      </c>
      <c r="C17" s="36" t="s">
        <v>414</v>
      </c>
      <c r="D17" s="15">
        <v>1365</v>
      </c>
      <c r="E17" s="16">
        <v>109.55</v>
      </c>
      <c r="F17" s="17">
        <v>3.6700000000000003E-2</v>
      </c>
      <c r="G17" s="17"/>
    </row>
    <row r="18" spans="1:7" x14ac:dyDescent="0.25">
      <c r="A18" s="13" t="s">
        <v>897</v>
      </c>
      <c r="B18" s="36" t="s">
        <v>898</v>
      </c>
      <c r="C18" s="36" t="s">
        <v>381</v>
      </c>
      <c r="D18" s="15">
        <v>355</v>
      </c>
      <c r="E18" s="16">
        <v>108.74</v>
      </c>
      <c r="F18" s="17">
        <v>3.6499999999999998E-2</v>
      </c>
      <c r="G18" s="17"/>
    </row>
    <row r="19" spans="1:7" x14ac:dyDescent="0.25">
      <c r="A19" s="13" t="s">
        <v>569</v>
      </c>
      <c r="B19" s="36" t="s">
        <v>570</v>
      </c>
      <c r="C19" s="36" t="s">
        <v>414</v>
      </c>
      <c r="D19" s="15">
        <v>3836</v>
      </c>
      <c r="E19" s="16">
        <v>104.22</v>
      </c>
      <c r="F19" s="17">
        <v>3.5000000000000003E-2</v>
      </c>
      <c r="G19" s="17"/>
    </row>
    <row r="20" spans="1:7" x14ac:dyDescent="0.25">
      <c r="A20" s="13" t="s">
        <v>645</v>
      </c>
      <c r="B20" s="36" t="s">
        <v>646</v>
      </c>
      <c r="C20" s="36" t="s">
        <v>647</v>
      </c>
      <c r="D20" s="15">
        <v>12423</v>
      </c>
      <c r="E20" s="16">
        <v>97.64</v>
      </c>
      <c r="F20" s="17">
        <v>3.27E-2</v>
      </c>
      <c r="G20" s="17"/>
    </row>
    <row r="21" spans="1:7" x14ac:dyDescent="0.25">
      <c r="A21" s="13" t="s">
        <v>683</v>
      </c>
      <c r="B21" s="36" t="s">
        <v>684</v>
      </c>
      <c r="C21" s="36" t="s">
        <v>381</v>
      </c>
      <c r="D21" s="15">
        <v>482</v>
      </c>
      <c r="E21" s="16">
        <v>83.79</v>
      </c>
      <c r="F21" s="17">
        <v>2.81E-2</v>
      </c>
      <c r="G21" s="17"/>
    </row>
    <row r="22" spans="1:7" x14ac:dyDescent="0.25">
      <c r="A22" s="13" t="s">
        <v>909</v>
      </c>
      <c r="B22" s="36" t="s">
        <v>910</v>
      </c>
      <c r="C22" s="36" t="s">
        <v>381</v>
      </c>
      <c r="D22" s="15">
        <v>1162</v>
      </c>
      <c r="E22" s="16">
        <v>78.739999999999995</v>
      </c>
      <c r="F22" s="17">
        <v>2.64E-2</v>
      </c>
      <c r="G22" s="17"/>
    </row>
    <row r="23" spans="1:7" x14ac:dyDescent="0.25">
      <c r="A23" s="13" t="s">
        <v>519</v>
      </c>
      <c r="B23" s="36" t="s">
        <v>520</v>
      </c>
      <c r="C23" s="36" t="s">
        <v>387</v>
      </c>
      <c r="D23" s="15">
        <v>3255</v>
      </c>
      <c r="E23" s="16">
        <v>74.239999999999995</v>
      </c>
      <c r="F23" s="17">
        <v>2.4899999999999999E-2</v>
      </c>
      <c r="G23" s="17"/>
    </row>
    <row r="24" spans="1:7" x14ac:dyDescent="0.25">
      <c r="A24" s="13" t="s">
        <v>1639</v>
      </c>
      <c r="B24" s="36" t="s">
        <v>1640</v>
      </c>
      <c r="C24" s="36" t="s">
        <v>387</v>
      </c>
      <c r="D24" s="15">
        <v>3218</v>
      </c>
      <c r="E24" s="16">
        <v>68.22</v>
      </c>
      <c r="F24" s="17">
        <v>2.29E-2</v>
      </c>
      <c r="G24" s="17"/>
    </row>
    <row r="25" spans="1:7" x14ac:dyDescent="0.25">
      <c r="A25" s="13" t="s">
        <v>1641</v>
      </c>
      <c r="B25" s="36" t="s">
        <v>1642</v>
      </c>
      <c r="C25" s="36" t="s">
        <v>431</v>
      </c>
      <c r="D25" s="15">
        <v>2075</v>
      </c>
      <c r="E25" s="16">
        <v>68.05</v>
      </c>
      <c r="F25" s="17">
        <v>2.2800000000000001E-2</v>
      </c>
      <c r="G25" s="17"/>
    </row>
    <row r="26" spans="1:7" x14ac:dyDescent="0.25">
      <c r="A26" s="13" t="s">
        <v>581</v>
      </c>
      <c r="B26" s="36" t="s">
        <v>582</v>
      </c>
      <c r="C26" s="36" t="s">
        <v>583</v>
      </c>
      <c r="D26" s="15">
        <v>17911</v>
      </c>
      <c r="E26" s="16">
        <v>61.07</v>
      </c>
      <c r="F26" s="17">
        <v>2.0500000000000001E-2</v>
      </c>
      <c r="G26" s="17"/>
    </row>
    <row r="27" spans="1:7" x14ac:dyDescent="0.25">
      <c r="A27" s="13" t="s">
        <v>729</v>
      </c>
      <c r="B27" s="36" t="s">
        <v>730</v>
      </c>
      <c r="C27" s="36" t="s">
        <v>411</v>
      </c>
      <c r="D27" s="15">
        <v>568</v>
      </c>
      <c r="E27" s="16">
        <v>60.38</v>
      </c>
      <c r="F27" s="17">
        <v>2.0199999999999999E-2</v>
      </c>
      <c r="G27" s="17"/>
    </row>
    <row r="28" spans="1:7" x14ac:dyDescent="0.25">
      <c r="A28" s="13" t="s">
        <v>488</v>
      </c>
      <c r="B28" s="36" t="s">
        <v>489</v>
      </c>
      <c r="C28" s="36" t="s">
        <v>414</v>
      </c>
      <c r="D28" s="15">
        <v>1316</v>
      </c>
      <c r="E28" s="16">
        <v>58.63</v>
      </c>
      <c r="F28" s="17">
        <v>1.9699999999999999E-2</v>
      </c>
      <c r="G28" s="17"/>
    </row>
    <row r="29" spans="1:7" x14ac:dyDescent="0.25">
      <c r="A29" s="13" t="s">
        <v>1619</v>
      </c>
      <c r="B29" s="36" t="s">
        <v>1620</v>
      </c>
      <c r="C29" s="36" t="s">
        <v>378</v>
      </c>
      <c r="D29" s="15">
        <v>17319</v>
      </c>
      <c r="E29" s="16">
        <v>56.25</v>
      </c>
      <c r="F29" s="17">
        <v>1.89E-2</v>
      </c>
      <c r="G29" s="17"/>
    </row>
    <row r="30" spans="1:7" x14ac:dyDescent="0.25">
      <c r="A30" s="13" t="s">
        <v>790</v>
      </c>
      <c r="B30" s="36" t="s">
        <v>791</v>
      </c>
      <c r="C30" s="36" t="s">
        <v>387</v>
      </c>
      <c r="D30" s="15">
        <v>4418</v>
      </c>
      <c r="E30" s="16">
        <v>47.27</v>
      </c>
      <c r="F30" s="17">
        <v>1.5900000000000001E-2</v>
      </c>
      <c r="G30" s="17"/>
    </row>
    <row r="31" spans="1:7" x14ac:dyDescent="0.25">
      <c r="A31" s="13" t="s">
        <v>718</v>
      </c>
      <c r="B31" s="36" t="s">
        <v>719</v>
      </c>
      <c r="C31" s="36" t="s">
        <v>720</v>
      </c>
      <c r="D31" s="15">
        <v>61206</v>
      </c>
      <c r="E31" s="16">
        <v>46.85</v>
      </c>
      <c r="F31" s="17">
        <v>1.5699999999999999E-2</v>
      </c>
      <c r="G31" s="17"/>
    </row>
    <row r="32" spans="1:7" x14ac:dyDescent="0.25">
      <c r="A32" s="13" t="s">
        <v>830</v>
      </c>
      <c r="B32" s="36" t="s">
        <v>831</v>
      </c>
      <c r="C32" s="36" t="s">
        <v>378</v>
      </c>
      <c r="D32" s="15">
        <v>54488</v>
      </c>
      <c r="E32" s="16">
        <v>43.25</v>
      </c>
      <c r="F32" s="17">
        <v>1.4500000000000001E-2</v>
      </c>
      <c r="G32" s="17"/>
    </row>
    <row r="33" spans="1:7" x14ac:dyDescent="0.25">
      <c r="A33" s="13" t="s">
        <v>828</v>
      </c>
      <c r="B33" s="36" t="s">
        <v>829</v>
      </c>
      <c r="C33" s="36" t="s">
        <v>431</v>
      </c>
      <c r="D33" s="15">
        <v>989</v>
      </c>
      <c r="E33" s="16">
        <v>35.81</v>
      </c>
      <c r="F33" s="17">
        <v>1.2E-2</v>
      </c>
      <c r="G33" s="17"/>
    </row>
    <row r="34" spans="1:7" x14ac:dyDescent="0.25">
      <c r="A34" s="13" t="s">
        <v>925</v>
      </c>
      <c r="B34" s="36" t="s">
        <v>926</v>
      </c>
      <c r="C34" s="36" t="s">
        <v>417</v>
      </c>
      <c r="D34" s="15">
        <v>1295</v>
      </c>
      <c r="E34" s="16">
        <v>35.450000000000003</v>
      </c>
      <c r="F34" s="17">
        <v>1.1900000000000001E-2</v>
      </c>
      <c r="G34" s="17"/>
    </row>
    <row r="35" spans="1:7" x14ac:dyDescent="0.25">
      <c r="A35" s="13" t="s">
        <v>1643</v>
      </c>
      <c r="B35" s="36" t="s">
        <v>1644</v>
      </c>
      <c r="C35" s="36" t="s">
        <v>408</v>
      </c>
      <c r="D35" s="15">
        <v>5218</v>
      </c>
      <c r="E35" s="16">
        <v>35.369999999999997</v>
      </c>
      <c r="F35" s="17">
        <v>1.1900000000000001E-2</v>
      </c>
      <c r="G35" s="17"/>
    </row>
    <row r="36" spans="1:7" x14ac:dyDescent="0.25">
      <c r="A36" s="13" t="s">
        <v>1645</v>
      </c>
      <c r="B36" s="36" t="s">
        <v>1646</v>
      </c>
      <c r="C36" s="36" t="s">
        <v>387</v>
      </c>
      <c r="D36" s="15">
        <v>5264</v>
      </c>
      <c r="E36" s="16">
        <v>35.32</v>
      </c>
      <c r="F36" s="17">
        <v>1.18E-2</v>
      </c>
      <c r="G36" s="17"/>
    </row>
    <row r="37" spans="1:7" x14ac:dyDescent="0.25">
      <c r="A37" s="13" t="s">
        <v>1647</v>
      </c>
      <c r="B37" s="36" t="s">
        <v>1648</v>
      </c>
      <c r="C37" s="36" t="s">
        <v>672</v>
      </c>
      <c r="D37" s="15">
        <v>2188</v>
      </c>
      <c r="E37" s="16">
        <v>34.130000000000003</v>
      </c>
      <c r="F37" s="17">
        <v>1.14E-2</v>
      </c>
      <c r="G37" s="17"/>
    </row>
    <row r="38" spans="1:7" x14ac:dyDescent="0.25">
      <c r="A38" s="13" t="s">
        <v>712</v>
      </c>
      <c r="B38" s="36" t="s">
        <v>713</v>
      </c>
      <c r="C38" s="36" t="s">
        <v>387</v>
      </c>
      <c r="D38" s="15">
        <v>3281</v>
      </c>
      <c r="E38" s="16">
        <v>33.79</v>
      </c>
      <c r="F38" s="17">
        <v>1.1299999999999999E-2</v>
      </c>
      <c r="G38" s="17"/>
    </row>
    <row r="39" spans="1:7" x14ac:dyDescent="0.25">
      <c r="A39" s="13" t="s">
        <v>1019</v>
      </c>
      <c r="B39" s="36" t="s">
        <v>1020</v>
      </c>
      <c r="C39" s="36" t="s">
        <v>441</v>
      </c>
      <c r="D39" s="15">
        <v>731</v>
      </c>
      <c r="E39" s="16">
        <v>31.34</v>
      </c>
      <c r="F39" s="17">
        <v>1.0500000000000001E-2</v>
      </c>
      <c r="G39" s="17"/>
    </row>
    <row r="40" spans="1:7" x14ac:dyDescent="0.25">
      <c r="A40" s="13" t="s">
        <v>1625</v>
      </c>
      <c r="B40" s="36" t="s">
        <v>1626</v>
      </c>
      <c r="C40" s="36" t="s">
        <v>483</v>
      </c>
      <c r="D40" s="15">
        <v>1501</v>
      </c>
      <c r="E40" s="16">
        <v>29.82</v>
      </c>
      <c r="F40" s="17">
        <v>0.01</v>
      </c>
      <c r="G40" s="17"/>
    </row>
    <row r="41" spans="1:7" x14ac:dyDescent="0.25">
      <c r="A41" s="13" t="s">
        <v>810</v>
      </c>
      <c r="B41" s="36" t="s">
        <v>811</v>
      </c>
      <c r="C41" s="36" t="s">
        <v>583</v>
      </c>
      <c r="D41" s="15">
        <v>6173</v>
      </c>
      <c r="E41" s="16">
        <v>29.18</v>
      </c>
      <c r="F41" s="17">
        <v>9.7999999999999997E-3</v>
      </c>
      <c r="G41" s="17"/>
    </row>
    <row r="42" spans="1:7" x14ac:dyDescent="0.25">
      <c r="A42" s="13" t="s">
        <v>836</v>
      </c>
      <c r="B42" s="36" t="s">
        <v>837</v>
      </c>
      <c r="C42" s="36" t="s">
        <v>387</v>
      </c>
      <c r="D42" s="15">
        <v>2633</v>
      </c>
      <c r="E42" s="16">
        <v>26.17</v>
      </c>
      <c r="F42" s="17">
        <v>8.8000000000000005E-3</v>
      </c>
      <c r="G42" s="17"/>
    </row>
    <row r="43" spans="1:7" x14ac:dyDescent="0.25">
      <c r="A43" s="13" t="s">
        <v>1649</v>
      </c>
      <c r="B43" s="36" t="s">
        <v>1650</v>
      </c>
      <c r="C43" s="36" t="s">
        <v>414</v>
      </c>
      <c r="D43" s="15">
        <v>1598</v>
      </c>
      <c r="E43" s="16">
        <v>23.18</v>
      </c>
      <c r="F43" s="17">
        <v>7.7999999999999996E-3</v>
      </c>
      <c r="G43" s="17"/>
    </row>
    <row r="44" spans="1:7" x14ac:dyDescent="0.25">
      <c r="A44" s="13" t="s">
        <v>1651</v>
      </c>
      <c r="B44" s="36" t="s">
        <v>1652</v>
      </c>
      <c r="C44" s="36" t="s">
        <v>381</v>
      </c>
      <c r="D44" s="15">
        <v>1763</v>
      </c>
      <c r="E44" s="16">
        <v>21.22</v>
      </c>
      <c r="F44" s="17">
        <v>7.1000000000000004E-3</v>
      </c>
      <c r="G44" s="17"/>
    </row>
    <row r="45" spans="1:7" x14ac:dyDescent="0.25">
      <c r="A45" s="13" t="s">
        <v>546</v>
      </c>
      <c r="B45" s="36" t="s">
        <v>547</v>
      </c>
      <c r="C45" s="36" t="s">
        <v>387</v>
      </c>
      <c r="D45" s="15">
        <v>1852</v>
      </c>
      <c r="E45" s="16">
        <v>18.43</v>
      </c>
      <c r="F45" s="17">
        <v>6.1999999999999998E-3</v>
      </c>
      <c r="G45" s="17"/>
    </row>
    <row r="46" spans="1:7" x14ac:dyDescent="0.25">
      <c r="A46" s="13" t="s">
        <v>1653</v>
      </c>
      <c r="B46" s="36" t="s">
        <v>1654</v>
      </c>
      <c r="C46" s="36" t="s">
        <v>414</v>
      </c>
      <c r="D46" s="15">
        <v>3275</v>
      </c>
      <c r="E46" s="16">
        <v>16.329999999999998</v>
      </c>
      <c r="F46" s="17">
        <v>5.4999999999999997E-3</v>
      </c>
      <c r="G46" s="17"/>
    </row>
    <row r="47" spans="1:7" x14ac:dyDescent="0.25">
      <c r="A47" s="13" t="s">
        <v>992</v>
      </c>
      <c r="B47" s="36" t="s">
        <v>993</v>
      </c>
      <c r="C47" s="36" t="s">
        <v>422</v>
      </c>
      <c r="D47" s="15">
        <v>1117</v>
      </c>
      <c r="E47" s="16">
        <v>14.99</v>
      </c>
      <c r="F47" s="17">
        <v>5.0000000000000001E-3</v>
      </c>
      <c r="G47" s="17"/>
    </row>
    <row r="48" spans="1:7" x14ac:dyDescent="0.25">
      <c r="A48" s="13" t="s">
        <v>1655</v>
      </c>
      <c r="B48" s="36" t="s">
        <v>1656</v>
      </c>
      <c r="C48" s="36" t="s">
        <v>483</v>
      </c>
      <c r="D48" s="15">
        <v>1015</v>
      </c>
      <c r="E48" s="16">
        <v>14.59</v>
      </c>
      <c r="F48" s="17">
        <v>4.8999999999999998E-3</v>
      </c>
      <c r="G48" s="17"/>
    </row>
    <row r="49" spans="1:7" x14ac:dyDescent="0.25">
      <c r="A49" s="13" t="s">
        <v>1657</v>
      </c>
      <c r="B49" s="36" t="s">
        <v>1658</v>
      </c>
      <c r="C49" s="36" t="s">
        <v>414</v>
      </c>
      <c r="D49" s="15">
        <v>1827</v>
      </c>
      <c r="E49" s="16">
        <v>14.52</v>
      </c>
      <c r="F49" s="17">
        <v>4.8999999999999998E-3</v>
      </c>
      <c r="G49" s="17"/>
    </row>
    <row r="50" spans="1:7" x14ac:dyDescent="0.25">
      <c r="A50" s="13" t="s">
        <v>1659</v>
      </c>
      <c r="B50" s="36" t="s">
        <v>1660</v>
      </c>
      <c r="C50" s="36" t="s">
        <v>422</v>
      </c>
      <c r="D50" s="15">
        <v>41839</v>
      </c>
      <c r="E50" s="16">
        <v>14.25</v>
      </c>
      <c r="F50" s="17">
        <v>4.7999999999999996E-3</v>
      </c>
      <c r="G50" s="17"/>
    </row>
    <row r="51" spans="1:7" x14ac:dyDescent="0.25">
      <c r="A51" s="13" t="s">
        <v>1661</v>
      </c>
      <c r="B51" s="36" t="s">
        <v>1662</v>
      </c>
      <c r="C51" s="36" t="s">
        <v>384</v>
      </c>
      <c r="D51" s="15">
        <v>83</v>
      </c>
      <c r="E51" s="16">
        <v>14.15</v>
      </c>
      <c r="F51" s="17">
        <v>4.7000000000000002E-3</v>
      </c>
      <c r="G51" s="17"/>
    </row>
    <row r="52" spans="1:7" x14ac:dyDescent="0.25">
      <c r="A52" s="13" t="s">
        <v>557</v>
      </c>
      <c r="B52" s="36" t="s">
        <v>558</v>
      </c>
      <c r="C52" s="36" t="s">
        <v>381</v>
      </c>
      <c r="D52" s="15">
        <v>2562</v>
      </c>
      <c r="E52" s="16">
        <v>13.82</v>
      </c>
      <c r="F52" s="17">
        <v>4.5999999999999999E-3</v>
      </c>
      <c r="G52" s="17"/>
    </row>
    <row r="53" spans="1:7" x14ac:dyDescent="0.25">
      <c r="A53" s="13" t="s">
        <v>1663</v>
      </c>
      <c r="B53" s="36" t="s">
        <v>1664</v>
      </c>
      <c r="C53" s="36" t="s">
        <v>431</v>
      </c>
      <c r="D53" s="15">
        <v>463</v>
      </c>
      <c r="E53" s="16">
        <v>12.58</v>
      </c>
      <c r="F53" s="17">
        <v>4.1999999999999997E-3</v>
      </c>
      <c r="G53" s="17"/>
    </row>
    <row r="54" spans="1:7" x14ac:dyDescent="0.25">
      <c r="A54" s="13" t="s">
        <v>1665</v>
      </c>
      <c r="B54" s="36" t="s">
        <v>1666</v>
      </c>
      <c r="C54" s="36" t="s">
        <v>431</v>
      </c>
      <c r="D54" s="15">
        <v>1495</v>
      </c>
      <c r="E54" s="16">
        <v>12.37</v>
      </c>
      <c r="F54" s="17">
        <v>4.1000000000000003E-3</v>
      </c>
      <c r="G54" s="17"/>
    </row>
    <row r="55" spans="1:7" x14ac:dyDescent="0.25">
      <c r="A55" s="13" t="s">
        <v>1667</v>
      </c>
      <c r="B55" s="36" t="s">
        <v>1668</v>
      </c>
      <c r="C55" s="36" t="s">
        <v>441</v>
      </c>
      <c r="D55" s="15">
        <v>493</v>
      </c>
      <c r="E55" s="16">
        <v>10.76</v>
      </c>
      <c r="F55" s="17">
        <v>3.5999999999999999E-3</v>
      </c>
      <c r="G55" s="17"/>
    </row>
    <row r="56" spans="1:7" x14ac:dyDescent="0.25">
      <c r="A56" s="13" t="s">
        <v>1669</v>
      </c>
      <c r="B56" s="36" t="s">
        <v>1670</v>
      </c>
      <c r="C56" s="36" t="s">
        <v>414</v>
      </c>
      <c r="D56" s="15">
        <v>4148</v>
      </c>
      <c r="E56" s="16">
        <v>9.2200000000000006</v>
      </c>
      <c r="F56" s="17">
        <v>3.0999999999999999E-3</v>
      </c>
      <c r="G56" s="17"/>
    </row>
    <row r="57" spans="1:7" x14ac:dyDescent="0.25">
      <c r="A57" s="13" t="s">
        <v>1671</v>
      </c>
      <c r="B57" s="36" t="s">
        <v>1672</v>
      </c>
      <c r="C57" s="36" t="s">
        <v>720</v>
      </c>
      <c r="D57" s="15">
        <v>1286</v>
      </c>
      <c r="E57" s="16">
        <v>6.53</v>
      </c>
      <c r="F57" s="17">
        <v>2.2000000000000001E-3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2980.5</v>
      </c>
      <c r="F58" s="20">
        <v>0.99939999999999996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2980.5</v>
      </c>
      <c r="F61" s="28">
        <v>0.99939999999999996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 t="s">
        <v>340</v>
      </c>
      <c r="B63" s="36"/>
      <c r="C63" s="36"/>
      <c r="D63" s="15"/>
      <c r="E63" s="16">
        <v>0</v>
      </c>
      <c r="F63" s="67">
        <v>0</v>
      </c>
      <c r="G63" s="17"/>
    </row>
    <row r="64" spans="1:7" x14ac:dyDescent="0.25">
      <c r="A64" s="13" t="s">
        <v>341</v>
      </c>
      <c r="B64" s="36"/>
      <c r="C64" s="36"/>
      <c r="D64" s="15"/>
      <c r="E64" s="16">
        <v>1.48</v>
      </c>
      <c r="F64" s="17">
        <v>5.9999999999999995E-4</v>
      </c>
      <c r="G64" s="17"/>
    </row>
    <row r="65" spans="1:7" x14ac:dyDescent="0.25">
      <c r="A65" s="33" t="s">
        <v>342</v>
      </c>
      <c r="B65" s="39"/>
      <c r="C65" s="39"/>
      <c r="D65" s="34"/>
      <c r="E65" s="27">
        <v>2981.98</v>
      </c>
      <c r="F65" s="28">
        <v>1</v>
      </c>
      <c r="G65" s="28"/>
    </row>
    <row r="66" spans="1:7" x14ac:dyDescent="0.25">
      <c r="A66" s="70" t="s">
        <v>343</v>
      </c>
      <c r="B66" s="71"/>
      <c r="C66" s="71"/>
      <c r="D66" s="71"/>
      <c r="E66" s="71"/>
      <c r="F66" s="71"/>
      <c r="G66" s="72"/>
    </row>
    <row r="70" spans="1:7" x14ac:dyDescent="0.25">
      <c r="A70" s="1" t="s">
        <v>346</v>
      </c>
    </row>
    <row r="71" spans="1:7" x14ac:dyDescent="0.25">
      <c r="A71" s="56" t="s">
        <v>347</v>
      </c>
      <c r="B71" s="3" t="s">
        <v>163</v>
      </c>
    </row>
    <row r="72" spans="1:7" x14ac:dyDescent="0.25">
      <c r="A72" t="s">
        <v>348</v>
      </c>
    </row>
    <row r="73" spans="1:7" x14ac:dyDescent="0.25">
      <c r="A73" t="s">
        <v>2844</v>
      </c>
      <c r="B73" t="s">
        <v>350</v>
      </c>
      <c r="C73" t="s">
        <v>350</v>
      </c>
    </row>
    <row r="74" spans="1:7" x14ac:dyDescent="0.25">
      <c r="B74" s="58">
        <v>46265</v>
      </c>
      <c r="C74" s="58">
        <v>46295</v>
      </c>
    </row>
    <row r="75" spans="1:7" x14ac:dyDescent="0.25">
      <c r="A75" t="s">
        <v>974</v>
      </c>
      <c r="B75">
        <v>42.608699999999999</v>
      </c>
      <c r="C75">
        <v>40.202399999999997</v>
      </c>
    </row>
    <row r="77" spans="1:7" x14ac:dyDescent="0.25">
      <c r="A77" t="s">
        <v>352</v>
      </c>
      <c r="B77" s="3" t="s">
        <v>163</v>
      </c>
    </row>
    <row r="78" spans="1:7" x14ac:dyDescent="0.25">
      <c r="A78" t="s">
        <v>353</v>
      </c>
      <c r="B78" s="3" t="s">
        <v>163</v>
      </c>
    </row>
    <row r="79" spans="1:7" ht="29.1" customHeight="1" x14ac:dyDescent="0.25">
      <c r="A79" s="56" t="s">
        <v>354</v>
      </c>
      <c r="B79" s="3" t="s">
        <v>163</v>
      </c>
    </row>
    <row r="80" spans="1:7" ht="29.1" customHeight="1" x14ac:dyDescent="0.25">
      <c r="A80" s="56" t="s">
        <v>355</v>
      </c>
      <c r="B80" s="3" t="s">
        <v>163</v>
      </c>
    </row>
    <row r="81" spans="1:4" x14ac:dyDescent="0.25">
      <c r="A81" t="s">
        <v>595</v>
      </c>
      <c r="B81" s="57">
        <v>1.5282</v>
      </c>
    </row>
    <row r="82" spans="1:4" ht="43.5" customHeight="1" x14ac:dyDescent="0.25">
      <c r="A82" s="56" t="s">
        <v>357</v>
      </c>
      <c r="B82" s="3" t="s">
        <v>163</v>
      </c>
    </row>
    <row r="83" spans="1:4" x14ac:dyDescent="0.25">
      <c r="B83" s="3"/>
    </row>
    <row r="84" spans="1:4" ht="29.1" customHeight="1" x14ac:dyDescent="0.25">
      <c r="A84" s="56" t="s">
        <v>358</v>
      </c>
      <c r="B84" s="3" t="s">
        <v>163</v>
      </c>
    </row>
    <row r="85" spans="1:4" ht="29.1" customHeight="1" x14ac:dyDescent="0.25">
      <c r="A85" s="56" t="s">
        <v>359</v>
      </c>
      <c r="B85" t="s">
        <v>163</v>
      </c>
    </row>
    <row r="86" spans="1:4" ht="29.1" customHeight="1" x14ac:dyDescent="0.25">
      <c r="A86" s="56" t="s">
        <v>360</v>
      </c>
      <c r="B86" s="3" t="s">
        <v>163</v>
      </c>
    </row>
    <row r="87" spans="1:4" ht="29.1" customHeight="1" x14ac:dyDescent="0.25">
      <c r="A87" s="56" t="s">
        <v>361</v>
      </c>
      <c r="B87" s="3" t="s">
        <v>163</v>
      </c>
    </row>
    <row r="89" spans="1:4" ht="69.95" customHeight="1" x14ac:dyDescent="0.25">
      <c r="A89" s="125" t="s">
        <v>371</v>
      </c>
      <c r="B89" s="125" t="s">
        <v>372</v>
      </c>
      <c r="C89" s="125" t="s">
        <v>5</v>
      </c>
      <c r="D89" s="125" t="s">
        <v>6</v>
      </c>
    </row>
    <row r="90" spans="1:4" ht="69.95" customHeight="1" x14ac:dyDescent="0.25">
      <c r="A90" s="125" t="s">
        <v>2845</v>
      </c>
      <c r="B90" s="125"/>
      <c r="C90" s="125" t="s">
        <v>49</v>
      </c>
      <c r="D90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46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2846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2847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1258</v>
      </c>
      <c r="B7" s="36"/>
      <c r="C7" s="36"/>
      <c r="D7" s="15"/>
      <c r="E7" s="16"/>
      <c r="F7" s="17"/>
      <c r="G7" s="17"/>
    </row>
    <row r="8" spans="1:7" x14ac:dyDescent="0.25">
      <c r="A8" s="14" t="s">
        <v>1259</v>
      </c>
      <c r="B8" s="37"/>
      <c r="C8" s="37"/>
      <c r="D8" s="18"/>
      <c r="E8" s="42"/>
      <c r="F8" s="21"/>
      <c r="G8" s="21"/>
    </row>
    <row r="9" spans="1:7" x14ac:dyDescent="0.25">
      <c r="A9" s="13" t="s">
        <v>2848</v>
      </c>
      <c r="B9" s="36" t="s">
        <v>2849</v>
      </c>
      <c r="C9" s="36"/>
      <c r="D9" s="15">
        <v>1097620.946</v>
      </c>
      <c r="E9" s="16">
        <v>437616</v>
      </c>
      <c r="F9" s="17">
        <v>0.96240000000000003</v>
      </c>
      <c r="G9" s="17"/>
    </row>
    <row r="10" spans="1:7" x14ac:dyDescent="0.25">
      <c r="A10" s="14" t="s">
        <v>325</v>
      </c>
      <c r="B10" s="37"/>
      <c r="C10" s="37"/>
      <c r="D10" s="18"/>
      <c r="E10" s="29">
        <v>437616</v>
      </c>
      <c r="F10" s="30">
        <v>0.96240000000000003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437616</v>
      </c>
      <c r="F12" s="30">
        <v>0.96240000000000003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17626.53</v>
      </c>
      <c r="F15" s="17">
        <v>3.8800000000000001E-2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17626.53</v>
      </c>
      <c r="F16" s="30">
        <v>3.8800000000000001E-2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17626.53</v>
      </c>
      <c r="F18" s="30">
        <v>3.8800000000000001E-2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2.4732189999999998</v>
      </c>
      <c r="F19" s="67">
        <v>5.0000000000000004E-6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-518.14321900000004</v>
      </c>
      <c r="F20" s="32">
        <v>-1.2049999999999999E-3</v>
      </c>
      <c r="G20" s="17">
        <v>5.1213000000000002E-2</v>
      </c>
    </row>
    <row r="21" spans="1:7" x14ac:dyDescent="0.25">
      <c r="A21" s="33" t="s">
        <v>342</v>
      </c>
      <c r="B21" s="39"/>
      <c r="C21" s="39"/>
      <c r="D21" s="34"/>
      <c r="E21" s="27">
        <v>454726.86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40.206099999999999</v>
      </c>
      <c r="C31">
        <v>42.322000000000003</v>
      </c>
    </row>
    <row r="32" spans="1:7" x14ac:dyDescent="0.25">
      <c r="A32" t="s">
        <v>593</v>
      </c>
      <c r="B32">
        <v>37.808999999999997</v>
      </c>
      <c r="C32">
        <v>39.771599999999999</v>
      </c>
    </row>
    <row r="34" spans="1:4" x14ac:dyDescent="0.25">
      <c r="A34" t="s">
        <v>352</v>
      </c>
      <c r="B34" s="3" t="s">
        <v>163</v>
      </c>
    </row>
    <row r="35" spans="1:4" x14ac:dyDescent="0.25">
      <c r="A35" t="s">
        <v>353</v>
      </c>
      <c r="B35" s="3" t="s">
        <v>163</v>
      </c>
    </row>
    <row r="36" spans="1:4" ht="29.1" customHeight="1" x14ac:dyDescent="0.25">
      <c r="A36" s="56" t="s">
        <v>354</v>
      </c>
      <c r="B36" s="3" t="s">
        <v>163</v>
      </c>
    </row>
    <row r="37" spans="1:4" ht="29.1" customHeight="1" x14ac:dyDescent="0.25">
      <c r="A37" s="56" t="s">
        <v>355</v>
      </c>
      <c r="B37" s="57">
        <v>437616.00080350001</v>
      </c>
    </row>
    <row r="38" spans="1:4" ht="43.5" customHeight="1" x14ac:dyDescent="0.25">
      <c r="A38" s="56" t="s">
        <v>1245</v>
      </c>
      <c r="B38" s="3" t="s">
        <v>163</v>
      </c>
    </row>
    <row r="39" spans="1:4" x14ac:dyDescent="0.25">
      <c r="B39" s="3"/>
    </row>
    <row r="40" spans="1:4" ht="29.1" customHeight="1" x14ac:dyDescent="0.25">
      <c r="A40" s="56" t="s">
        <v>1246</v>
      </c>
      <c r="B40" s="3" t="s">
        <v>163</v>
      </c>
    </row>
    <row r="41" spans="1:4" ht="29.1" customHeight="1" x14ac:dyDescent="0.25">
      <c r="A41" s="56" t="s">
        <v>1247</v>
      </c>
      <c r="B41" t="s">
        <v>163</v>
      </c>
    </row>
    <row r="42" spans="1:4" ht="29.1" customHeight="1" x14ac:dyDescent="0.25">
      <c r="A42" s="56" t="s">
        <v>1248</v>
      </c>
      <c r="B42" s="3" t="s">
        <v>163</v>
      </c>
    </row>
    <row r="43" spans="1:4" ht="29.1" customHeight="1" x14ac:dyDescent="0.25">
      <c r="A43" s="56" t="s">
        <v>1249</v>
      </c>
      <c r="B43" s="3" t="s">
        <v>163</v>
      </c>
    </row>
    <row r="45" spans="1:4" ht="69.95" customHeight="1" x14ac:dyDescent="0.25">
      <c r="A45" s="125" t="s">
        <v>371</v>
      </c>
      <c r="B45" s="125" t="s">
        <v>372</v>
      </c>
      <c r="C45" s="125" t="s">
        <v>5</v>
      </c>
      <c r="D45" s="125" t="s">
        <v>6</v>
      </c>
    </row>
    <row r="46" spans="1:4" ht="69.95" customHeight="1" x14ac:dyDescent="0.25">
      <c r="A46" s="125" t="s">
        <v>2850</v>
      </c>
      <c r="B46" s="125"/>
      <c r="C46" s="125" t="s">
        <v>127</v>
      </c>
      <c r="D46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48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2851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2852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3"/>
      <c r="B9" s="36"/>
      <c r="C9" s="36"/>
      <c r="D9" s="15"/>
      <c r="E9" s="16"/>
      <c r="F9" s="17"/>
      <c r="G9" s="17"/>
    </row>
    <row r="10" spans="1:7" x14ac:dyDescent="0.25">
      <c r="A10" s="14" t="s">
        <v>587</v>
      </c>
      <c r="B10" s="36"/>
      <c r="C10" s="36"/>
      <c r="D10" s="15"/>
      <c r="E10" s="16"/>
      <c r="F10" s="17"/>
      <c r="G10" s="17"/>
    </row>
    <row r="11" spans="1:7" x14ac:dyDescent="0.25">
      <c r="A11" s="13" t="s">
        <v>2010</v>
      </c>
      <c r="B11" s="36" t="s">
        <v>2011</v>
      </c>
      <c r="C11" s="36"/>
      <c r="D11" s="15">
        <v>4524413</v>
      </c>
      <c r="E11" s="16">
        <v>9917.51</v>
      </c>
      <c r="F11" s="17">
        <v>0.99890000000000001</v>
      </c>
      <c r="G11" s="17"/>
    </row>
    <row r="12" spans="1:7" x14ac:dyDescent="0.25">
      <c r="A12" s="14" t="s">
        <v>325</v>
      </c>
      <c r="B12" s="37"/>
      <c r="C12" s="37"/>
      <c r="D12" s="18"/>
      <c r="E12" s="29">
        <v>9917.51</v>
      </c>
      <c r="F12" s="30">
        <v>0.99890000000000001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25" t="s">
        <v>336</v>
      </c>
      <c r="B14" s="38"/>
      <c r="C14" s="38"/>
      <c r="D14" s="26"/>
      <c r="E14" s="29">
        <v>9917.51</v>
      </c>
      <c r="F14" s="30">
        <v>0.99890000000000001</v>
      </c>
      <c r="G14" s="21"/>
    </row>
    <row r="15" spans="1:7" x14ac:dyDescent="0.25">
      <c r="A15" s="13"/>
      <c r="B15" s="36"/>
      <c r="C15" s="36"/>
      <c r="D15" s="15"/>
      <c r="E15" s="16"/>
      <c r="F15" s="17"/>
      <c r="G15" s="17"/>
    </row>
    <row r="16" spans="1:7" x14ac:dyDescent="0.25">
      <c r="A16" s="14" t="s">
        <v>337</v>
      </c>
      <c r="B16" s="36"/>
      <c r="C16" s="36"/>
      <c r="D16" s="15"/>
      <c r="E16" s="16"/>
      <c r="F16" s="17"/>
      <c r="G16" s="17"/>
    </row>
    <row r="17" spans="1:7" x14ac:dyDescent="0.25">
      <c r="A17" s="13" t="s">
        <v>339</v>
      </c>
      <c r="B17" s="36"/>
      <c r="C17" s="36"/>
      <c r="D17" s="15"/>
      <c r="E17" s="16">
        <v>23</v>
      </c>
      <c r="F17" s="17">
        <v>2.3E-3</v>
      </c>
      <c r="G17" s="17">
        <v>5.1214000000000003E-2</v>
      </c>
    </row>
    <row r="18" spans="1:7" x14ac:dyDescent="0.25">
      <c r="A18" s="14" t="s">
        <v>325</v>
      </c>
      <c r="B18" s="37"/>
      <c r="C18" s="37"/>
      <c r="D18" s="18"/>
      <c r="E18" s="29">
        <v>23</v>
      </c>
      <c r="F18" s="30">
        <v>2.3E-3</v>
      </c>
      <c r="G18" s="21"/>
    </row>
    <row r="19" spans="1:7" x14ac:dyDescent="0.25">
      <c r="A19" s="13"/>
      <c r="B19" s="36"/>
      <c r="C19" s="36"/>
      <c r="D19" s="15"/>
      <c r="E19" s="16"/>
      <c r="F19" s="17"/>
      <c r="G19" s="17"/>
    </row>
    <row r="20" spans="1:7" x14ac:dyDescent="0.25">
      <c r="A20" s="25" t="s">
        <v>336</v>
      </c>
      <c r="B20" s="38"/>
      <c r="C20" s="38"/>
      <c r="D20" s="26"/>
      <c r="E20" s="29">
        <v>23</v>
      </c>
      <c r="F20" s="30">
        <v>2.3E-3</v>
      </c>
      <c r="G20" s="21"/>
    </row>
    <row r="21" spans="1:7" x14ac:dyDescent="0.25">
      <c r="A21" s="13" t="s">
        <v>340</v>
      </c>
      <c r="B21" s="36"/>
      <c r="C21" s="36"/>
      <c r="D21" s="15"/>
      <c r="E21" s="16">
        <v>3.2266999999999999E-3</v>
      </c>
      <c r="F21" s="67">
        <v>0</v>
      </c>
      <c r="G21" s="17"/>
    </row>
    <row r="22" spans="1:7" x14ac:dyDescent="0.25">
      <c r="A22" s="13" t="s">
        <v>341</v>
      </c>
      <c r="B22" s="36"/>
      <c r="C22" s="36"/>
      <c r="D22" s="15"/>
      <c r="E22" s="31">
        <v>-12.1332267</v>
      </c>
      <c r="F22" s="32">
        <v>-1.1999999999999999E-3</v>
      </c>
      <c r="G22" s="17">
        <v>5.1214000000000003E-2</v>
      </c>
    </row>
    <row r="23" spans="1:7" x14ac:dyDescent="0.25">
      <c r="A23" s="33" t="s">
        <v>342</v>
      </c>
      <c r="B23" s="39"/>
      <c r="C23" s="39"/>
      <c r="D23" s="34"/>
      <c r="E23" s="27">
        <v>9928.3799999999992</v>
      </c>
      <c r="F23" s="28">
        <v>1</v>
      </c>
      <c r="G23" s="28"/>
    </row>
    <row r="24" spans="1:7" x14ac:dyDescent="0.25">
      <c r="A24" s="70" t="s">
        <v>343</v>
      </c>
      <c r="B24" s="71"/>
      <c r="C24" s="71"/>
      <c r="D24" s="71"/>
      <c r="E24" s="71"/>
      <c r="F24" s="71"/>
      <c r="G24" s="72"/>
    </row>
    <row r="28" spans="1:7" x14ac:dyDescent="0.25">
      <c r="A28" s="1" t="s">
        <v>346</v>
      </c>
    </row>
    <row r="29" spans="1:7" x14ac:dyDescent="0.25">
      <c r="A29" s="56" t="s">
        <v>347</v>
      </c>
      <c r="B29" s="3" t="s">
        <v>163</v>
      </c>
    </row>
    <row r="30" spans="1:7" x14ac:dyDescent="0.25">
      <c r="A30" t="s">
        <v>348</v>
      </c>
    </row>
    <row r="31" spans="1:7" x14ac:dyDescent="0.25">
      <c r="A31" t="s">
        <v>590</v>
      </c>
      <c r="B31" t="s">
        <v>350</v>
      </c>
      <c r="C31" t="s">
        <v>350</v>
      </c>
    </row>
    <row r="32" spans="1:7" x14ac:dyDescent="0.25">
      <c r="B32" s="58">
        <v>46265</v>
      </c>
      <c r="C32" s="58">
        <v>46295</v>
      </c>
    </row>
    <row r="33" spans="1:4" x14ac:dyDescent="0.25">
      <c r="A33" t="s">
        <v>973</v>
      </c>
      <c r="B33">
        <v>10.1922</v>
      </c>
      <c r="C33">
        <v>9.5684000000000005</v>
      </c>
    </row>
    <row r="34" spans="1:4" x14ac:dyDescent="0.25">
      <c r="A34" t="s">
        <v>974</v>
      </c>
      <c r="B34">
        <v>10.1616</v>
      </c>
      <c r="C34">
        <v>9.5364000000000004</v>
      </c>
    </row>
    <row r="36" spans="1:4" x14ac:dyDescent="0.25">
      <c r="A36" t="s">
        <v>352</v>
      </c>
      <c r="B36" s="3" t="s">
        <v>163</v>
      </c>
    </row>
    <row r="37" spans="1:4" x14ac:dyDescent="0.25">
      <c r="A37" t="s">
        <v>353</v>
      </c>
      <c r="B37" s="3" t="s">
        <v>163</v>
      </c>
    </row>
    <row r="38" spans="1:4" ht="29.1" customHeight="1" x14ac:dyDescent="0.25">
      <c r="A38" s="56" t="s">
        <v>354</v>
      </c>
      <c r="B38" s="3" t="s">
        <v>163</v>
      </c>
    </row>
    <row r="39" spans="1:4" ht="29.1" customHeight="1" x14ac:dyDescent="0.25">
      <c r="A39" s="56" t="s">
        <v>355</v>
      </c>
      <c r="B39" s="3" t="s">
        <v>163</v>
      </c>
    </row>
    <row r="40" spans="1:4" ht="43.5" customHeight="1" x14ac:dyDescent="0.25">
      <c r="A40" s="56" t="s">
        <v>357</v>
      </c>
      <c r="B40" s="3" t="s">
        <v>163</v>
      </c>
    </row>
    <row r="41" spans="1:4" x14ac:dyDescent="0.25">
      <c r="B41" s="3"/>
    </row>
    <row r="42" spans="1:4" ht="29.1" customHeight="1" x14ac:dyDescent="0.25">
      <c r="A42" s="56" t="s">
        <v>358</v>
      </c>
      <c r="B42" s="3" t="s">
        <v>163</v>
      </c>
    </row>
    <row r="43" spans="1:4" ht="29.1" customHeight="1" x14ac:dyDescent="0.25">
      <c r="A43" s="56" t="s">
        <v>359</v>
      </c>
      <c r="B43" t="s">
        <v>163</v>
      </c>
    </row>
    <row r="44" spans="1:4" ht="29.1" customHeight="1" x14ac:dyDescent="0.25">
      <c r="A44" s="56" t="s">
        <v>360</v>
      </c>
      <c r="B44" s="3" t="s">
        <v>163</v>
      </c>
    </row>
    <row r="45" spans="1:4" ht="29.1" customHeight="1" x14ac:dyDescent="0.25">
      <c r="A45" s="56" t="s">
        <v>361</v>
      </c>
      <c r="B45" s="3" t="s">
        <v>163</v>
      </c>
    </row>
    <row r="47" spans="1:4" ht="69.95" customHeight="1" x14ac:dyDescent="0.25">
      <c r="A47" s="125" t="s">
        <v>371</v>
      </c>
      <c r="B47" s="125" t="s">
        <v>372</v>
      </c>
      <c r="C47" s="125" t="s">
        <v>5</v>
      </c>
      <c r="D47" s="125" t="s">
        <v>6</v>
      </c>
    </row>
    <row r="48" spans="1:4" ht="69.95" customHeight="1" x14ac:dyDescent="0.25">
      <c r="A48" s="125" t="s">
        <v>2853</v>
      </c>
      <c r="B48" s="125"/>
      <c r="C48" s="125" t="s">
        <v>118</v>
      </c>
      <c r="D4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82"/>
  <sheetViews>
    <sheetView showGridLines="0" workbookViewId="0">
      <pane ySplit="4" topLeftCell="A5" activePane="bottomLeft" state="frozen"/>
      <selection pane="bottomLeft" activeCell="K17" sqref="K17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2854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2855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2536</v>
      </c>
      <c r="B11" s="36" t="s">
        <v>2537</v>
      </c>
      <c r="C11" s="36" t="s">
        <v>223</v>
      </c>
      <c r="D11" s="15">
        <v>1000000</v>
      </c>
      <c r="E11" s="16">
        <v>1001.42</v>
      </c>
      <c r="F11" s="17">
        <v>9.7299999999999998E-2</v>
      </c>
      <c r="G11" s="17">
        <v>8.0393000000000006E-2</v>
      </c>
    </row>
    <row r="12" spans="1:7" x14ac:dyDescent="0.25">
      <c r="A12" s="13" t="s">
        <v>2856</v>
      </c>
      <c r="B12" s="36" t="s">
        <v>2857</v>
      </c>
      <c r="C12" s="36" t="s">
        <v>168</v>
      </c>
      <c r="D12" s="15">
        <v>1000000</v>
      </c>
      <c r="E12" s="16">
        <v>1001.16</v>
      </c>
      <c r="F12" s="17">
        <v>9.7299999999999998E-2</v>
      </c>
      <c r="G12" s="17">
        <v>8.1549999999999997E-2</v>
      </c>
    </row>
    <row r="13" spans="1:7" x14ac:dyDescent="0.25">
      <c r="A13" s="13" t="s">
        <v>2858</v>
      </c>
      <c r="B13" s="36" t="s">
        <v>2859</v>
      </c>
      <c r="C13" s="36" t="s">
        <v>168</v>
      </c>
      <c r="D13" s="15">
        <v>1000000</v>
      </c>
      <c r="E13" s="16">
        <v>998.27</v>
      </c>
      <c r="F13" s="17">
        <v>9.7000000000000003E-2</v>
      </c>
      <c r="G13" s="17">
        <v>8.1148999999999999E-2</v>
      </c>
    </row>
    <row r="14" spans="1:7" x14ac:dyDescent="0.25">
      <c r="A14" s="13" t="s">
        <v>1033</v>
      </c>
      <c r="B14" s="36" t="s">
        <v>1034</v>
      </c>
      <c r="C14" s="36" t="s">
        <v>175</v>
      </c>
      <c r="D14" s="15">
        <v>1000000</v>
      </c>
      <c r="E14" s="16">
        <v>997.17</v>
      </c>
      <c r="F14" s="17">
        <v>9.69E-2</v>
      </c>
      <c r="G14" s="17">
        <v>8.1199999999999994E-2</v>
      </c>
    </row>
    <row r="15" spans="1:7" x14ac:dyDescent="0.25">
      <c r="A15" s="13" t="s">
        <v>2860</v>
      </c>
      <c r="B15" s="36" t="s">
        <v>2861</v>
      </c>
      <c r="C15" s="36" t="s">
        <v>168</v>
      </c>
      <c r="D15" s="15">
        <v>1000000</v>
      </c>
      <c r="E15" s="16">
        <v>996.74</v>
      </c>
      <c r="F15" s="17">
        <v>9.69E-2</v>
      </c>
      <c r="G15" s="17">
        <v>8.0500000000000002E-2</v>
      </c>
    </row>
    <row r="16" spans="1:7" x14ac:dyDescent="0.25">
      <c r="A16" s="13" t="s">
        <v>2862</v>
      </c>
      <c r="B16" s="36" t="s">
        <v>2863</v>
      </c>
      <c r="C16" s="36" t="s">
        <v>168</v>
      </c>
      <c r="D16" s="15">
        <v>1000000</v>
      </c>
      <c r="E16" s="16">
        <v>994.34</v>
      </c>
      <c r="F16" s="17">
        <v>9.6699999999999994E-2</v>
      </c>
      <c r="G16" s="17">
        <v>8.14E-2</v>
      </c>
    </row>
    <row r="17" spans="1:7" x14ac:dyDescent="0.25">
      <c r="A17" s="13" t="s">
        <v>1291</v>
      </c>
      <c r="B17" s="36" t="s">
        <v>1292</v>
      </c>
      <c r="C17" s="36" t="s">
        <v>168</v>
      </c>
      <c r="D17" s="15">
        <v>500000</v>
      </c>
      <c r="E17" s="16">
        <v>500.53</v>
      </c>
      <c r="F17" s="17">
        <v>4.87E-2</v>
      </c>
      <c r="G17" s="17">
        <v>7.4548000000000003E-2</v>
      </c>
    </row>
    <row r="18" spans="1:7" x14ac:dyDescent="0.25">
      <c r="A18" s="13" t="s">
        <v>2864</v>
      </c>
      <c r="B18" s="36" t="s">
        <v>2865</v>
      </c>
      <c r="C18" s="36" t="s">
        <v>168</v>
      </c>
      <c r="D18" s="15">
        <v>500000</v>
      </c>
      <c r="E18" s="16">
        <v>500.42</v>
      </c>
      <c r="F18" s="17">
        <v>4.8599999999999997E-2</v>
      </c>
      <c r="G18" s="17">
        <v>7.5850000000000001E-2</v>
      </c>
    </row>
    <row r="19" spans="1:7" x14ac:dyDescent="0.25">
      <c r="A19" s="13" t="s">
        <v>1301</v>
      </c>
      <c r="B19" s="36" t="s">
        <v>1302</v>
      </c>
      <c r="C19" s="36" t="s">
        <v>168</v>
      </c>
      <c r="D19" s="15">
        <v>500000</v>
      </c>
      <c r="E19" s="16">
        <v>500.32</v>
      </c>
      <c r="F19" s="17">
        <v>4.8599999999999997E-2</v>
      </c>
      <c r="G19" s="17">
        <v>7.6355999999999993E-2</v>
      </c>
    </row>
    <row r="20" spans="1:7" x14ac:dyDescent="0.25">
      <c r="A20" s="13" t="s">
        <v>2866</v>
      </c>
      <c r="B20" s="36" t="s">
        <v>2867</v>
      </c>
      <c r="C20" s="36" t="s">
        <v>168</v>
      </c>
      <c r="D20" s="15">
        <v>500000</v>
      </c>
      <c r="E20" s="16">
        <v>499.35</v>
      </c>
      <c r="F20" s="17">
        <v>4.8500000000000001E-2</v>
      </c>
      <c r="G20" s="17">
        <v>8.0699999999999994E-2</v>
      </c>
    </row>
    <row r="21" spans="1:7" x14ac:dyDescent="0.25">
      <c r="A21" s="13" t="s">
        <v>2868</v>
      </c>
      <c r="B21" s="36" t="s">
        <v>2869</v>
      </c>
      <c r="C21" s="36" t="s">
        <v>168</v>
      </c>
      <c r="D21" s="15">
        <v>500000</v>
      </c>
      <c r="E21" s="16">
        <v>498.88</v>
      </c>
      <c r="F21" s="17">
        <v>4.8500000000000001E-2</v>
      </c>
      <c r="G21" s="17">
        <v>7.7453999999999995E-2</v>
      </c>
    </row>
    <row r="22" spans="1:7" x14ac:dyDescent="0.25">
      <c r="A22" s="13" t="s">
        <v>2870</v>
      </c>
      <c r="B22" s="36" t="s">
        <v>2871</v>
      </c>
      <c r="C22" s="36" t="s">
        <v>168</v>
      </c>
      <c r="D22" s="15">
        <v>500000</v>
      </c>
      <c r="E22" s="16">
        <v>498.29</v>
      </c>
      <c r="F22" s="17">
        <v>4.8399999999999999E-2</v>
      </c>
      <c r="G22" s="17">
        <v>8.0324999999999994E-2</v>
      </c>
    </row>
    <row r="23" spans="1:7" x14ac:dyDescent="0.25">
      <c r="A23" s="13" t="s">
        <v>1035</v>
      </c>
      <c r="B23" s="36" t="s">
        <v>1036</v>
      </c>
      <c r="C23" s="36" t="s">
        <v>168</v>
      </c>
      <c r="D23" s="15">
        <v>500000</v>
      </c>
      <c r="E23" s="16">
        <v>498.22</v>
      </c>
      <c r="F23" s="17">
        <v>4.8399999999999999E-2</v>
      </c>
      <c r="G23" s="17">
        <v>8.0249000000000001E-2</v>
      </c>
    </row>
    <row r="24" spans="1:7" x14ac:dyDescent="0.25">
      <c r="A24" s="13" t="s">
        <v>2872</v>
      </c>
      <c r="B24" s="36" t="s">
        <v>2873</v>
      </c>
      <c r="C24" s="36" t="s">
        <v>168</v>
      </c>
      <c r="D24" s="15">
        <v>300000</v>
      </c>
      <c r="E24" s="16">
        <v>299.60000000000002</v>
      </c>
      <c r="F24" s="17">
        <v>2.9100000000000001E-2</v>
      </c>
      <c r="G24" s="17">
        <v>7.8600000000000003E-2</v>
      </c>
    </row>
    <row r="25" spans="1:7" x14ac:dyDescent="0.25">
      <c r="A25" s="14" t="s">
        <v>325</v>
      </c>
      <c r="B25" s="37"/>
      <c r="C25" s="37"/>
      <c r="D25" s="18"/>
      <c r="E25" s="29">
        <v>9784.7099999999991</v>
      </c>
      <c r="F25" s="30">
        <v>0.95089999999999997</v>
      </c>
      <c r="G25" s="21"/>
    </row>
    <row r="26" spans="1:7" x14ac:dyDescent="0.25">
      <c r="A26" s="13"/>
      <c r="B26" s="36"/>
      <c r="C26" s="36"/>
      <c r="D26" s="15"/>
      <c r="E26" s="16"/>
      <c r="F26" s="17"/>
      <c r="G26" s="17"/>
    </row>
    <row r="27" spans="1:7" x14ac:dyDescent="0.25">
      <c r="A27" s="14" t="s">
        <v>334</v>
      </c>
      <c r="B27" s="36"/>
      <c r="C27" s="36"/>
      <c r="D27" s="15"/>
      <c r="E27" s="16"/>
      <c r="F27" s="17"/>
      <c r="G27" s="17"/>
    </row>
    <row r="28" spans="1:7" x14ac:dyDescent="0.25">
      <c r="A28" s="14" t="s">
        <v>325</v>
      </c>
      <c r="B28" s="36"/>
      <c r="C28" s="36"/>
      <c r="D28" s="15"/>
      <c r="E28" s="40" t="s">
        <v>163</v>
      </c>
      <c r="F28" s="41" t="s">
        <v>163</v>
      </c>
      <c r="G28" s="17"/>
    </row>
    <row r="29" spans="1:7" x14ac:dyDescent="0.25">
      <c r="A29" s="13"/>
      <c r="B29" s="36"/>
      <c r="C29" s="36"/>
      <c r="D29" s="15"/>
      <c r="E29" s="16"/>
      <c r="F29" s="17"/>
      <c r="G29" s="17"/>
    </row>
    <row r="30" spans="1:7" x14ac:dyDescent="0.25">
      <c r="A30" s="14" t="s">
        <v>335</v>
      </c>
      <c r="B30" s="36"/>
      <c r="C30" s="36"/>
      <c r="D30" s="15"/>
      <c r="E30" s="16"/>
      <c r="F30" s="17"/>
      <c r="G30" s="17"/>
    </row>
    <row r="31" spans="1:7" x14ac:dyDescent="0.25">
      <c r="A31" s="14" t="s">
        <v>325</v>
      </c>
      <c r="B31" s="36"/>
      <c r="C31" s="36"/>
      <c r="D31" s="15"/>
      <c r="E31" s="40" t="s">
        <v>163</v>
      </c>
      <c r="F31" s="41" t="s">
        <v>163</v>
      </c>
      <c r="G31" s="17"/>
    </row>
    <row r="32" spans="1:7" x14ac:dyDescent="0.25">
      <c r="A32" s="13"/>
      <c r="B32" s="36"/>
      <c r="C32" s="36"/>
      <c r="D32" s="15"/>
      <c r="E32" s="16"/>
      <c r="F32" s="17"/>
      <c r="G32" s="17"/>
    </row>
    <row r="33" spans="1:7" x14ac:dyDescent="0.25">
      <c r="A33" s="25" t="s">
        <v>336</v>
      </c>
      <c r="B33" s="38"/>
      <c r="C33" s="38"/>
      <c r="D33" s="26"/>
      <c r="E33" s="29">
        <v>9784.7099999999991</v>
      </c>
      <c r="F33" s="30">
        <v>0.95089999999999997</v>
      </c>
      <c r="G33" s="21"/>
    </row>
    <row r="34" spans="1:7" x14ac:dyDescent="0.25">
      <c r="A34" s="13"/>
      <c r="B34" s="36"/>
      <c r="C34" s="36"/>
      <c r="D34" s="15"/>
      <c r="E34" s="16"/>
      <c r="F34" s="17"/>
      <c r="G34" s="17"/>
    </row>
    <row r="35" spans="1:7" x14ac:dyDescent="0.25">
      <c r="A35" s="13"/>
      <c r="B35" s="36"/>
      <c r="C35" s="36"/>
      <c r="D35" s="15"/>
      <c r="E35" s="16"/>
      <c r="F35" s="17"/>
      <c r="G35" s="17"/>
    </row>
    <row r="36" spans="1:7" x14ac:dyDescent="0.25">
      <c r="A36" s="14" t="s">
        <v>337</v>
      </c>
      <c r="B36" s="36"/>
      <c r="C36" s="36"/>
      <c r="D36" s="15"/>
      <c r="E36" s="16"/>
      <c r="F36" s="17"/>
      <c r="G36" s="17"/>
    </row>
    <row r="37" spans="1:7" x14ac:dyDescent="0.25">
      <c r="A37" s="13" t="s">
        <v>339</v>
      </c>
      <c r="B37" s="36"/>
      <c r="C37" s="36"/>
      <c r="D37" s="15"/>
      <c r="E37" s="16">
        <v>112.98</v>
      </c>
      <c r="F37" s="17">
        <v>1.0999999999999999E-2</v>
      </c>
      <c r="G37" s="17">
        <v>5.1214000000000003E-2</v>
      </c>
    </row>
    <row r="38" spans="1:7" x14ac:dyDescent="0.25">
      <c r="A38" s="14" t="s">
        <v>325</v>
      </c>
      <c r="B38" s="37"/>
      <c r="C38" s="37"/>
      <c r="D38" s="18"/>
      <c r="E38" s="29">
        <v>112.98</v>
      </c>
      <c r="F38" s="30">
        <v>1.0999999999999999E-2</v>
      </c>
      <c r="G38" s="21"/>
    </row>
    <row r="39" spans="1:7" x14ac:dyDescent="0.25">
      <c r="A39" s="13"/>
      <c r="B39" s="36"/>
      <c r="C39" s="36"/>
      <c r="D39" s="15"/>
      <c r="E39" s="16"/>
      <c r="F39" s="17"/>
      <c r="G39" s="17"/>
    </row>
    <row r="40" spans="1:7" x14ac:dyDescent="0.25">
      <c r="A40" s="25" t="s">
        <v>336</v>
      </c>
      <c r="B40" s="38"/>
      <c r="C40" s="38"/>
      <c r="D40" s="26"/>
      <c r="E40" s="29">
        <v>112.98</v>
      </c>
      <c r="F40" s="30">
        <v>1.0999999999999999E-2</v>
      </c>
      <c r="G40" s="21"/>
    </row>
    <row r="41" spans="1:7" x14ac:dyDescent="0.25">
      <c r="A41" s="13" t="s">
        <v>340</v>
      </c>
      <c r="B41" s="36"/>
      <c r="C41" s="36"/>
      <c r="D41" s="15"/>
      <c r="E41" s="16">
        <v>414.14129430000003</v>
      </c>
      <c r="F41" s="17">
        <v>4.0258000000000002E-2</v>
      </c>
      <c r="G41" s="17"/>
    </row>
    <row r="42" spans="1:7" x14ac:dyDescent="0.25">
      <c r="A42" s="13" t="s">
        <v>341</v>
      </c>
      <c r="B42" s="36"/>
      <c r="C42" s="36"/>
      <c r="D42" s="15"/>
      <c r="E42" s="31">
        <v>-24.891294299999998</v>
      </c>
      <c r="F42" s="32">
        <v>-2.1580000000000002E-3</v>
      </c>
      <c r="G42" s="17">
        <v>5.1214000000000003E-2</v>
      </c>
    </row>
    <row r="43" spans="1:7" x14ac:dyDescent="0.25">
      <c r="A43" s="33" t="s">
        <v>342</v>
      </c>
      <c r="B43" s="39"/>
      <c r="C43" s="39"/>
      <c r="D43" s="34"/>
      <c r="E43" s="27">
        <v>10286.94</v>
      </c>
      <c r="F43" s="28">
        <v>1</v>
      </c>
      <c r="G43" s="28"/>
    </row>
    <row r="44" spans="1:7" x14ac:dyDescent="0.25">
      <c r="A44" s="70" t="s">
        <v>343</v>
      </c>
      <c r="B44" s="71"/>
      <c r="C44" s="71"/>
      <c r="D44" s="71"/>
      <c r="E44" s="71"/>
      <c r="F44" s="71"/>
      <c r="G44" s="72"/>
    </row>
    <row r="45" spans="1:7" x14ac:dyDescent="0.25">
      <c r="A45" s="1" t="s">
        <v>344</v>
      </c>
    </row>
    <row r="46" spans="1:7" x14ac:dyDescent="0.25">
      <c r="A46" s="73" t="s">
        <v>2874</v>
      </c>
    </row>
    <row r="48" spans="1:7" x14ac:dyDescent="0.25">
      <c r="A48" s="1" t="s">
        <v>346</v>
      </c>
    </row>
    <row r="49" spans="1:3" x14ac:dyDescent="0.25">
      <c r="A49" s="56" t="s">
        <v>347</v>
      </c>
      <c r="B49" s="3" t="s">
        <v>163</v>
      </c>
    </row>
    <row r="50" spans="1:3" x14ac:dyDescent="0.25">
      <c r="A50" t="s">
        <v>348</v>
      </c>
    </row>
    <row r="51" spans="1:3" x14ac:dyDescent="0.25">
      <c r="A51" t="s">
        <v>590</v>
      </c>
      <c r="B51" t="s">
        <v>350</v>
      </c>
      <c r="C51" t="s">
        <v>350</v>
      </c>
    </row>
    <row r="52" spans="1:3" x14ac:dyDescent="0.25">
      <c r="B52" s="58">
        <v>46265</v>
      </c>
      <c r="C52" s="58">
        <v>46295</v>
      </c>
    </row>
    <row r="53" spans="1:3" x14ac:dyDescent="0.25">
      <c r="A53" t="s">
        <v>973</v>
      </c>
      <c r="B53">
        <v>11.362</v>
      </c>
      <c r="C53">
        <v>11.406000000000001</v>
      </c>
    </row>
    <row r="54" spans="1:3" x14ac:dyDescent="0.25">
      <c r="A54" t="s">
        <v>592</v>
      </c>
      <c r="B54">
        <v>10.859</v>
      </c>
      <c r="C54">
        <v>10.901999999999999</v>
      </c>
    </row>
    <row r="55" spans="1:3" x14ac:dyDescent="0.25">
      <c r="A55" t="s">
        <v>974</v>
      </c>
      <c r="B55">
        <v>11.32</v>
      </c>
      <c r="C55">
        <v>11.362</v>
      </c>
    </row>
    <row r="56" spans="1:3" x14ac:dyDescent="0.25">
      <c r="A56" t="s">
        <v>594</v>
      </c>
      <c r="B56">
        <v>10.817</v>
      </c>
      <c r="C56">
        <v>10.858000000000001</v>
      </c>
    </row>
    <row r="58" spans="1:3" x14ac:dyDescent="0.25">
      <c r="A58" t="s">
        <v>352</v>
      </c>
      <c r="B58" s="3" t="s">
        <v>163</v>
      </c>
    </row>
    <row r="59" spans="1:3" x14ac:dyDescent="0.25">
      <c r="A59" t="s">
        <v>353</v>
      </c>
      <c r="B59" s="3" t="s">
        <v>163</v>
      </c>
    </row>
    <row r="60" spans="1:3" ht="29.1" customHeight="1" x14ac:dyDescent="0.25">
      <c r="A60" s="56" t="s">
        <v>354</v>
      </c>
      <c r="B60" s="3" t="s">
        <v>163</v>
      </c>
    </row>
    <row r="61" spans="1:3" ht="29.1" customHeight="1" x14ac:dyDescent="0.25">
      <c r="A61" s="56" t="s">
        <v>355</v>
      </c>
      <c r="B61" s="3" t="s">
        <v>163</v>
      </c>
    </row>
    <row r="62" spans="1:3" x14ac:dyDescent="0.25">
      <c r="A62" t="s">
        <v>356</v>
      </c>
      <c r="B62" s="66">
        <f>B77</f>
        <v>1.1091503724853</v>
      </c>
    </row>
    <row r="63" spans="1:3" ht="43.5" customHeight="1" x14ac:dyDescent="0.25">
      <c r="A63" s="56" t="s">
        <v>357</v>
      </c>
      <c r="B63" s="3" t="s">
        <v>163</v>
      </c>
    </row>
    <row r="64" spans="1:3" x14ac:dyDescent="0.25">
      <c r="B64" s="3"/>
    </row>
    <row r="65" spans="1:2" ht="29.1" customHeight="1" x14ac:dyDescent="0.25">
      <c r="A65" s="56" t="s">
        <v>358</v>
      </c>
      <c r="B65" s="3" t="s">
        <v>163</v>
      </c>
    </row>
    <row r="66" spans="1:2" ht="29.1" customHeight="1" x14ac:dyDescent="0.25">
      <c r="A66" s="56" t="s">
        <v>359</v>
      </c>
      <c r="B66">
        <v>6606.07</v>
      </c>
    </row>
    <row r="67" spans="1:2" ht="29.1" customHeight="1" x14ac:dyDescent="0.25">
      <c r="A67" s="56" t="s">
        <v>360</v>
      </c>
      <c r="B67" s="3" t="s">
        <v>163</v>
      </c>
    </row>
    <row r="68" spans="1:2" ht="29.1" customHeight="1" x14ac:dyDescent="0.25">
      <c r="A68" s="56" t="s">
        <v>361</v>
      </c>
      <c r="B68" s="3" t="s">
        <v>163</v>
      </c>
    </row>
    <row r="69" spans="1:2" x14ac:dyDescent="0.25">
      <c r="A69" s="56"/>
      <c r="B69" s="3"/>
    </row>
    <row r="70" spans="1:2" x14ac:dyDescent="0.25">
      <c r="A70" t="s">
        <v>362</v>
      </c>
    </row>
    <row r="71" spans="1:2" ht="87" customHeight="1" x14ac:dyDescent="0.25">
      <c r="A71" s="24" t="s">
        <v>363</v>
      </c>
      <c r="B71" s="62" t="s">
        <v>2875</v>
      </c>
    </row>
    <row r="72" spans="1:2" ht="57.95" customHeight="1" x14ac:dyDescent="0.25">
      <c r="A72" s="24" t="s">
        <v>365</v>
      </c>
      <c r="B72" s="62" t="s">
        <v>2876</v>
      </c>
    </row>
    <row r="73" spans="1:2" x14ac:dyDescent="0.25">
      <c r="A73" s="24"/>
      <c r="B73" s="24"/>
    </row>
    <row r="74" spans="1:2" x14ac:dyDescent="0.25">
      <c r="A74" s="24" t="s">
        <v>367</v>
      </c>
      <c r="B74" s="60">
        <v>7.9597323188555604</v>
      </c>
    </row>
    <row r="75" spans="1:2" x14ac:dyDescent="0.25">
      <c r="A75" s="24"/>
      <c r="B75" s="24"/>
    </row>
    <row r="76" spans="1:2" x14ac:dyDescent="0.25">
      <c r="A76" s="24" t="s">
        <v>368</v>
      </c>
      <c r="B76" s="49">
        <v>1.0611999999999999</v>
      </c>
    </row>
    <row r="77" spans="1:2" x14ac:dyDescent="0.25">
      <c r="A77" s="24" t="s">
        <v>369</v>
      </c>
      <c r="B77" s="49">
        <v>1.1091503724853</v>
      </c>
    </row>
    <row r="78" spans="1:2" x14ac:dyDescent="0.25">
      <c r="A78" s="24"/>
      <c r="B78" s="24"/>
    </row>
    <row r="79" spans="1:2" x14ac:dyDescent="0.25">
      <c r="A79" s="24" t="s">
        <v>370</v>
      </c>
      <c r="B79" s="65">
        <v>46295</v>
      </c>
    </row>
    <row r="81" spans="1:4" ht="69.95" customHeight="1" x14ac:dyDescent="0.25">
      <c r="A81" s="125" t="s">
        <v>371</v>
      </c>
      <c r="B81" s="125" t="s">
        <v>372</v>
      </c>
      <c r="C81" s="125" t="s">
        <v>5</v>
      </c>
      <c r="D81" s="125" t="s">
        <v>6</v>
      </c>
    </row>
    <row r="82" spans="1:4" ht="69.95" customHeight="1" x14ac:dyDescent="0.25">
      <c r="A82" s="125" t="s">
        <v>2877</v>
      </c>
      <c r="B82" s="125"/>
      <c r="C82" s="125" t="s">
        <v>130</v>
      </c>
      <c r="D82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88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2878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2879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4" t="s">
        <v>164</v>
      </c>
      <c r="B8" s="36"/>
      <c r="C8" s="36"/>
      <c r="D8" s="15"/>
      <c r="E8" s="16"/>
      <c r="F8" s="17"/>
      <c r="G8" s="17"/>
    </row>
    <row r="9" spans="1:7" x14ac:dyDescent="0.25">
      <c r="A9" s="14" t="s">
        <v>970</v>
      </c>
      <c r="B9" s="36"/>
      <c r="C9" s="36"/>
      <c r="D9" s="15"/>
      <c r="E9" s="16"/>
      <c r="F9" s="17"/>
      <c r="G9" s="17"/>
    </row>
    <row r="10" spans="1:7" x14ac:dyDescent="0.25">
      <c r="A10" s="14" t="s">
        <v>325</v>
      </c>
      <c r="B10" s="36"/>
      <c r="C10" s="36"/>
      <c r="D10" s="15"/>
      <c r="E10" s="40" t="s">
        <v>163</v>
      </c>
      <c r="F10" s="41" t="s">
        <v>163</v>
      </c>
      <c r="G10" s="17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14" t="s">
        <v>326</v>
      </c>
      <c r="B12" s="36"/>
      <c r="C12" s="36"/>
      <c r="D12" s="15"/>
      <c r="E12" s="16"/>
      <c r="F12" s="17"/>
      <c r="G12" s="17"/>
    </row>
    <row r="13" spans="1:7" x14ac:dyDescent="0.25">
      <c r="A13" s="13" t="s">
        <v>2880</v>
      </c>
      <c r="B13" s="36" t="s">
        <v>2881</v>
      </c>
      <c r="C13" s="36" t="s">
        <v>329</v>
      </c>
      <c r="D13" s="15">
        <v>35000000</v>
      </c>
      <c r="E13" s="16">
        <v>35507.33</v>
      </c>
      <c r="F13" s="17">
        <v>0.40250000000000002</v>
      </c>
      <c r="G13" s="17">
        <v>7.3346999999999996E-2</v>
      </c>
    </row>
    <row r="14" spans="1:7" x14ac:dyDescent="0.25">
      <c r="A14" s="13" t="s">
        <v>2882</v>
      </c>
      <c r="B14" s="36" t="s">
        <v>2883</v>
      </c>
      <c r="C14" s="36" t="s">
        <v>329</v>
      </c>
      <c r="D14" s="15">
        <v>5000000</v>
      </c>
      <c r="E14" s="16">
        <v>5111.8900000000003</v>
      </c>
      <c r="F14" s="17">
        <v>5.8000000000000003E-2</v>
      </c>
      <c r="G14" s="17">
        <v>7.3419999999999999E-2</v>
      </c>
    </row>
    <row r="15" spans="1:7" x14ac:dyDescent="0.25">
      <c r="A15" s="14" t="s">
        <v>325</v>
      </c>
      <c r="B15" s="37"/>
      <c r="C15" s="37"/>
      <c r="D15" s="18"/>
      <c r="E15" s="29">
        <v>40619.22</v>
      </c>
      <c r="F15" s="30">
        <v>0.46050000000000002</v>
      </c>
      <c r="G15" s="21"/>
    </row>
    <row r="16" spans="1:7" x14ac:dyDescent="0.25">
      <c r="A16" s="13"/>
      <c r="B16" s="36"/>
      <c r="C16" s="36"/>
      <c r="D16" s="15"/>
      <c r="E16" s="16"/>
      <c r="F16" s="17"/>
      <c r="G16" s="17"/>
    </row>
    <row r="17" spans="1:7" x14ac:dyDescent="0.25">
      <c r="A17" s="14" t="s">
        <v>1323</v>
      </c>
      <c r="B17" s="36"/>
      <c r="C17" s="36"/>
      <c r="D17" s="15"/>
      <c r="E17" s="16"/>
      <c r="F17" s="17"/>
      <c r="G17" s="17"/>
    </row>
    <row r="18" spans="1:7" x14ac:dyDescent="0.25">
      <c r="A18" s="13" t="s">
        <v>2884</v>
      </c>
      <c r="B18" s="36" t="s">
        <v>2885</v>
      </c>
      <c r="C18" s="36" t="s">
        <v>329</v>
      </c>
      <c r="D18" s="15">
        <v>11500000</v>
      </c>
      <c r="E18" s="16">
        <v>11449.55</v>
      </c>
      <c r="F18" s="17">
        <v>0.1298</v>
      </c>
      <c r="G18" s="17">
        <v>8.0586000000000005E-2</v>
      </c>
    </row>
    <row r="19" spans="1:7" x14ac:dyDescent="0.25">
      <c r="A19" s="13" t="s">
        <v>2886</v>
      </c>
      <c r="B19" s="36" t="s">
        <v>2887</v>
      </c>
      <c r="C19" s="36" t="s">
        <v>329</v>
      </c>
      <c r="D19" s="15">
        <v>9323700</v>
      </c>
      <c r="E19" s="16">
        <v>9205.0300000000007</v>
      </c>
      <c r="F19" s="17">
        <v>0.10440000000000001</v>
      </c>
      <c r="G19" s="17">
        <v>8.0771999999999997E-2</v>
      </c>
    </row>
    <row r="20" spans="1:7" x14ac:dyDescent="0.25">
      <c r="A20" s="13" t="s">
        <v>2888</v>
      </c>
      <c r="B20" s="36" t="s">
        <v>2889</v>
      </c>
      <c r="C20" s="36" t="s">
        <v>329</v>
      </c>
      <c r="D20" s="15">
        <v>5000000</v>
      </c>
      <c r="E20" s="16">
        <v>5043.83</v>
      </c>
      <c r="F20" s="17">
        <v>5.7200000000000001E-2</v>
      </c>
      <c r="G20" s="17">
        <v>8.0530000000000004E-2</v>
      </c>
    </row>
    <row r="21" spans="1:7" x14ac:dyDescent="0.25">
      <c r="A21" s="13" t="s">
        <v>2890</v>
      </c>
      <c r="B21" s="36" t="s">
        <v>2891</v>
      </c>
      <c r="C21" s="36" t="s">
        <v>329</v>
      </c>
      <c r="D21" s="15">
        <v>5000000</v>
      </c>
      <c r="E21" s="16">
        <v>4995.2299999999996</v>
      </c>
      <c r="F21" s="17">
        <v>5.6599999999999998E-2</v>
      </c>
      <c r="G21" s="17">
        <v>8.0586000000000005E-2</v>
      </c>
    </row>
    <row r="22" spans="1:7" x14ac:dyDescent="0.25">
      <c r="A22" s="13" t="s">
        <v>2892</v>
      </c>
      <c r="B22" s="36" t="s">
        <v>2893</v>
      </c>
      <c r="C22" s="36" t="s">
        <v>329</v>
      </c>
      <c r="D22" s="15">
        <v>5000000</v>
      </c>
      <c r="E22" s="16">
        <v>4949.54</v>
      </c>
      <c r="F22" s="17">
        <v>5.6099999999999997E-2</v>
      </c>
      <c r="G22" s="17">
        <v>8.0507999999999996E-2</v>
      </c>
    </row>
    <row r="23" spans="1:7" x14ac:dyDescent="0.25">
      <c r="A23" s="13" t="s">
        <v>2894</v>
      </c>
      <c r="B23" s="36" t="s">
        <v>2895</v>
      </c>
      <c r="C23" s="36" t="s">
        <v>329</v>
      </c>
      <c r="D23" s="15">
        <v>3107800</v>
      </c>
      <c r="E23" s="16">
        <v>3071.9</v>
      </c>
      <c r="F23" s="17">
        <v>3.4799999999999998E-2</v>
      </c>
      <c r="G23" s="17">
        <v>8.0425999999999997E-2</v>
      </c>
    </row>
    <row r="24" spans="1:7" x14ac:dyDescent="0.25">
      <c r="A24" s="13" t="s">
        <v>2896</v>
      </c>
      <c r="B24" s="36" t="s">
        <v>2897</v>
      </c>
      <c r="C24" s="36" t="s">
        <v>329</v>
      </c>
      <c r="D24" s="15">
        <v>3000000</v>
      </c>
      <c r="E24" s="16">
        <v>2985.11</v>
      </c>
      <c r="F24" s="17">
        <v>3.3799999999999997E-2</v>
      </c>
      <c r="G24" s="17">
        <v>8.0586000000000005E-2</v>
      </c>
    </row>
    <row r="25" spans="1:7" x14ac:dyDescent="0.25">
      <c r="A25" s="13" t="s">
        <v>2898</v>
      </c>
      <c r="B25" s="36" t="s">
        <v>2899</v>
      </c>
      <c r="C25" s="36" t="s">
        <v>329</v>
      </c>
      <c r="D25" s="15">
        <v>1000000</v>
      </c>
      <c r="E25" s="16">
        <v>968.28</v>
      </c>
      <c r="F25" s="17">
        <v>1.0999999999999999E-2</v>
      </c>
      <c r="G25" s="17">
        <v>8.0740000000000006E-2</v>
      </c>
    </row>
    <row r="26" spans="1:7" x14ac:dyDescent="0.25">
      <c r="A26" s="13" t="s">
        <v>2900</v>
      </c>
      <c r="B26" s="36" t="s">
        <v>2901</v>
      </c>
      <c r="C26" s="36" t="s">
        <v>329</v>
      </c>
      <c r="D26" s="15">
        <v>1000000</v>
      </c>
      <c r="E26" s="16">
        <v>955.6</v>
      </c>
      <c r="F26" s="17">
        <v>1.0800000000000001E-2</v>
      </c>
      <c r="G26" s="17">
        <v>8.0254000000000006E-2</v>
      </c>
    </row>
    <row r="27" spans="1:7" x14ac:dyDescent="0.25">
      <c r="A27" s="13" t="s">
        <v>2902</v>
      </c>
      <c r="B27" s="36" t="s">
        <v>2903</v>
      </c>
      <c r="C27" s="36" t="s">
        <v>329</v>
      </c>
      <c r="D27" s="15">
        <v>500000</v>
      </c>
      <c r="E27" s="16">
        <v>494.67</v>
      </c>
      <c r="F27" s="17">
        <v>5.5999999999999999E-3</v>
      </c>
      <c r="G27" s="17">
        <v>8.0253000000000005E-2</v>
      </c>
    </row>
    <row r="28" spans="1:7" x14ac:dyDescent="0.25">
      <c r="A28" s="13" t="s">
        <v>2904</v>
      </c>
      <c r="B28" s="36" t="s">
        <v>2905</v>
      </c>
      <c r="C28" s="36" t="s">
        <v>329</v>
      </c>
      <c r="D28" s="15">
        <v>500000</v>
      </c>
      <c r="E28" s="16">
        <v>485.17</v>
      </c>
      <c r="F28" s="17">
        <v>5.4999999999999997E-3</v>
      </c>
      <c r="G28" s="17">
        <v>8.0254000000000006E-2</v>
      </c>
    </row>
    <row r="29" spans="1:7" x14ac:dyDescent="0.25">
      <c r="A29" s="13" t="s">
        <v>2906</v>
      </c>
      <c r="B29" s="36" t="s">
        <v>2907</v>
      </c>
      <c r="C29" s="36" t="s">
        <v>329</v>
      </c>
      <c r="D29" s="15">
        <v>500000</v>
      </c>
      <c r="E29" s="16">
        <v>485.17</v>
      </c>
      <c r="F29" s="17">
        <v>5.4999999999999997E-3</v>
      </c>
      <c r="G29" s="17">
        <v>8.0254000000000006E-2</v>
      </c>
    </row>
    <row r="30" spans="1:7" x14ac:dyDescent="0.25">
      <c r="A30" s="14" t="s">
        <v>325</v>
      </c>
      <c r="B30" s="37"/>
      <c r="C30" s="37"/>
      <c r="D30" s="18"/>
      <c r="E30" s="29">
        <v>45089.08</v>
      </c>
      <c r="F30" s="30">
        <v>0.5111</v>
      </c>
      <c r="G30" s="21"/>
    </row>
    <row r="31" spans="1:7" x14ac:dyDescent="0.25">
      <c r="A31" s="13"/>
      <c r="B31" s="36"/>
      <c r="C31" s="36"/>
      <c r="D31" s="15"/>
      <c r="E31" s="16"/>
      <c r="F31" s="17"/>
      <c r="G31" s="17"/>
    </row>
    <row r="32" spans="1:7" x14ac:dyDescent="0.25">
      <c r="A32" s="13"/>
      <c r="B32" s="36"/>
      <c r="C32" s="36"/>
      <c r="D32" s="15"/>
      <c r="E32" s="16"/>
      <c r="F32" s="17"/>
      <c r="G32" s="17"/>
    </row>
    <row r="33" spans="1:7" x14ac:dyDescent="0.25">
      <c r="A33" s="14" t="s">
        <v>334</v>
      </c>
      <c r="B33" s="36"/>
      <c r="C33" s="36"/>
      <c r="D33" s="15"/>
      <c r="E33" s="16"/>
      <c r="F33" s="17"/>
      <c r="G33" s="17"/>
    </row>
    <row r="34" spans="1:7" x14ac:dyDescent="0.25">
      <c r="A34" s="14" t="s">
        <v>325</v>
      </c>
      <c r="B34" s="36"/>
      <c r="C34" s="36"/>
      <c r="D34" s="15"/>
      <c r="E34" s="40" t="s">
        <v>163</v>
      </c>
      <c r="F34" s="41" t="s">
        <v>163</v>
      </c>
      <c r="G34" s="17"/>
    </row>
    <row r="35" spans="1:7" x14ac:dyDescent="0.25">
      <c r="A35" s="13"/>
      <c r="B35" s="36"/>
      <c r="C35" s="36"/>
      <c r="D35" s="15"/>
      <c r="E35" s="16"/>
      <c r="F35" s="17"/>
      <c r="G35" s="17"/>
    </row>
    <row r="36" spans="1:7" x14ac:dyDescent="0.25">
      <c r="A36" s="14" t="s">
        <v>335</v>
      </c>
      <c r="B36" s="36"/>
      <c r="C36" s="36"/>
      <c r="D36" s="15"/>
      <c r="E36" s="16"/>
      <c r="F36" s="17"/>
      <c r="G36" s="17"/>
    </row>
    <row r="37" spans="1:7" x14ac:dyDescent="0.25">
      <c r="A37" s="14" t="s">
        <v>325</v>
      </c>
      <c r="B37" s="36"/>
      <c r="C37" s="36"/>
      <c r="D37" s="15"/>
      <c r="E37" s="40" t="s">
        <v>163</v>
      </c>
      <c r="F37" s="41" t="s">
        <v>163</v>
      </c>
      <c r="G37" s="17"/>
    </row>
    <row r="38" spans="1:7" x14ac:dyDescent="0.25">
      <c r="A38" s="13"/>
      <c r="B38" s="36"/>
      <c r="C38" s="36"/>
      <c r="D38" s="15"/>
      <c r="E38" s="16"/>
      <c r="F38" s="17"/>
      <c r="G38" s="17"/>
    </row>
    <row r="39" spans="1:7" x14ac:dyDescent="0.25">
      <c r="A39" s="25" t="s">
        <v>336</v>
      </c>
      <c r="B39" s="38"/>
      <c r="C39" s="38"/>
      <c r="D39" s="26"/>
      <c r="E39" s="29">
        <v>85708.3</v>
      </c>
      <c r="F39" s="30">
        <v>0.97160000000000002</v>
      </c>
      <c r="G39" s="21"/>
    </row>
    <row r="40" spans="1:7" x14ac:dyDescent="0.25">
      <c r="A40" s="13"/>
      <c r="B40" s="36"/>
      <c r="C40" s="36"/>
      <c r="D40" s="15"/>
      <c r="E40" s="16"/>
      <c r="F40" s="17"/>
      <c r="G40" s="17"/>
    </row>
    <row r="41" spans="1:7" x14ac:dyDescent="0.25">
      <c r="A41" s="13"/>
      <c r="B41" s="36"/>
      <c r="C41" s="36"/>
      <c r="D41" s="15"/>
      <c r="E41" s="16"/>
      <c r="F41" s="17"/>
      <c r="G41" s="17"/>
    </row>
    <row r="42" spans="1:7" x14ac:dyDescent="0.25">
      <c r="A42" s="14" t="s">
        <v>337</v>
      </c>
      <c r="B42" s="36"/>
      <c r="C42" s="36"/>
      <c r="D42" s="15"/>
      <c r="E42" s="16"/>
      <c r="F42" s="17"/>
      <c r="G42" s="17"/>
    </row>
    <row r="43" spans="1:7" x14ac:dyDescent="0.25">
      <c r="A43" s="13" t="s">
        <v>339</v>
      </c>
      <c r="B43" s="36"/>
      <c r="C43" s="36"/>
      <c r="D43" s="15"/>
      <c r="E43" s="16">
        <v>794.89</v>
      </c>
      <c r="F43" s="17">
        <v>8.9999999999999993E-3</v>
      </c>
      <c r="G43" s="17">
        <v>5.1214000000000003E-2</v>
      </c>
    </row>
    <row r="44" spans="1:7" x14ac:dyDescent="0.25">
      <c r="A44" s="14" t="s">
        <v>325</v>
      </c>
      <c r="B44" s="37"/>
      <c r="C44" s="37"/>
      <c r="D44" s="18"/>
      <c r="E44" s="29">
        <v>794.89</v>
      </c>
      <c r="F44" s="30">
        <v>8.9999999999999993E-3</v>
      </c>
      <c r="G44" s="21"/>
    </row>
    <row r="45" spans="1:7" x14ac:dyDescent="0.25">
      <c r="A45" s="13"/>
      <c r="B45" s="36"/>
      <c r="C45" s="36"/>
      <c r="D45" s="15"/>
      <c r="E45" s="16"/>
      <c r="F45" s="17"/>
      <c r="G45" s="17"/>
    </row>
    <row r="46" spans="1:7" x14ac:dyDescent="0.25">
      <c r="A46" s="25" t="s">
        <v>336</v>
      </c>
      <c r="B46" s="38"/>
      <c r="C46" s="38"/>
      <c r="D46" s="26"/>
      <c r="E46" s="29">
        <v>794.89</v>
      </c>
      <c r="F46" s="30">
        <v>8.9999999999999993E-3</v>
      </c>
      <c r="G46" s="21"/>
    </row>
    <row r="47" spans="1:7" x14ac:dyDescent="0.25">
      <c r="A47" s="13" t="s">
        <v>340</v>
      </c>
      <c r="B47" s="36"/>
      <c r="C47" s="36"/>
      <c r="D47" s="15"/>
      <c r="E47" s="16">
        <v>1714.9849409000001</v>
      </c>
      <c r="F47" s="17">
        <v>1.9442000000000001E-2</v>
      </c>
      <c r="G47" s="17"/>
    </row>
    <row r="48" spans="1:7" x14ac:dyDescent="0.25">
      <c r="A48" s="13" t="s">
        <v>341</v>
      </c>
      <c r="B48" s="36"/>
      <c r="C48" s="36"/>
      <c r="D48" s="15"/>
      <c r="E48" s="31">
        <v>-10.2449409</v>
      </c>
      <c r="F48" s="32">
        <v>-4.1999999999999998E-5</v>
      </c>
      <c r="G48" s="17">
        <v>5.1213000000000002E-2</v>
      </c>
    </row>
    <row r="49" spans="1:7" x14ac:dyDescent="0.25">
      <c r="A49" s="33" t="s">
        <v>342</v>
      </c>
      <c r="B49" s="39"/>
      <c r="C49" s="39"/>
      <c r="D49" s="34"/>
      <c r="E49" s="27">
        <v>88207.93</v>
      </c>
      <c r="F49" s="28">
        <v>1</v>
      </c>
      <c r="G49" s="28"/>
    </row>
    <row r="50" spans="1:7" x14ac:dyDescent="0.25">
      <c r="A50" s="70" t="s">
        <v>343</v>
      </c>
      <c r="B50" s="71"/>
      <c r="C50" s="71"/>
      <c r="D50" s="71"/>
      <c r="E50" s="71"/>
      <c r="F50" s="71"/>
      <c r="G50" s="72"/>
    </row>
    <row r="51" spans="1:7" x14ac:dyDescent="0.25">
      <c r="A51" s="1" t="s">
        <v>344</v>
      </c>
    </row>
    <row r="52" spans="1:7" x14ac:dyDescent="0.25">
      <c r="A52" s="73" t="s">
        <v>2908</v>
      </c>
    </row>
    <row r="54" spans="1:7" x14ac:dyDescent="0.25">
      <c r="A54" s="1" t="s">
        <v>346</v>
      </c>
    </row>
    <row r="55" spans="1:7" x14ac:dyDescent="0.25">
      <c r="A55" s="56" t="s">
        <v>347</v>
      </c>
      <c r="B55" s="3" t="s">
        <v>163</v>
      </c>
    </row>
    <row r="56" spans="1:7" x14ac:dyDescent="0.25">
      <c r="A56" t="s">
        <v>348</v>
      </c>
    </row>
    <row r="57" spans="1:7" x14ac:dyDescent="0.25">
      <c r="A57" t="s">
        <v>590</v>
      </c>
      <c r="B57" t="s">
        <v>350</v>
      </c>
      <c r="C57" t="s">
        <v>350</v>
      </c>
    </row>
    <row r="58" spans="1:7" x14ac:dyDescent="0.25">
      <c r="B58" s="58">
        <v>46265</v>
      </c>
      <c r="C58" s="58">
        <v>46295</v>
      </c>
    </row>
    <row r="59" spans="1:7" x14ac:dyDescent="0.25">
      <c r="A59" t="s">
        <v>973</v>
      </c>
      <c r="B59">
        <v>13.4575</v>
      </c>
      <c r="C59">
        <v>13.331300000000001</v>
      </c>
    </row>
    <row r="60" spans="1:7" x14ac:dyDescent="0.25">
      <c r="A60" t="s">
        <v>592</v>
      </c>
      <c r="B60">
        <v>12.462</v>
      </c>
      <c r="C60">
        <v>12.3451</v>
      </c>
    </row>
    <row r="61" spans="1:7" x14ac:dyDescent="0.25">
      <c r="A61" t="s">
        <v>974</v>
      </c>
      <c r="B61">
        <v>13.3117</v>
      </c>
      <c r="C61">
        <v>13.1839</v>
      </c>
    </row>
    <row r="62" spans="1:7" x14ac:dyDescent="0.25">
      <c r="A62" t="s">
        <v>594</v>
      </c>
      <c r="B62">
        <v>12.316800000000001</v>
      </c>
      <c r="C62">
        <v>12.198499999999999</v>
      </c>
    </row>
    <row r="64" spans="1:7" x14ac:dyDescent="0.25">
      <c r="A64" t="s">
        <v>352</v>
      </c>
      <c r="B64" s="3" t="s">
        <v>163</v>
      </c>
    </row>
    <row r="65" spans="1:2" x14ac:dyDescent="0.25">
      <c r="A65" t="s">
        <v>353</v>
      </c>
      <c r="B65" s="3" t="s">
        <v>163</v>
      </c>
    </row>
    <row r="66" spans="1:2" ht="29.1" customHeight="1" x14ac:dyDescent="0.25">
      <c r="A66" s="56" t="s">
        <v>354</v>
      </c>
      <c r="B66" s="3" t="s">
        <v>163</v>
      </c>
    </row>
    <row r="67" spans="1:2" ht="29.1" customHeight="1" x14ac:dyDescent="0.25">
      <c r="A67" s="56" t="s">
        <v>355</v>
      </c>
      <c r="B67" s="3" t="s">
        <v>163</v>
      </c>
    </row>
    <row r="68" spans="1:2" x14ac:dyDescent="0.25">
      <c r="A68" t="s">
        <v>356</v>
      </c>
      <c r="B68" s="66">
        <f>B83</f>
        <v>10.0320051602853</v>
      </c>
    </row>
    <row r="69" spans="1:2" ht="43.5" customHeight="1" x14ac:dyDescent="0.25">
      <c r="A69" s="56" t="s">
        <v>357</v>
      </c>
      <c r="B69" s="3" t="s">
        <v>163</v>
      </c>
    </row>
    <row r="70" spans="1:2" x14ac:dyDescent="0.25">
      <c r="B70" s="3"/>
    </row>
    <row r="71" spans="1:2" ht="29.1" customHeight="1" x14ac:dyDescent="0.25">
      <c r="A71" s="56" t="s">
        <v>358</v>
      </c>
      <c r="B71" s="3" t="s">
        <v>163</v>
      </c>
    </row>
    <row r="72" spans="1:2" ht="29.1" customHeight="1" x14ac:dyDescent="0.25">
      <c r="A72" s="56" t="s">
        <v>359</v>
      </c>
      <c r="B72" t="s">
        <v>163</v>
      </c>
    </row>
    <row r="73" spans="1:2" ht="29.1" customHeight="1" x14ac:dyDescent="0.25">
      <c r="A73" s="56" t="s">
        <v>360</v>
      </c>
      <c r="B73" s="3" t="s">
        <v>163</v>
      </c>
    </row>
    <row r="74" spans="1:2" ht="29.1" customHeight="1" x14ac:dyDescent="0.25">
      <c r="A74" s="56" t="s">
        <v>361</v>
      </c>
      <c r="B74" s="3" t="s">
        <v>163</v>
      </c>
    </row>
    <row r="75" spans="1:2" x14ac:dyDescent="0.25">
      <c r="A75" s="56"/>
      <c r="B75" s="3"/>
    </row>
    <row r="76" spans="1:2" x14ac:dyDescent="0.25">
      <c r="A76" t="s">
        <v>362</v>
      </c>
    </row>
    <row r="77" spans="1:2" ht="57.95" customHeight="1" x14ac:dyDescent="0.25">
      <c r="A77" s="24" t="s">
        <v>363</v>
      </c>
      <c r="B77" s="62" t="s">
        <v>2909</v>
      </c>
    </row>
    <row r="78" spans="1:2" ht="43.5" customHeight="1" x14ac:dyDescent="0.25">
      <c r="A78" s="24" t="s">
        <v>365</v>
      </c>
      <c r="B78" s="62" t="s">
        <v>2910</v>
      </c>
    </row>
    <row r="79" spans="1:2" x14ac:dyDescent="0.25">
      <c r="A79" s="24"/>
      <c r="B79" s="24"/>
    </row>
    <row r="80" spans="1:2" x14ac:dyDescent="0.25">
      <c r="A80" s="24" t="s">
        <v>367</v>
      </c>
      <c r="B80" s="60">
        <v>7.6921769123686001</v>
      </c>
    </row>
    <row r="81" spans="1:4" x14ac:dyDescent="0.25">
      <c r="A81" s="24"/>
      <c r="B81" s="24"/>
    </row>
    <row r="82" spans="1:4" x14ac:dyDescent="0.25">
      <c r="A82" s="24" t="s">
        <v>368</v>
      </c>
      <c r="B82" s="49">
        <v>7.0326000000000004</v>
      </c>
    </row>
    <row r="83" spans="1:4" x14ac:dyDescent="0.25">
      <c r="A83" s="24" t="s">
        <v>369</v>
      </c>
      <c r="B83" s="49">
        <v>10.0320051602853</v>
      </c>
    </row>
    <row r="84" spans="1:4" x14ac:dyDescent="0.25">
      <c r="A84" s="24"/>
      <c r="B84" s="24"/>
    </row>
    <row r="85" spans="1:4" x14ac:dyDescent="0.25">
      <c r="A85" s="24" t="s">
        <v>370</v>
      </c>
      <c r="B85" s="65">
        <v>46295</v>
      </c>
    </row>
    <row r="87" spans="1:4" ht="69.95" customHeight="1" x14ac:dyDescent="0.25">
      <c r="A87" s="125" t="s">
        <v>371</v>
      </c>
      <c r="B87" s="125" t="s">
        <v>372</v>
      </c>
      <c r="C87" s="125" t="s">
        <v>5</v>
      </c>
      <c r="D87" s="125" t="s">
        <v>6</v>
      </c>
    </row>
    <row r="88" spans="1:4" ht="69.95" customHeight="1" x14ac:dyDescent="0.25">
      <c r="A88" s="125" t="s">
        <v>2911</v>
      </c>
      <c r="B88" s="125"/>
      <c r="C88" s="125" t="s">
        <v>132</v>
      </c>
      <c r="D8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5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2912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2913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3"/>
      <c r="B7" s="36"/>
      <c r="C7" s="36"/>
      <c r="D7" s="15"/>
      <c r="E7" s="16"/>
      <c r="F7" s="17"/>
      <c r="G7" s="17"/>
    </row>
    <row r="8" spans="1:7" x14ac:dyDescent="0.25">
      <c r="A8" s="14" t="s">
        <v>587</v>
      </c>
      <c r="B8" s="36"/>
      <c r="C8" s="36"/>
      <c r="D8" s="15"/>
      <c r="E8" s="16"/>
      <c r="F8" s="17"/>
      <c r="G8" s="17"/>
    </row>
    <row r="9" spans="1:7" x14ac:dyDescent="0.25">
      <c r="A9" s="13" t="s">
        <v>2914</v>
      </c>
      <c r="B9" s="36" t="s">
        <v>2915</v>
      </c>
      <c r="C9" s="36"/>
      <c r="D9" s="15">
        <v>54353308.002100013</v>
      </c>
      <c r="E9" s="16">
        <v>873338.08</v>
      </c>
      <c r="F9" s="17">
        <v>0.99829999999999997</v>
      </c>
      <c r="G9" s="17"/>
    </row>
    <row r="10" spans="1:7" x14ac:dyDescent="0.25">
      <c r="A10" s="14" t="s">
        <v>325</v>
      </c>
      <c r="B10" s="37"/>
      <c r="C10" s="37"/>
      <c r="D10" s="18"/>
      <c r="E10" s="29">
        <v>873338.08</v>
      </c>
      <c r="F10" s="30">
        <v>0.99829999999999997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873338.08</v>
      </c>
      <c r="F12" s="30">
        <v>0.99829999999999997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1266.82</v>
      </c>
      <c r="F15" s="17">
        <v>1.4E-3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1266.82</v>
      </c>
      <c r="F16" s="30">
        <v>1.4E-3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1266.82</v>
      </c>
      <c r="F18" s="30">
        <v>1.4E-3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0.17775079999999999</v>
      </c>
      <c r="F19" s="67">
        <v>0</v>
      </c>
      <c r="G19" s="17"/>
    </row>
    <row r="20" spans="1:7" x14ac:dyDescent="0.25">
      <c r="A20" s="13" t="s">
        <v>341</v>
      </c>
      <c r="B20" s="36"/>
      <c r="C20" s="36"/>
      <c r="D20" s="15"/>
      <c r="E20" s="16">
        <v>220.7122492</v>
      </c>
      <c r="F20" s="17">
        <v>2.9999999999999997E-4</v>
      </c>
      <c r="G20" s="17">
        <v>5.1213000000000002E-2</v>
      </c>
    </row>
    <row r="21" spans="1:7" x14ac:dyDescent="0.25">
      <c r="A21" s="33" t="s">
        <v>342</v>
      </c>
      <c r="B21" s="39"/>
      <c r="C21" s="39"/>
      <c r="D21" s="34"/>
      <c r="E21" s="27">
        <v>874825.79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15.962199999999999</v>
      </c>
      <c r="C31">
        <v>15.9931</v>
      </c>
    </row>
    <row r="32" spans="1:7" x14ac:dyDescent="0.25">
      <c r="A32" t="s">
        <v>592</v>
      </c>
      <c r="B32">
        <v>15.962300000000001</v>
      </c>
      <c r="C32">
        <v>15.9931</v>
      </c>
    </row>
    <row r="33" spans="1:3" x14ac:dyDescent="0.25">
      <c r="A33" t="s">
        <v>593</v>
      </c>
      <c r="B33">
        <v>15.962300000000001</v>
      </c>
      <c r="C33">
        <v>15.9931</v>
      </c>
    </row>
    <row r="34" spans="1:3" x14ac:dyDescent="0.25">
      <c r="A34" t="s">
        <v>594</v>
      </c>
      <c r="B34">
        <v>15.962300000000001</v>
      </c>
      <c r="C34">
        <v>15.9931</v>
      </c>
    </row>
    <row r="36" spans="1:3" x14ac:dyDescent="0.25">
      <c r="A36" t="s">
        <v>352</v>
      </c>
      <c r="B36" s="3" t="s">
        <v>163</v>
      </c>
    </row>
    <row r="37" spans="1:3" x14ac:dyDescent="0.25">
      <c r="A37" t="s">
        <v>353</v>
      </c>
      <c r="B37" s="3" t="s">
        <v>163</v>
      </c>
    </row>
    <row r="38" spans="1:3" ht="29.1" customHeight="1" x14ac:dyDescent="0.25">
      <c r="A38" s="56" t="s">
        <v>354</v>
      </c>
      <c r="B38" s="3" t="s">
        <v>163</v>
      </c>
    </row>
    <row r="39" spans="1:3" ht="29.1" customHeight="1" x14ac:dyDescent="0.25">
      <c r="A39" s="56" t="s">
        <v>355</v>
      </c>
      <c r="B39" s="3" t="s">
        <v>163</v>
      </c>
    </row>
    <row r="40" spans="1:3" ht="43.5" customHeight="1" x14ac:dyDescent="0.25">
      <c r="A40" s="56" t="s">
        <v>1245</v>
      </c>
      <c r="B40" s="3" t="s">
        <v>163</v>
      </c>
    </row>
    <row r="41" spans="1:3" x14ac:dyDescent="0.25">
      <c r="A41" s="56" t="s">
        <v>356</v>
      </c>
      <c r="B41" s="66">
        <f>B54</f>
        <v>3.1850191339178</v>
      </c>
    </row>
    <row r="42" spans="1:3" ht="29.1" customHeight="1" x14ac:dyDescent="0.25">
      <c r="A42" s="56" t="s">
        <v>1246</v>
      </c>
      <c r="B42" s="3" t="s">
        <v>163</v>
      </c>
    </row>
    <row r="43" spans="1:3" ht="29.1" customHeight="1" x14ac:dyDescent="0.25">
      <c r="A43" s="56" t="s">
        <v>1247</v>
      </c>
      <c r="B43" t="s">
        <v>163</v>
      </c>
    </row>
    <row r="44" spans="1:3" ht="29.1" customHeight="1" x14ac:dyDescent="0.25">
      <c r="A44" s="56" t="s">
        <v>1248</v>
      </c>
      <c r="B44" s="3" t="s">
        <v>163</v>
      </c>
    </row>
    <row r="45" spans="1:3" ht="29.1" customHeight="1" x14ac:dyDescent="0.25">
      <c r="A45" s="56" t="s">
        <v>1249</v>
      </c>
      <c r="B45" s="3" t="s">
        <v>163</v>
      </c>
    </row>
    <row r="46" spans="1:3" x14ac:dyDescent="0.25">
      <c r="A46" s="56"/>
      <c r="B46" s="3"/>
    </row>
    <row r="47" spans="1:3" x14ac:dyDescent="0.25">
      <c r="A47" t="s">
        <v>362</v>
      </c>
    </row>
    <row r="48" spans="1:3" x14ac:dyDescent="0.25">
      <c r="A48" s="24" t="s">
        <v>363</v>
      </c>
      <c r="B48" s="24" t="s">
        <v>2916</v>
      </c>
    </row>
    <row r="49" spans="1:4" x14ac:dyDescent="0.25">
      <c r="A49" s="24" t="s">
        <v>365</v>
      </c>
      <c r="B49" s="24" t="s">
        <v>1896</v>
      </c>
    </row>
    <row r="50" spans="1:4" x14ac:dyDescent="0.25">
      <c r="A50" s="24"/>
      <c r="B50" s="24"/>
    </row>
    <row r="51" spans="1:4" x14ac:dyDescent="0.25">
      <c r="A51" s="24" t="s">
        <v>367</v>
      </c>
      <c r="B51" s="60">
        <v>7.6595904187877997</v>
      </c>
    </row>
    <row r="52" spans="1:4" x14ac:dyDescent="0.25">
      <c r="A52" s="24"/>
      <c r="B52" s="24"/>
    </row>
    <row r="53" spans="1:4" x14ac:dyDescent="0.25">
      <c r="A53" s="24" t="s">
        <v>368</v>
      </c>
      <c r="B53" s="49">
        <v>2.8290000000000002</v>
      </c>
    </row>
    <row r="54" spans="1:4" x14ac:dyDescent="0.25">
      <c r="A54" s="24" t="s">
        <v>369</v>
      </c>
      <c r="B54" s="49">
        <v>3.1850191339178</v>
      </c>
    </row>
    <row r="55" spans="1:4" x14ac:dyDescent="0.25">
      <c r="A55" s="24"/>
      <c r="B55" s="24"/>
    </row>
    <row r="56" spans="1:4" x14ac:dyDescent="0.25">
      <c r="A56" s="24" t="s">
        <v>370</v>
      </c>
      <c r="B56" s="65">
        <v>46295</v>
      </c>
    </row>
    <row r="58" spans="1:4" ht="69.95" customHeight="1" x14ac:dyDescent="0.25">
      <c r="A58" s="125" t="s">
        <v>371</v>
      </c>
      <c r="B58" s="125" t="s">
        <v>372</v>
      </c>
      <c r="C58" s="125" t="s">
        <v>5</v>
      </c>
      <c r="D58" s="125" t="s">
        <v>6</v>
      </c>
    </row>
    <row r="59" spans="1:4" ht="69.95" customHeight="1" x14ac:dyDescent="0.25">
      <c r="A59" s="125" t="s">
        <v>2916</v>
      </c>
      <c r="B59" s="125"/>
      <c r="C59" s="125" t="s">
        <v>8</v>
      </c>
      <c r="D5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59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2917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2918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3"/>
      <c r="B7" s="36"/>
      <c r="C7" s="36"/>
      <c r="D7" s="15"/>
      <c r="E7" s="16"/>
      <c r="F7" s="17"/>
      <c r="G7" s="17"/>
    </row>
    <row r="8" spans="1:7" x14ac:dyDescent="0.25">
      <c r="A8" s="14" t="s">
        <v>587</v>
      </c>
      <c r="B8" s="36"/>
      <c r="C8" s="36"/>
      <c r="D8" s="15"/>
      <c r="E8" s="16"/>
      <c r="F8" s="17"/>
      <c r="G8" s="17"/>
    </row>
    <row r="9" spans="1:7" x14ac:dyDescent="0.25">
      <c r="A9" s="13" t="s">
        <v>2919</v>
      </c>
      <c r="B9" s="36" t="s">
        <v>2920</v>
      </c>
      <c r="C9" s="36"/>
      <c r="D9" s="15">
        <v>31502625</v>
      </c>
      <c r="E9" s="16">
        <v>449712.57</v>
      </c>
      <c r="F9" s="17">
        <v>0.998</v>
      </c>
      <c r="G9" s="17"/>
    </row>
    <row r="10" spans="1:7" x14ac:dyDescent="0.25">
      <c r="A10" s="14" t="s">
        <v>325</v>
      </c>
      <c r="B10" s="37"/>
      <c r="C10" s="37"/>
      <c r="D10" s="18"/>
      <c r="E10" s="29">
        <v>449712.57</v>
      </c>
      <c r="F10" s="30">
        <v>0.998</v>
      </c>
      <c r="G10" s="21"/>
    </row>
    <row r="11" spans="1:7" x14ac:dyDescent="0.25">
      <c r="A11" s="13"/>
      <c r="B11" s="36"/>
      <c r="C11" s="36"/>
      <c r="D11" s="15"/>
      <c r="E11" s="16"/>
      <c r="F11" s="17"/>
      <c r="G11" s="17"/>
    </row>
    <row r="12" spans="1:7" x14ac:dyDescent="0.25">
      <c r="A12" s="25" t="s">
        <v>336</v>
      </c>
      <c r="B12" s="38"/>
      <c r="C12" s="38"/>
      <c r="D12" s="26"/>
      <c r="E12" s="29">
        <v>449712.57</v>
      </c>
      <c r="F12" s="30">
        <v>0.998</v>
      </c>
      <c r="G12" s="21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996.86</v>
      </c>
      <c r="F15" s="17">
        <v>2.2000000000000001E-3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996.86</v>
      </c>
      <c r="F16" s="30">
        <v>2.2000000000000001E-3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996.86</v>
      </c>
      <c r="F18" s="30">
        <v>2.2000000000000001E-3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0.13987179999999999</v>
      </c>
      <c r="F19" s="67">
        <v>0</v>
      </c>
      <c r="G19" s="17"/>
    </row>
    <row r="20" spans="1:7" x14ac:dyDescent="0.25">
      <c r="A20" s="13" t="s">
        <v>341</v>
      </c>
      <c r="B20" s="36"/>
      <c r="C20" s="36"/>
      <c r="D20" s="15"/>
      <c r="E20" s="31">
        <v>-115.99987179999999</v>
      </c>
      <c r="F20" s="32">
        <v>-2.0000000000000001E-4</v>
      </c>
      <c r="G20" s="17">
        <v>5.1213000000000002E-2</v>
      </c>
    </row>
    <row r="21" spans="1:7" x14ac:dyDescent="0.25">
      <c r="A21" s="33" t="s">
        <v>342</v>
      </c>
      <c r="B21" s="39"/>
      <c r="C21" s="39"/>
      <c r="D21" s="34"/>
      <c r="E21" s="27">
        <v>450593.57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58">
        <v>46265</v>
      </c>
      <c r="C30" s="58">
        <v>46295</v>
      </c>
    </row>
    <row r="31" spans="1:7" x14ac:dyDescent="0.25">
      <c r="A31" t="s">
        <v>591</v>
      </c>
      <c r="B31">
        <v>14.310600000000001</v>
      </c>
      <c r="C31">
        <v>14.223000000000001</v>
      </c>
    </row>
    <row r="32" spans="1:7" x14ac:dyDescent="0.25">
      <c r="A32" t="s">
        <v>592</v>
      </c>
      <c r="B32">
        <v>14.310600000000001</v>
      </c>
      <c r="C32">
        <v>14.223000000000001</v>
      </c>
    </row>
    <row r="33" spans="1:3" x14ac:dyDescent="0.25">
      <c r="A33" t="s">
        <v>593</v>
      </c>
      <c r="B33">
        <v>14.310600000000001</v>
      </c>
      <c r="C33">
        <v>14.223000000000001</v>
      </c>
    </row>
    <row r="34" spans="1:3" x14ac:dyDescent="0.25">
      <c r="A34" t="s">
        <v>594</v>
      </c>
      <c r="B34">
        <v>14.310600000000001</v>
      </c>
      <c r="C34">
        <v>14.223000000000001</v>
      </c>
    </row>
    <row r="36" spans="1:3" x14ac:dyDescent="0.25">
      <c r="A36" t="s">
        <v>352</v>
      </c>
      <c r="B36" s="3" t="s">
        <v>163</v>
      </c>
    </row>
    <row r="37" spans="1:3" x14ac:dyDescent="0.25">
      <c r="A37" t="s">
        <v>353</v>
      </c>
      <c r="B37" s="3" t="s">
        <v>163</v>
      </c>
    </row>
    <row r="38" spans="1:3" ht="29.1" customHeight="1" x14ac:dyDescent="0.25">
      <c r="A38" s="56" t="s">
        <v>354</v>
      </c>
      <c r="B38" s="3" t="s">
        <v>163</v>
      </c>
    </row>
    <row r="39" spans="1:3" ht="29.1" customHeight="1" x14ac:dyDescent="0.25">
      <c r="A39" s="56" t="s">
        <v>355</v>
      </c>
      <c r="B39" s="3" t="s">
        <v>163</v>
      </c>
    </row>
    <row r="40" spans="1:3" ht="43.5" customHeight="1" x14ac:dyDescent="0.25">
      <c r="A40" s="56" t="s">
        <v>1245</v>
      </c>
      <c r="B40" s="3" t="s">
        <v>163</v>
      </c>
    </row>
    <row r="41" spans="1:3" x14ac:dyDescent="0.25">
      <c r="A41" s="56" t="s">
        <v>356</v>
      </c>
      <c r="B41" s="66">
        <f>B54</f>
        <v>4.28902882045133</v>
      </c>
    </row>
    <row r="42" spans="1:3" ht="29.1" customHeight="1" x14ac:dyDescent="0.25">
      <c r="A42" s="56" t="s">
        <v>1246</v>
      </c>
      <c r="B42" s="3" t="s">
        <v>163</v>
      </c>
    </row>
    <row r="43" spans="1:3" ht="29.1" customHeight="1" x14ac:dyDescent="0.25">
      <c r="A43" s="56" t="s">
        <v>1247</v>
      </c>
      <c r="B43" t="s">
        <v>163</v>
      </c>
    </row>
    <row r="44" spans="1:3" ht="29.1" customHeight="1" x14ac:dyDescent="0.25">
      <c r="A44" s="56" t="s">
        <v>1248</v>
      </c>
      <c r="B44" s="3" t="s">
        <v>163</v>
      </c>
    </row>
    <row r="45" spans="1:3" ht="29.1" customHeight="1" x14ac:dyDescent="0.25">
      <c r="A45" s="56" t="s">
        <v>1249</v>
      </c>
      <c r="B45" s="3" t="s">
        <v>163</v>
      </c>
    </row>
    <row r="46" spans="1:3" x14ac:dyDescent="0.25">
      <c r="A46" s="56"/>
      <c r="B46" s="3"/>
    </row>
    <row r="47" spans="1:3" x14ac:dyDescent="0.25">
      <c r="A47" t="s">
        <v>362</v>
      </c>
    </row>
    <row r="48" spans="1:3" x14ac:dyDescent="0.25">
      <c r="A48" s="24" t="s">
        <v>363</v>
      </c>
      <c r="B48" s="24" t="s">
        <v>2921</v>
      </c>
    </row>
    <row r="49" spans="1:4" x14ac:dyDescent="0.25">
      <c r="A49" s="24" t="s">
        <v>365</v>
      </c>
      <c r="B49" s="24" t="s">
        <v>1896</v>
      </c>
    </row>
    <row r="50" spans="1:4" x14ac:dyDescent="0.25">
      <c r="A50" s="24"/>
      <c r="B50" s="24"/>
    </row>
    <row r="51" spans="1:4" x14ac:dyDescent="0.25">
      <c r="A51" s="24" t="s">
        <v>367</v>
      </c>
      <c r="B51" s="60">
        <v>7.7163967013484998</v>
      </c>
    </row>
    <row r="52" spans="1:4" x14ac:dyDescent="0.25">
      <c r="A52" s="24"/>
      <c r="B52" s="24"/>
    </row>
    <row r="53" spans="1:4" x14ac:dyDescent="0.25">
      <c r="A53" s="24" t="s">
        <v>368</v>
      </c>
      <c r="B53" s="49">
        <v>3.7513999999999998</v>
      </c>
    </row>
    <row r="54" spans="1:4" x14ac:dyDescent="0.25">
      <c r="A54" s="24" t="s">
        <v>369</v>
      </c>
      <c r="B54" s="49">
        <v>4.28902882045133</v>
      </c>
    </row>
    <row r="55" spans="1:4" x14ac:dyDescent="0.25">
      <c r="A55" s="24"/>
      <c r="B55" s="24"/>
    </row>
    <row r="56" spans="1:4" x14ac:dyDescent="0.25">
      <c r="A56" s="24" t="s">
        <v>370</v>
      </c>
      <c r="B56" s="65">
        <v>46295</v>
      </c>
    </row>
    <row r="58" spans="1:4" ht="69.95" customHeight="1" x14ac:dyDescent="0.25">
      <c r="A58" s="125" t="s">
        <v>371</v>
      </c>
      <c r="B58" s="125" t="s">
        <v>372</v>
      </c>
      <c r="C58" s="125" t="s">
        <v>5</v>
      </c>
      <c r="D58" s="125" t="s">
        <v>6</v>
      </c>
    </row>
    <row r="59" spans="1:4" ht="69.95" customHeight="1" x14ac:dyDescent="0.25">
      <c r="A59" s="125" t="s">
        <v>2921</v>
      </c>
      <c r="B59" s="125"/>
      <c r="C59" s="125" t="s">
        <v>120</v>
      </c>
      <c r="D5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108"/>
  <sheetViews>
    <sheetView showGridLines="0" workbookViewId="0">
      <pane ySplit="4" topLeftCell="A51" activePane="bottomLeft" state="frozen"/>
      <selection pane="bottomLeft" activeCell="A57" sqref="A57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2922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2923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2924</v>
      </c>
      <c r="B11" s="36" t="s">
        <v>2925</v>
      </c>
      <c r="C11" s="36" t="s">
        <v>168</v>
      </c>
      <c r="D11" s="15">
        <v>2500000</v>
      </c>
      <c r="E11" s="16">
        <v>2509.04</v>
      </c>
      <c r="F11" s="17">
        <v>5.5300000000000002E-2</v>
      </c>
      <c r="G11" s="17">
        <v>7.4099999999999999E-2</v>
      </c>
    </row>
    <row r="12" spans="1:7" x14ac:dyDescent="0.25">
      <c r="A12" s="13" t="s">
        <v>2926</v>
      </c>
      <c r="B12" s="36" t="s">
        <v>2927</v>
      </c>
      <c r="C12" s="36" t="s">
        <v>2928</v>
      </c>
      <c r="D12" s="15">
        <v>2500000</v>
      </c>
      <c r="E12" s="16">
        <v>2502.88</v>
      </c>
      <c r="F12" s="17">
        <v>5.5100000000000003E-2</v>
      </c>
      <c r="G12" s="17">
        <v>8.6049E-2</v>
      </c>
    </row>
    <row r="13" spans="1:7" x14ac:dyDescent="0.25">
      <c r="A13" s="13" t="s">
        <v>1291</v>
      </c>
      <c r="B13" s="36" t="s">
        <v>1292</v>
      </c>
      <c r="C13" s="36" t="s">
        <v>168</v>
      </c>
      <c r="D13" s="15">
        <v>2500000</v>
      </c>
      <c r="E13" s="16">
        <v>2502.66</v>
      </c>
      <c r="F13" s="17">
        <v>5.5100000000000003E-2</v>
      </c>
      <c r="G13" s="17">
        <v>7.4548000000000003E-2</v>
      </c>
    </row>
    <row r="14" spans="1:7" x14ac:dyDescent="0.25">
      <c r="A14" s="13" t="s">
        <v>1267</v>
      </c>
      <c r="B14" s="36" t="s">
        <v>1268</v>
      </c>
      <c r="C14" s="36" t="s">
        <v>168</v>
      </c>
      <c r="D14" s="15">
        <v>2500000</v>
      </c>
      <c r="E14" s="16">
        <v>2490.96</v>
      </c>
      <c r="F14" s="17">
        <v>5.4899999999999997E-2</v>
      </c>
      <c r="G14" s="17">
        <v>7.5700000000000003E-2</v>
      </c>
    </row>
    <row r="15" spans="1:7" x14ac:dyDescent="0.25">
      <c r="A15" s="13" t="s">
        <v>1271</v>
      </c>
      <c r="B15" s="36" t="s">
        <v>1272</v>
      </c>
      <c r="C15" s="36" t="s">
        <v>168</v>
      </c>
      <c r="D15" s="15">
        <v>2500000</v>
      </c>
      <c r="E15" s="16">
        <v>2487.96</v>
      </c>
      <c r="F15" s="17">
        <v>5.4800000000000001E-2</v>
      </c>
      <c r="G15" s="17">
        <v>7.8399999999999997E-2</v>
      </c>
    </row>
    <row r="16" spans="1:7" x14ac:dyDescent="0.25">
      <c r="A16" s="13" t="s">
        <v>2929</v>
      </c>
      <c r="B16" s="36" t="s">
        <v>2930</v>
      </c>
      <c r="C16" s="36" t="s">
        <v>168</v>
      </c>
      <c r="D16" s="15">
        <v>2500000</v>
      </c>
      <c r="E16" s="16">
        <v>2485.15</v>
      </c>
      <c r="F16" s="17">
        <v>5.4699999999999999E-2</v>
      </c>
      <c r="G16" s="17">
        <v>7.7998999999999999E-2</v>
      </c>
    </row>
    <row r="17" spans="1:7" x14ac:dyDescent="0.25">
      <c r="A17" s="13" t="s">
        <v>2931</v>
      </c>
      <c r="B17" s="36" t="s">
        <v>2932</v>
      </c>
      <c r="C17" s="36" t="s">
        <v>168</v>
      </c>
      <c r="D17" s="15">
        <v>2500000</v>
      </c>
      <c r="E17" s="16">
        <v>2482.0100000000002</v>
      </c>
      <c r="F17" s="17">
        <v>5.4699999999999999E-2</v>
      </c>
      <c r="G17" s="17">
        <v>7.9398999999999997E-2</v>
      </c>
    </row>
    <row r="18" spans="1:7" x14ac:dyDescent="0.25">
      <c r="A18" s="13" t="s">
        <v>1297</v>
      </c>
      <c r="B18" s="36" t="s">
        <v>1298</v>
      </c>
      <c r="C18" s="36" t="s">
        <v>168</v>
      </c>
      <c r="D18" s="15">
        <v>2500000</v>
      </c>
      <c r="E18" s="16">
        <v>2473.35</v>
      </c>
      <c r="F18" s="17">
        <v>5.45E-2</v>
      </c>
      <c r="G18" s="17">
        <v>8.2574999999999996E-2</v>
      </c>
    </row>
    <row r="19" spans="1:7" x14ac:dyDescent="0.25">
      <c r="A19" s="13" t="s">
        <v>2933</v>
      </c>
      <c r="B19" s="36" t="s">
        <v>2934</v>
      </c>
      <c r="C19" s="36" t="s">
        <v>2935</v>
      </c>
      <c r="D19" s="15">
        <v>2000000</v>
      </c>
      <c r="E19" s="16">
        <v>2240.15</v>
      </c>
      <c r="F19" s="17">
        <v>4.9299999999999997E-2</v>
      </c>
      <c r="G19" s="17">
        <v>9.0576000000000004E-2</v>
      </c>
    </row>
    <row r="20" spans="1:7" x14ac:dyDescent="0.25">
      <c r="A20" s="13" t="s">
        <v>249</v>
      </c>
      <c r="B20" s="36" t="s">
        <v>250</v>
      </c>
      <c r="C20" s="36" t="s">
        <v>168</v>
      </c>
      <c r="D20" s="15">
        <v>1000000</v>
      </c>
      <c r="E20" s="16">
        <v>1003.47</v>
      </c>
      <c r="F20" s="17">
        <v>2.2100000000000002E-2</v>
      </c>
      <c r="G20" s="17">
        <v>7.7850000000000003E-2</v>
      </c>
    </row>
    <row r="21" spans="1:7" x14ac:dyDescent="0.25">
      <c r="A21" s="13" t="s">
        <v>2936</v>
      </c>
      <c r="B21" s="36" t="s">
        <v>2937</v>
      </c>
      <c r="C21" s="36" t="s">
        <v>2938</v>
      </c>
      <c r="D21" s="15">
        <v>1000000</v>
      </c>
      <c r="E21" s="16">
        <v>997.67</v>
      </c>
      <c r="F21" s="17">
        <v>2.1999999999999999E-2</v>
      </c>
      <c r="G21" s="17">
        <v>8.9939000000000005E-2</v>
      </c>
    </row>
    <row r="22" spans="1:7" x14ac:dyDescent="0.25">
      <c r="A22" s="13" t="s">
        <v>2939</v>
      </c>
      <c r="B22" s="36" t="s">
        <v>2940</v>
      </c>
      <c r="C22" s="36" t="s">
        <v>2941</v>
      </c>
      <c r="D22" s="15">
        <v>1000000</v>
      </c>
      <c r="E22" s="16">
        <v>997.25</v>
      </c>
      <c r="F22" s="17">
        <v>2.1999999999999999E-2</v>
      </c>
      <c r="G22" s="17">
        <v>9.1649999999999995E-2</v>
      </c>
    </row>
    <row r="23" spans="1:7" x14ac:dyDescent="0.25">
      <c r="A23" s="13" t="s">
        <v>2942</v>
      </c>
      <c r="B23" s="36" t="s">
        <v>2943</v>
      </c>
      <c r="C23" s="36" t="s">
        <v>2944</v>
      </c>
      <c r="D23" s="15">
        <v>1000000</v>
      </c>
      <c r="E23" s="16">
        <v>992.94</v>
      </c>
      <c r="F23" s="17">
        <v>2.1899999999999999E-2</v>
      </c>
      <c r="G23" s="17">
        <v>8.6800000000000002E-2</v>
      </c>
    </row>
    <row r="24" spans="1:7" x14ac:dyDescent="0.25">
      <c r="A24" s="14" t="s">
        <v>325</v>
      </c>
      <c r="B24" s="37"/>
      <c r="C24" s="37"/>
      <c r="D24" s="18"/>
      <c r="E24" s="29">
        <v>26165.49</v>
      </c>
      <c r="F24" s="30">
        <v>0.57640000000000002</v>
      </c>
      <c r="G24" s="21"/>
    </row>
    <row r="25" spans="1:7" x14ac:dyDescent="0.25">
      <c r="A25" s="14" t="s">
        <v>1323</v>
      </c>
      <c r="B25" s="36"/>
      <c r="C25" s="36"/>
      <c r="D25" s="15"/>
      <c r="E25" s="16"/>
      <c r="F25" s="17"/>
      <c r="G25" s="17"/>
    </row>
    <row r="26" spans="1:7" x14ac:dyDescent="0.25">
      <c r="A26" s="13" t="s">
        <v>2945</v>
      </c>
      <c r="B26" s="36" t="s">
        <v>2946</v>
      </c>
      <c r="C26" s="36" t="s">
        <v>329</v>
      </c>
      <c r="D26" s="15">
        <v>2500000</v>
      </c>
      <c r="E26" s="16">
        <v>2508.7399999999998</v>
      </c>
      <c r="F26" s="17">
        <v>5.5300000000000002E-2</v>
      </c>
      <c r="G26" s="17">
        <v>5.7716000000000003E-2</v>
      </c>
    </row>
    <row r="27" spans="1:7" x14ac:dyDescent="0.25">
      <c r="A27" s="13" t="s">
        <v>2270</v>
      </c>
      <c r="B27" s="36" t="s">
        <v>2271</v>
      </c>
      <c r="C27" s="36" t="s">
        <v>329</v>
      </c>
      <c r="D27" s="15">
        <v>1500000</v>
      </c>
      <c r="E27" s="16">
        <v>1501.67</v>
      </c>
      <c r="F27" s="17">
        <v>3.3099999999999997E-2</v>
      </c>
      <c r="G27" s="17">
        <v>5.5916E-2</v>
      </c>
    </row>
    <row r="28" spans="1:7" x14ac:dyDescent="0.25">
      <c r="A28" s="14" t="s">
        <v>325</v>
      </c>
      <c r="B28" s="37"/>
      <c r="C28" s="37"/>
      <c r="D28" s="18"/>
      <c r="E28" s="29">
        <v>4010.41</v>
      </c>
      <c r="F28" s="30">
        <v>8.8400000000000006E-2</v>
      </c>
      <c r="G28" s="21"/>
    </row>
    <row r="29" spans="1:7" x14ac:dyDescent="0.25">
      <c r="A29" s="13"/>
      <c r="B29" s="36"/>
      <c r="C29" s="36"/>
      <c r="D29" s="15"/>
      <c r="E29" s="16"/>
      <c r="F29" s="17"/>
      <c r="G29" s="17"/>
    </row>
    <row r="30" spans="1:7" x14ac:dyDescent="0.25">
      <c r="A30" s="13"/>
      <c r="B30" s="36"/>
      <c r="C30" s="36"/>
      <c r="D30" s="15"/>
      <c r="E30" s="16"/>
      <c r="F30" s="17"/>
      <c r="G30" s="17"/>
    </row>
    <row r="31" spans="1:7" x14ac:dyDescent="0.25">
      <c r="A31" s="14" t="s">
        <v>334</v>
      </c>
      <c r="B31" s="36"/>
      <c r="C31" s="36"/>
      <c r="D31" s="15"/>
      <c r="E31" s="16"/>
      <c r="F31" s="17"/>
      <c r="G31" s="17"/>
    </row>
    <row r="32" spans="1:7" x14ac:dyDescent="0.25">
      <c r="A32" s="14" t="s">
        <v>325</v>
      </c>
      <c r="B32" s="36"/>
      <c r="C32" s="36"/>
      <c r="D32" s="15"/>
      <c r="E32" s="40" t="s">
        <v>163</v>
      </c>
      <c r="F32" s="41" t="s">
        <v>163</v>
      </c>
      <c r="G32" s="17"/>
    </row>
    <row r="33" spans="1:7" x14ac:dyDescent="0.25">
      <c r="A33" s="13"/>
      <c r="B33" s="36"/>
      <c r="C33" s="36"/>
      <c r="D33" s="15"/>
      <c r="E33" s="16"/>
      <c r="F33" s="17"/>
      <c r="G33" s="17"/>
    </row>
    <row r="34" spans="1:7" x14ac:dyDescent="0.25">
      <c r="A34" s="14" t="s">
        <v>335</v>
      </c>
      <c r="B34" s="36"/>
      <c r="C34" s="36"/>
      <c r="D34" s="15"/>
      <c r="E34" s="16"/>
      <c r="F34" s="17"/>
      <c r="G34" s="17"/>
    </row>
    <row r="35" spans="1:7" x14ac:dyDescent="0.25">
      <c r="A35" s="14" t="s">
        <v>325</v>
      </c>
      <c r="B35" s="36"/>
      <c r="C35" s="36"/>
      <c r="D35" s="15"/>
      <c r="E35" s="40" t="s">
        <v>163</v>
      </c>
      <c r="F35" s="41" t="s">
        <v>163</v>
      </c>
      <c r="G35" s="17"/>
    </row>
    <row r="36" spans="1:7" x14ac:dyDescent="0.25">
      <c r="A36" s="13"/>
      <c r="B36" s="36"/>
      <c r="C36" s="36"/>
      <c r="D36" s="15"/>
      <c r="E36" s="16"/>
      <c r="F36" s="17"/>
      <c r="G36" s="17"/>
    </row>
    <row r="37" spans="1:7" x14ac:dyDescent="0.25">
      <c r="A37" s="25" t="s">
        <v>336</v>
      </c>
      <c r="B37" s="38"/>
      <c r="C37" s="38"/>
      <c r="D37" s="26"/>
      <c r="E37" s="29">
        <v>30175.9</v>
      </c>
      <c r="F37" s="30">
        <v>0.66479999999999995</v>
      </c>
      <c r="G37" s="21"/>
    </row>
    <row r="38" spans="1:7" x14ac:dyDescent="0.25">
      <c r="A38" s="13"/>
      <c r="B38" s="36"/>
      <c r="C38" s="36"/>
      <c r="D38" s="15"/>
      <c r="E38" s="16"/>
      <c r="F38" s="17"/>
      <c r="G38" s="17"/>
    </row>
    <row r="39" spans="1:7" x14ac:dyDescent="0.25">
      <c r="A39" s="14" t="s">
        <v>1336</v>
      </c>
      <c r="B39" s="36"/>
      <c r="C39" s="36"/>
      <c r="D39" s="15"/>
      <c r="E39" s="16"/>
      <c r="F39" s="17"/>
      <c r="G39" s="17"/>
    </row>
    <row r="40" spans="1:7" x14ac:dyDescent="0.25">
      <c r="A40" s="13"/>
      <c r="B40" s="36"/>
      <c r="C40" s="36"/>
      <c r="D40" s="15"/>
      <c r="E40" s="16"/>
      <c r="F40" s="17"/>
      <c r="G40" s="17"/>
    </row>
    <row r="41" spans="1:7" x14ac:dyDescent="0.25">
      <c r="A41" s="14" t="s">
        <v>1337</v>
      </c>
      <c r="B41" s="36"/>
      <c r="C41" s="36"/>
      <c r="D41" s="15"/>
      <c r="E41" s="16"/>
      <c r="F41" s="17"/>
      <c r="G41" s="17"/>
    </row>
    <row r="42" spans="1:7" x14ac:dyDescent="0.25">
      <c r="A42" s="13" t="s">
        <v>1835</v>
      </c>
      <c r="B42" s="36" t="s">
        <v>1836</v>
      </c>
      <c r="C42" s="36" t="s">
        <v>329</v>
      </c>
      <c r="D42" s="15">
        <v>1000000</v>
      </c>
      <c r="E42" s="16">
        <v>988.53</v>
      </c>
      <c r="F42" s="17">
        <v>2.18E-2</v>
      </c>
      <c r="G42" s="17">
        <v>5.4996999999999997E-2</v>
      </c>
    </row>
    <row r="43" spans="1:7" x14ac:dyDescent="0.25">
      <c r="A43" s="13" t="s">
        <v>2050</v>
      </c>
      <c r="B43" s="36" t="s">
        <v>2051</v>
      </c>
      <c r="C43" s="36" t="s">
        <v>329</v>
      </c>
      <c r="D43" s="15">
        <v>500000</v>
      </c>
      <c r="E43" s="16">
        <v>500</v>
      </c>
      <c r="F43" s="17">
        <v>1.0999999999999999E-2</v>
      </c>
      <c r="G43" s="17">
        <v>5.2999999999999999E-2</v>
      </c>
    </row>
    <row r="44" spans="1:7" x14ac:dyDescent="0.25">
      <c r="A44" s="14" t="s">
        <v>325</v>
      </c>
      <c r="B44" s="37"/>
      <c r="C44" s="37"/>
      <c r="D44" s="18"/>
      <c r="E44" s="29">
        <v>1488.53</v>
      </c>
      <c r="F44" s="30">
        <v>3.2800000000000003E-2</v>
      </c>
      <c r="G44" s="21"/>
    </row>
    <row r="45" spans="1:7" x14ac:dyDescent="0.25">
      <c r="A45" s="14" t="s">
        <v>1340</v>
      </c>
      <c r="B45" s="36"/>
      <c r="C45" s="36"/>
      <c r="D45" s="15"/>
      <c r="E45" s="16"/>
      <c r="F45" s="17"/>
      <c r="G45" s="17"/>
    </row>
    <row r="46" spans="1:7" x14ac:dyDescent="0.25">
      <c r="A46" s="13" t="s">
        <v>2296</v>
      </c>
      <c r="B46" s="36" t="s">
        <v>2297</v>
      </c>
      <c r="C46" s="36" t="s">
        <v>1362</v>
      </c>
      <c r="D46" s="15">
        <v>2500000</v>
      </c>
      <c r="E46" s="16">
        <v>2456.58</v>
      </c>
      <c r="F46" s="17">
        <v>5.4100000000000002E-2</v>
      </c>
      <c r="G46" s="17">
        <v>6.6518999999999995E-2</v>
      </c>
    </row>
    <row r="47" spans="1:7" x14ac:dyDescent="0.25">
      <c r="A47" s="13" t="s">
        <v>1341</v>
      </c>
      <c r="B47" s="36" t="s">
        <v>1342</v>
      </c>
      <c r="C47" s="36" t="s">
        <v>1343</v>
      </c>
      <c r="D47" s="15">
        <v>2500000</v>
      </c>
      <c r="E47" s="16">
        <v>2455.71</v>
      </c>
      <c r="F47" s="17">
        <v>5.4100000000000002E-2</v>
      </c>
      <c r="G47" s="17">
        <v>6.6500000000000004E-2</v>
      </c>
    </row>
    <row r="48" spans="1:7" x14ac:dyDescent="0.25">
      <c r="A48" s="13" t="s">
        <v>1351</v>
      </c>
      <c r="B48" s="36" t="s">
        <v>1352</v>
      </c>
      <c r="C48" s="36" t="s">
        <v>1353</v>
      </c>
      <c r="D48" s="15">
        <v>2500000</v>
      </c>
      <c r="E48" s="16">
        <v>2453.7199999999998</v>
      </c>
      <c r="F48" s="17">
        <v>5.3999999999999999E-2</v>
      </c>
      <c r="G48" s="17">
        <v>6.6834000000000005E-2</v>
      </c>
    </row>
    <row r="49" spans="1:7" x14ac:dyDescent="0.25">
      <c r="A49" s="13" t="s">
        <v>2947</v>
      </c>
      <c r="B49" s="36" t="s">
        <v>2948</v>
      </c>
      <c r="C49" s="36" t="s">
        <v>1348</v>
      </c>
      <c r="D49" s="15">
        <v>2500000</v>
      </c>
      <c r="E49" s="16">
        <v>2447.2399999999998</v>
      </c>
      <c r="F49" s="17">
        <v>5.3900000000000003E-2</v>
      </c>
      <c r="G49" s="17">
        <v>6.6683000000000006E-2</v>
      </c>
    </row>
    <row r="50" spans="1:7" x14ac:dyDescent="0.25">
      <c r="A50" s="13" t="s">
        <v>1360</v>
      </c>
      <c r="B50" s="36" t="s">
        <v>1361</v>
      </c>
      <c r="C50" s="36" t="s">
        <v>1362</v>
      </c>
      <c r="D50" s="15">
        <v>2500000</v>
      </c>
      <c r="E50" s="16">
        <v>2426.4499999999998</v>
      </c>
      <c r="F50" s="17">
        <v>5.3400000000000003E-2</v>
      </c>
      <c r="G50" s="17">
        <v>6.83E-2</v>
      </c>
    </row>
    <row r="51" spans="1:7" x14ac:dyDescent="0.25">
      <c r="A51" s="14" t="s">
        <v>325</v>
      </c>
      <c r="B51" s="37"/>
      <c r="C51" s="37"/>
      <c r="D51" s="18"/>
      <c r="E51" s="29">
        <v>12239.7</v>
      </c>
      <c r="F51" s="30">
        <v>0.26950000000000002</v>
      </c>
      <c r="G51" s="21"/>
    </row>
    <row r="52" spans="1:7" x14ac:dyDescent="0.25">
      <c r="A52" s="13"/>
      <c r="B52" s="36"/>
      <c r="C52" s="36"/>
      <c r="D52" s="15"/>
      <c r="E52" s="16"/>
      <c r="F52" s="17"/>
      <c r="G52" s="17"/>
    </row>
    <row r="53" spans="1:7" x14ac:dyDescent="0.25">
      <c r="A53" s="25" t="s">
        <v>336</v>
      </c>
      <c r="B53" s="38"/>
      <c r="C53" s="38"/>
      <c r="D53" s="26"/>
      <c r="E53" s="29">
        <v>13728.23</v>
      </c>
      <c r="F53" s="30">
        <v>0.30230000000000001</v>
      </c>
      <c r="G53" s="21"/>
    </row>
    <row r="54" spans="1:7" x14ac:dyDescent="0.25">
      <c r="A54" s="13"/>
      <c r="B54" s="36"/>
      <c r="C54" s="36"/>
      <c r="D54" s="15"/>
      <c r="E54" s="16"/>
      <c r="F54" s="17"/>
      <c r="G54" s="17"/>
    </row>
    <row r="55" spans="1:7" x14ac:dyDescent="0.25">
      <c r="A55" s="13"/>
      <c r="B55" s="36"/>
      <c r="C55" s="36"/>
      <c r="D55" s="15"/>
      <c r="E55" s="16"/>
      <c r="F55" s="17"/>
      <c r="G55" s="17"/>
    </row>
    <row r="56" spans="1:7" x14ac:dyDescent="0.25">
      <c r="A56" s="14" t="s">
        <v>1363</v>
      </c>
      <c r="B56" s="36"/>
      <c r="C56" s="36"/>
      <c r="D56" s="15"/>
      <c r="E56" s="16"/>
      <c r="F56" s="17"/>
      <c r="G56" s="17"/>
    </row>
    <row r="57" spans="1:7" x14ac:dyDescent="0.25">
      <c r="A57" s="13" t="s">
        <v>1364</v>
      </c>
      <c r="B57" s="36" t="s">
        <v>1365</v>
      </c>
      <c r="C57" s="36"/>
      <c r="D57" s="15">
        <v>1226.374</v>
      </c>
      <c r="E57" s="16">
        <v>147.24</v>
      </c>
      <c r="F57" s="17">
        <v>3.2000000000000002E-3</v>
      </c>
      <c r="G57" s="17"/>
    </row>
    <row r="58" spans="1:7" x14ac:dyDescent="0.25">
      <c r="A58" s="13"/>
      <c r="B58" s="36"/>
      <c r="C58" s="36"/>
      <c r="D58" s="15"/>
      <c r="E58" s="16"/>
      <c r="F58" s="17"/>
      <c r="G58" s="17"/>
    </row>
    <row r="59" spans="1:7" x14ac:dyDescent="0.25">
      <c r="A59" s="25" t="s">
        <v>336</v>
      </c>
      <c r="B59" s="38"/>
      <c r="C59" s="38"/>
      <c r="D59" s="26"/>
      <c r="E59" s="29">
        <v>147.24</v>
      </c>
      <c r="F59" s="30">
        <v>3.2000000000000002E-3</v>
      </c>
      <c r="G59" s="21"/>
    </row>
    <row r="60" spans="1:7" x14ac:dyDescent="0.25">
      <c r="A60" s="13"/>
      <c r="B60" s="36"/>
      <c r="C60" s="36"/>
      <c r="D60" s="15"/>
      <c r="E60" s="16"/>
      <c r="F60" s="17"/>
      <c r="G60" s="17"/>
    </row>
    <row r="61" spans="1:7" x14ac:dyDescent="0.25">
      <c r="A61" s="14" t="s">
        <v>337</v>
      </c>
      <c r="B61" s="36"/>
      <c r="C61" s="36"/>
      <c r="D61" s="15"/>
      <c r="E61" s="16"/>
      <c r="F61" s="17"/>
      <c r="G61" s="17"/>
    </row>
    <row r="62" spans="1:7" x14ac:dyDescent="0.25">
      <c r="A62" s="13" t="s">
        <v>338</v>
      </c>
      <c r="B62" s="36"/>
      <c r="C62" s="36"/>
      <c r="D62" s="15"/>
      <c r="E62" s="16">
        <v>300.47000000000003</v>
      </c>
      <c r="F62" s="17">
        <v>6.6E-3</v>
      </c>
      <c r="G62" s="17">
        <v>5.2499999999999998E-2</v>
      </c>
    </row>
    <row r="63" spans="1:7" x14ac:dyDescent="0.25">
      <c r="A63" s="13" t="s">
        <v>339</v>
      </c>
      <c r="B63" s="36"/>
      <c r="C63" s="36"/>
      <c r="D63" s="15"/>
      <c r="E63" s="16">
        <v>102.99</v>
      </c>
      <c r="F63" s="17">
        <v>2.3E-3</v>
      </c>
      <c r="G63" s="17">
        <v>5.1214000000000003E-2</v>
      </c>
    </row>
    <row r="64" spans="1:7" x14ac:dyDescent="0.25">
      <c r="A64" s="14" t="s">
        <v>325</v>
      </c>
      <c r="B64" s="37"/>
      <c r="C64" s="37"/>
      <c r="D64" s="18"/>
      <c r="E64" s="29">
        <v>403.46</v>
      </c>
      <c r="F64" s="30">
        <v>8.8999999999999999E-3</v>
      </c>
      <c r="G64" s="21"/>
    </row>
    <row r="65" spans="1:7" x14ac:dyDescent="0.25">
      <c r="A65" s="13"/>
      <c r="B65" s="36"/>
      <c r="C65" s="36"/>
      <c r="D65" s="15"/>
      <c r="E65" s="16"/>
      <c r="F65" s="17"/>
      <c r="G65" s="17"/>
    </row>
    <row r="66" spans="1:7" x14ac:dyDescent="0.25">
      <c r="A66" s="25" t="s">
        <v>336</v>
      </c>
      <c r="B66" s="38"/>
      <c r="C66" s="38"/>
      <c r="D66" s="26"/>
      <c r="E66" s="29">
        <v>403.46</v>
      </c>
      <c r="F66" s="30">
        <v>8.8999999999999999E-3</v>
      </c>
      <c r="G66" s="21"/>
    </row>
    <row r="67" spans="1:7" x14ac:dyDescent="0.25">
      <c r="A67" s="13" t="s">
        <v>340</v>
      </c>
      <c r="B67" s="36"/>
      <c r="C67" s="36"/>
      <c r="D67" s="15"/>
      <c r="E67" s="16">
        <v>1263.3186013</v>
      </c>
      <c r="F67" s="17">
        <v>2.7826E-2</v>
      </c>
      <c r="G67" s="17"/>
    </row>
    <row r="68" spans="1:7" x14ac:dyDescent="0.25">
      <c r="A68" s="13" t="s">
        <v>341</v>
      </c>
      <c r="B68" s="36"/>
      <c r="C68" s="36"/>
      <c r="D68" s="15"/>
      <c r="E68" s="31">
        <v>-318.35860129999998</v>
      </c>
      <c r="F68" s="32">
        <v>-7.0260000000000001E-3</v>
      </c>
      <c r="G68" s="17">
        <v>5.2171000000000002E-2</v>
      </c>
    </row>
    <row r="69" spans="1:7" x14ac:dyDescent="0.25">
      <c r="A69" s="33" t="s">
        <v>342</v>
      </c>
      <c r="B69" s="39"/>
      <c r="C69" s="39"/>
      <c r="D69" s="34"/>
      <c r="E69" s="27">
        <v>45399.79</v>
      </c>
      <c r="F69" s="28">
        <v>1</v>
      </c>
      <c r="G69" s="28"/>
    </row>
    <row r="70" spans="1:7" x14ac:dyDescent="0.25">
      <c r="A70" s="70" t="s">
        <v>343</v>
      </c>
      <c r="B70" s="71"/>
      <c r="C70" s="71"/>
      <c r="D70" s="71"/>
      <c r="E70" s="71"/>
      <c r="F70" s="71"/>
      <c r="G70" s="72"/>
    </row>
    <row r="71" spans="1:7" x14ac:dyDescent="0.25">
      <c r="A71" s="1" t="s">
        <v>1366</v>
      </c>
    </row>
    <row r="72" spans="1:7" x14ac:dyDescent="0.25">
      <c r="A72" s="1" t="s">
        <v>344</v>
      </c>
    </row>
    <row r="74" spans="1:7" x14ac:dyDescent="0.25">
      <c r="A74" s="1" t="s">
        <v>346</v>
      </c>
    </row>
    <row r="75" spans="1:7" x14ac:dyDescent="0.25">
      <c r="A75" s="56" t="s">
        <v>347</v>
      </c>
      <c r="B75" s="3" t="s">
        <v>163</v>
      </c>
    </row>
    <row r="76" spans="1:7" x14ac:dyDescent="0.25">
      <c r="A76" t="s">
        <v>348</v>
      </c>
    </row>
    <row r="77" spans="1:7" x14ac:dyDescent="0.25">
      <c r="A77" t="s">
        <v>349</v>
      </c>
      <c r="B77" t="s">
        <v>350</v>
      </c>
      <c r="C77" t="s">
        <v>350</v>
      </c>
    </row>
    <row r="78" spans="1:7" x14ac:dyDescent="0.25">
      <c r="B78" s="58">
        <v>46265</v>
      </c>
      <c r="C78" s="58">
        <v>46295</v>
      </c>
    </row>
    <row r="79" spans="1:7" x14ac:dyDescent="0.25">
      <c r="A79" t="s">
        <v>973</v>
      </c>
      <c r="B79">
        <v>1102.5102999999999</v>
      </c>
      <c r="C79">
        <v>1107.8853999999999</v>
      </c>
    </row>
    <row r="80" spans="1:7" x14ac:dyDescent="0.25">
      <c r="A80" t="s">
        <v>592</v>
      </c>
      <c r="B80">
        <v>1037.1715999999999</v>
      </c>
      <c r="C80">
        <v>1042.2312999999999</v>
      </c>
    </row>
    <row r="81" spans="1:3" x14ac:dyDescent="0.25">
      <c r="A81" t="s">
        <v>974</v>
      </c>
      <c r="B81">
        <v>1090.3199</v>
      </c>
      <c r="C81">
        <v>1094.9878000000001</v>
      </c>
    </row>
    <row r="82" spans="1:3" x14ac:dyDescent="0.25">
      <c r="A82" t="s">
        <v>594</v>
      </c>
      <c r="B82">
        <v>1025.0521000000001</v>
      </c>
      <c r="C82">
        <v>1029.4405999999999</v>
      </c>
    </row>
    <row r="84" spans="1:3" x14ac:dyDescent="0.25">
      <c r="A84" t="s">
        <v>352</v>
      </c>
      <c r="B84" s="3" t="s">
        <v>163</v>
      </c>
    </row>
    <row r="85" spans="1:3" x14ac:dyDescent="0.25">
      <c r="A85" t="s">
        <v>353</v>
      </c>
      <c r="B85" s="3" t="s">
        <v>163</v>
      </c>
    </row>
    <row r="86" spans="1:3" ht="29.1" customHeight="1" x14ac:dyDescent="0.25">
      <c r="A86" s="56" t="s">
        <v>354</v>
      </c>
      <c r="B86" s="3" t="s">
        <v>163</v>
      </c>
    </row>
    <row r="87" spans="1:3" ht="29.1" customHeight="1" x14ac:dyDescent="0.25">
      <c r="A87" s="56" t="s">
        <v>355</v>
      </c>
      <c r="B87" s="3" t="s">
        <v>163</v>
      </c>
    </row>
    <row r="88" spans="1:3" x14ac:dyDescent="0.25">
      <c r="A88" t="s">
        <v>356</v>
      </c>
      <c r="B88" s="66">
        <f>B103</f>
        <v>0.91795434306180002</v>
      </c>
    </row>
    <row r="89" spans="1:3" ht="43.5" customHeight="1" x14ac:dyDescent="0.25">
      <c r="A89" s="56" t="s">
        <v>357</v>
      </c>
      <c r="B89" s="3" t="s">
        <v>163</v>
      </c>
    </row>
    <row r="90" spans="1:3" x14ac:dyDescent="0.25">
      <c r="B90" s="3"/>
    </row>
    <row r="91" spans="1:3" ht="29.1" customHeight="1" x14ac:dyDescent="0.25">
      <c r="A91" s="56" t="s">
        <v>358</v>
      </c>
      <c r="B91" s="3" t="s">
        <v>163</v>
      </c>
    </row>
    <row r="92" spans="1:3" ht="29.1" customHeight="1" x14ac:dyDescent="0.25">
      <c r="A92" s="56" t="s">
        <v>359</v>
      </c>
      <c r="B92">
        <v>24881.599999999999</v>
      </c>
    </row>
    <row r="93" spans="1:3" ht="29.1" customHeight="1" x14ac:dyDescent="0.25">
      <c r="A93" s="56" t="s">
        <v>360</v>
      </c>
      <c r="B93" s="3" t="s">
        <v>163</v>
      </c>
    </row>
    <row r="94" spans="1:3" ht="29.1" customHeight="1" x14ac:dyDescent="0.25">
      <c r="A94" s="56" t="s">
        <v>361</v>
      </c>
      <c r="B94" s="3" t="s">
        <v>163</v>
      </c>
    </row>
    <row r="95" spans="1:3" x14ac:dyDescent="0.25">
      <c r="A95" s="56"/>
      <c r="B95" s="3"/>
    </row>
    <row r="96" spans="1:3" x14ac:dyDescent="0.25">
      <c r="A96" s="63" t="s">
        <v>362</v>
      </c>
    </row>
    <row r="97" spans="1:4" ht="43.5" customHeight="1" x14ac:dyDescent="0.25">
      <c r="A97" s="63" t="s">
        <v>363</v>
      </c>
      <c r="B97" s="63" t="s">
        <v>2949</v>
      </c>
    </row>
    <row r="98" spans="1:4" ht="43.5" customHeight="1" x14ac:dyDescent="0.25">
      <c r="A98" s="63" t="s">
        <v>365</v>
      </c>
      <c r="B98" s="63" t="s">
        <v>2950</v>
      </c>
    </row>
    <row r="99" spans="1:4" x14ac:dyDescent="0.25">
      <c r="A99" s="63"/>
      <c r="B99" s="63"/>
    </row>
    <row r="100" spans="1:4" x14ac:dyDescent="0.25">
      <c r="A100" s="63" t="s">
        <v>367</v>
      </c>
      <c r="B100" s="60">
        <v>7.3840639016455603</v>
      </c>
    </row>
    <row r="101" spans="1:4" x14ac:dyDescent="0.25">
      <c r="A101" s="63"/>
      <c r="B101" s="63"/>
    </row>
    <row r="102" spans="1:4" x14ac:dyDescent="0.25">
      <c r="A102" s="63" t="s">
        <v>368</v>
      </c>
      <c r="B102" s="64">
        <v>0.87080000000000002</v>
      </c>
    </row>
    <row r="103" spans="1:4" x14ac:dyDescent="0.25">
      <c r="A103" s="63" t="s">
        <v>369</v>
      </c>
      <c r="B103" s="64">
        <v>0.91795434306180002</v>
      </c>
    </row>
    <row r="104" spans="1:4" x14ac:dyDescent="0.25">
      <c r="A104" s="63"/>
      <c r="B104" s="63"/>
    </row>
    <row r="105" spans="1:4" x14ac:dyDescent="0.25">
      <c r="A105" s="63" t="s">
        <v>2951</v>
      </c>
      <c r="B105" s="65">
        <v>46295</v>
      </c>
    </row>
    <row r="107" spans="1:4" ht="69.95" customHeight="1" x14ac:dyDescent="0.25">
      <c r="A107" s="125" t="s">
        <v>371</v>
      </c>
      <c r="B107" s="125" t="s">
        <v>372</v>
      </c>
      <c r="C107" s="125" t="s">
        <v>5</v>
      </c>
      <c r="D107" s="125" t="s">
        <v>6</v>
      </c>
    </row>
    <row r="108" spans="1:4" ht="69.95" customHeight="1" x14ac:dyDescent="0.25">
      <c r="A108" s="125" t="s">
        <v>2952</v>
      </c>
      <c r="B108" s="125"/>
      <c r="C108" s="125" t="s">
        <v>136</v>
      </c>
      <c r="D10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100"/>
  <sheetViews>
    <sheetView showGridLines="0" workbookViewId="0">
      <pane ySplit="4" topLeftCell="A5" activePane="bottomLeft" state="frozen"/>
      <selection pane="bottomLeft" activeCell="A2" sqref="A2:G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2953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2954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164</v>
      </c>
      <c r="B9" s="36"/>
      <c r="C9" s="36"/>
      <c r="D9" s="15"/>
      <c r="E9" s="16"/>
      <c r="F9" s="17"/>
      <c r="G9" s="17"/>
    </row>
    <row r="10" spans="1:7" x14ac:dyDescent="0.25">
      <c r="A10" s="14" t="s">
        <v>165</v>
      </c>
      <c r="B10" s="36"/>
      <c r="C10" s="36"/>
      <c r="D10" s="15"/>
      <c r="E10" s="16"/>
      <c r="F10" s="17"/>
      <c r="G10" s="17"/>
    </row>
    <row r="11" spans="1:7" x14ac:dyDescent="0.25">
      <c r="A11" s="13" t="s">
        <v>2955</v>
      </c>
      <c r="B11" s="36" t="s">
        <v>2956</v>
      </c>
      <c r="C11" s="36" t="s">
        <v>168</v>
      </c>
      <c r="D11" s="15">
        <v>20000000</v>
      </c>
      <c r="E11" s="16">
        <v>19933.5</v>
      </c>
      <c r="F11" s="17">
        <v>9.5699999999999993E-2</v>
      </c>
      <c r="G11" s="17">
        <v>6.7732000000000001E-2</v>
      </c>
    </row>
    <row r="12" spans="1:7" x14ac:dyDescent="0.25">
      <c r="A12" s="13" t="s">
        <v>2957</v>
      </c>
      <c r="B12" s="36" t="s">
        <v>2958</v>
      </c>
      <c r="C12" s="36" t="s">
        <v>168</v>
      </c>
      <c r="D12" s="15">
        <v>17000000</v>
      </c>
      <c r="E12" s="16">
        <v>17066.400000000001</v>
      </c>
      <c r="F12" s="17">
        <v>8.1900000000000001E-2</v>
      </c>
      <c r="G12" s="17">
        <v>7.0638000000000006E-2</v>
      </c>
    </row>
    <row r="13" spans="1:7" x14ac:dyDescent="0.25">
      <c r="A13" s="13" t="s">
        <v>2959</v>
      </c>
      <c r="B13" s="36" t="s">
        <v>2960</v>
      </c>
      <c r="C13" s="36" t="s">
        <v>168</v>
      </c>
      <c r="D13" s="15">
        <v>15000000</v>
      </c>
      <c r="E13" s="16">
        <v>15044.57</v>
      </c>
      <c r="F13" s="17">
        <v>7.22E-2</v>
      </c>
      <c r="G13" s="17">
        <v>7.0848999999999995E-2</v>
      </c>
    </row>
    <row r="14" spans="1:7" x14ac:dyDescent="0.25">
      <c r="A14" s="13" t="s">
        <v>2961</v>
      </c>
      <c r="B14" s="36" t="s">
        <v>2962</v>
      </c>
      <c r="C14" s="36" t="s">
        <v>168</v>
      </c>
      <c r="D14" s="15">
        <v>11000000</v>
      </c>
      <c r="E14" s="16">
        <v>11030.91</v>
      </c>
      <c r="F14" s="17">
        <v>5.2900000000000003E-2</v>
      </c>
      <c r="G14" s="17">
        <v>6.9176000000000001E-2</v>
      </c>
    </row>
    <row r="15" spans="1:7" x14ac:dyDescent="0.25">
      <c r="A15" s="13" t="s">
        <v>2963</v>
      </c>
      <c r="B15" s="36" t="s">
        <v>2964</v>
      </c>
      <c r="C15" s="36" t="s">
        <v>168</v>
      </c>
      <c r="D15" s="15">
        <v>10500000</v>
      </c>
      <c r="E15" s="16">
        <v>10518.78</v>
      </c>
      <c r="F15" s="17">
        <v>5.0500000000000003E-2</v>
      </c>
      <c r="G15" s="17">
        <v>7.5500999999999999E-2</v>
      </c>
    </row>
    <row r="16" spans="1:7" x14ac:dyDescent="0.25">
      <c r="A16" s="13" t="s">
        <v>1831</v>
      </c>
      <c r="B16" s="36" t="s">
        <v>1832</v>
      </c>
      <c r="C16" s="36" t="s">
        <v>175</v>
      </c>
      <c r="D16" s="15">
        <v>10000000</v>
      </c>
      <c r="E16" s="16">
        <v>10010.969999999999</v>
      </c>
      <c r="F16" s="17">
        <v>4.8000000000000001E-2</v>
      </c>
      <c r="G16" s="17">
        <v>7.2400000000000006E-2</v>
      </c>
    </row>
    <row r="17" spans="1:7" x14ac:dyDescent="0.25">
      <c r="A17" s="13" t="s">
        <v>2965</v>
      </c>
      <c r="B17" s="36" t="s">
        <v>2966</v>
      </c>
      <c r="C17" s="36" t="s">
        <v>168</v>
      </c>
      <c r="D17" s="15">
        <v>6700000</v>
      </c>
      <c r="E17" s="16">
        <v>6714.3</v>
      </c>
      <c r="F17" s="17">
        <v>3.2199999999999999E-2</v>
      </c>
      <c r="G17" s="17">
        <v>7.1651000000000006E-2</v>
      </c>
    </row>
    <row r="18" spans="1:7" x14ac:dyDescent="0.25">
      <c r="A18" s="13" t="s">
        <v>2967</v>
      </c>
      <c r="B18" s="36" t="s">
        <v>2968</v>
      </c>
      <c r="C18" s="36" t="s">
        <v>168</v>
      </c>
      <c r="D18" s="15">
        <v>3000000</v>
      </c>
      <c r="E18" s="16">
        <v>3000.18</v>
      </c>
      <c r="F18" s="17">
        <v>1.44E-2</v>
      </c>
      <c r="G18" s="17">
        <v>6.9000000000000006E-2</v>
      </c>
    </row>
    <row r="19" spans="1:7" x14ac:dyDescent="0.25">
      <c r="A19" s="13" t="s">
        <v>2969</v>
      </c>
      <c r="B19" s="36" t="s">
        <v>2970</v>
      </c>
      <c r="C19" s="36" t="s">
        <v>223</v>
      </c>
      <c r="D19" s="15">
        <v>3000000</v>
      </c>
      <c r="E19" s="16">
        <v>2998.49</v>
      </c>
      <c r="F19" s="17">
        <v>1.44E-2</v>
      </c>
      <c r="G19" s="17">
        <v>6.9561999999999999E-2</v>
      </c>
    </row>
    <row r="20" spans="1:7" x14ac:dyDescent="0.25">
      <c r="A20" s="13" t="s">
        <v>2971</v>
      </c>
      <c r="B20" s="36" t="s">
        <v>2972</v>
      </c>
      <c r="C20" s="36" t="s">
        <v>168</v>
      </c>
      <c r="D20" s="15">
        <v>2700000</v>
      </c>
      <c r="E20" s="16">
        <v>2712.21</v>
      </c>
      <c r="F20" s="17">
        <v>1.2999999999999999E-2</v>
      </c>
      <c r="G20" s="17">
        <v>7.1550000000000002E-2</v>
      </c>
    </row>
    <row r="21" spans="1:7" x14ac:dyDescent="0.25">
      <c r="A21" s="13" t="s">
        <v>2973</v>
      </c>
      <c r="B21" s="36" t="s">
        <v>2974</v>
      </c>
      <c r="C21" s="36" t="s">
        <v>175</v>
      </c>
      <c r="D21" s="15">
        <v>2500000</v>
      </c>
      <c r="E21" s="16">
        <v>2487.73</v>
      </c>
      <c r="F21" s="17">
        <v>1.1900000000000001E-2</v>
      </c>
      <c r="G21" s="17">
        <v>7.1649000000000004E-2</v>
      </c>
    </row>
    <row r="22" spans="1:7" x14ac:dyDescent="0.25">
      <c r="A22" s="13" t="s">
        <v>2975</v>
      </c>
      <c r="B22" s="36" t="s">
        <v>2976</v>
      </c>
      <c r="C22" s="36" t="s">
        <v>175</v>
      </c>
      <c r="D22" s="15">
        <v>2060000</v>
      </c>
      <c r="E22" s="16">
        <v>2077.17</v>
      </c>
      <c r="F22" s="17">
        <v>0.01</v>
      </c>
      <c r="G22" s="17">
        <v>6.9176000000000001E-2</v>
      </c>
    </row>
    <row r="23" spans="1:7" x14ac:dyDescent="0.25">
      <c r="A23" s="13" t="s">
        <v>2977</v>
      </c>
      <c r="B23" s="36" t="s">
        <v>2978</v>
      </c>
      <c r="C23" s="36" t="s">
        <v>168</v>
      </c>
      <c r="D23" s="15">
        <v>500000</v>
      </c>
      <c r="E23" s="16">
        <v>498.27</v>
      </c>
      <c r="F23" s="17">
        <v>2.3999999999999998E-3</v>
      </c>
      <c r="G23" s="17">
        <v>6.7251000000000005E-2</v>
      </c>
    </row>
    <row r="24" spans="1:7" x14ac:dyDescent="0.25">
      <c r="A24" s="14" t="s">
        <v>325</v>
      </c>
      <c r="B24" s="37"/>
      <c r="C24" s="37"/>
      <c r="D24" s="18"/>
      <c r="E24" s="29">
        <v>104093.48</v>
      </c>
      <c r="F24" s="30">
        <v>0.4995</v>
      </c>
      <c r="G24" s="21"/>
    </row>
    <row r="25" spans="1:7" x14ac:dyDescent="0.25">
      <c r="A25" s="14" t="s">
        <v>1323</v>
      </c>
      <c r="B25" s="36"/>
      <c r="C25" s="36"/>
      <c r="D25" s="15"/>
      <c r="E25" s="16"/>
      <c r="F25" s="17"/>
      <c r="G25" s="17"/>
    </row>
    <row r="26" spans="1:7" x14ac:dyDescent="0.25">
      <c r="A26" s="13" t="s">
        <v>2979</v>
      </c>
      <c r="B26" s="36" t="s">
        <v>2980</v>
      </c>
      <c r="C26" s="36" t="s">
        <v>329</v>
      </c>
      <c r="D26" s="15">
        <v>22000000</v>
      </c>
      <c r="E26" s="16">
        <v>22052.05</v>
      </c>
      <c r="F26" s="17">
        <v>0.10580000000000001</v>
      </c>
      <c r="G26" s="17">
        <v>6.1982000000000002E-2</v>
      </c>
    </row>
    <row r="27" spans="1:7" x14ac:dyDescent="0.25">
      <c r="A27" s="13" t="s">
        <v>2981</v>
      </c>
      <c r="B27" s="36" t="s">
        <v>2982</v>
      </c>
      <c r="C27" s="36" t="s">
        <v>329</v>
      </c>
      <c r="D27" s="15">
        <v>10500000</v>
      </c>
      <c r="E27" s="16">
        <v>10568.59</v>
      </c>
      <c r="F27" s="17">
        <v>5.0700000000000002E-2</v>
      </c>
      <c r="G27" s="17">
        <v>6.2719999999999998E-2</v>
      </c>
    </row>
    <row r="28" spans="1:7" x14ac:dyDescent="0.25">
      <c r="A28" s="13" t="s">
        <v>2983</v>
      </c>
      <c r="B28" s="36" t="s">
        <v>2984</v>
      </c>
      <c r="C28" s="36" t="s">
        <v>329</v>
      </c>
      <c r="D28" s="15">
        <v>9000000</v>
      </c>
      <c r="E28" s="16">
        <v>9070.65</v>
      </c>
      <c r="F28" s="17">
        <v>4.3499999999999997E-2</v>
      </c>
      <c r="G28" s="17">
        <v>6.2085000000000001E-2</v>
      </c>
    </row>
    <row r="29" spans="1:7" x14ac:dyDescent="0.25">
      <c r="A29" s="13" t="s">
        <v>2985</v>
      </c>
      <c r="B29" s="36" t="s">
        <v>2986</v>
      </c>
      <c r="C29" s="36" t="s">
        <v>329</v>
      </c>
      <c r="D29" s="15">
        <v>7500000</v>
      </c>
      <c r="E29" s="16">
        <v>7577.14</v>
      </c>
      <c r="F29" s="17">
        <v>3.6400000000000002E-2</v>
      </c>
      <c r="G29" s="17">
        <v>6.3600000000000004E-2</v>
      </c>
    </row>
    <row r="30" spans="1:7" x14ac:dyDescent="0.25">
      <c r="A30" s="13" t="s">
        <v>2987</v>
      </c>
      <c r="B30" s="36" t="s">
        <v>2988</v>
      </c>
      <c r="C30" s="36" t="s">
        <v>329</v>
      </c>
      <c r="D30" s="15">
        <v>7500000</v>
      </c>
      <c r="E30" s="16">
        <v>7549.97</v>
      </c>
      <c r="F30" s="17">
        <v>3.6200000000000003E-2</v>
      </c>
      <c r="G30" s="17">
        <v>6.2085000000000001E-2</v>
      </c>
    </row>
    <row r="31" spans="1:7" x14ac:dyDescent="0.25">
      <c r="A31" s="13" t="s">
        <v>2989</v>
      </c>
      <c r="B31" s="36" t="s">
        <v>2990</v>
      </c>
      <c r="C31" s="36" t="s">
        <v>329</v>
      </c>
      <c r="D31" s="15">
        <v>6500000</v>
      </c>
      <c r="E31" s="16">
        <v>6549.35</v>
      </c>
      <c r="F31" s="17">
        <v>3.1399999999999997E-2</v>
      </c>
      <c r="G31" s="17">
        <v>6.3295000000000004E-2</v>
      </c>
    </row>
    <row r="32" spans="1:7" x14ac:dyDescent="0.25">
      <c r="A32" s="13" t="s">
        <v>2991</v>
      </c>
      <c r="B32" s="36" t="s">
        <v>2992</v>
      </c>
      <c r="C32" s="36" t="s">
        <v>329</v>
      </c>
      <c r="D32" s="15">
        <v>6000000</v>
      </c>
      <c r="E32" s="16">
        <v>6037.82</v>
      </c>
      <c r="F32" s="17">
        <v>2.9000000000000001E-2</v>
      </c>
      <c r="G32" s="17">
        <v>6.3294000000000003E-2</v>
      </c>
    </row>
    <row r="33" spans="1:7" x14ac:dyDescent="0.25">
      <c r="A33" s="13" t="s">
        <v>2993</v>
      </c>
      <c r="B33" s="36" t="s">
        <v>2994</v>
      </c>
      <c r="C33" s="36" t="s">
        <v>329</v>
      </c>
      <c r="D33" s="15">
        <v>5000000</v>
      </c>
      <c r="E33" s="16">
        <v>5036.84</v>
      </c>
      <c r="F33" s="17">
        <v>2.4199999999999999E-2</v>
      </c>
      <c r="G33" s="17">
        <v>6.2470999999999999E-2</v>
      </c>
    </row>
    <row r="34" spans="1:7" x14ac:dyDescent="0.25">
      <c r="A34" s="13" t="s">
        <v>2995</v>
      </c>
      <c r="B34" s="36" t="s">
        <v>2996</v>
      </c>
      <c r="C34" s="36" t="s">
        <v>329</v>
      </c>
      <c r="D34" s="15">
        <v>5000000</v>
      </c>
      <c r="E34" s="16">
        <v>5033.1099999999997</v>
      </c>
      <c r="F34" s="17">
        <v>2.4199999999999999E-2</v>
      </c>
      <c r="G34" s="17">
        <v>6.2084E-2</v>
      </c>
    </row>
    <row r="35" spans="1:7" x14ac:dyDescent="0.25">
      <c r="A35" s="13" t="s">
        <v>2997</v>
      </c>
      <c r="B35" s="36" t="s">
        <v>2998</v>
      </c>
      <c r="C35" s="36" t="s">
        <v>329</v>
      </c>
      <c r="D35" s="15">
        <v>4500000</v>
      </c>
      <c r="E35" s="16">
        <v>4523</v>
      </c>
      <c r="F35" s="17">
        <v>2.1700000000000001E-2</v>
      </c>
      <c r="G35" s="17">
        <v>6.1878000000000002E-2</v>
      </c>
    </row>
    <row r="36" spans="1:7" x14ac:dyDescent="0.25">
      <c r="A36" s="13" t="s">
        <v>2999</v>
      </c>
      <c r="B36" s="36" t="s">
        <v>3000</v>
      </c>
      <c r="C36" s="36" t="s">
        <v>329</v>
      </c>
      <c r="D36" s="15">
        <v>4500000</v>
      </c>
      <c r="E36" s="16">
        <v>4521.6400000000003</v>
      </c>
      <c r="F36" s="17">
        <v>2.1700000000000001E-2</v>
      </c>
      <c r="G36" s="17">
        <v>6.2514E-2</v>
      </c>
    </row>
    <row r="37" spans="1:7" x14ac:dyDescent="0.25">
      <c r="A37" s="13" t="s">
        <v>3001</v>
      </c>
      <c r="B37" s="36" t="s">
        <v>3002</v>
      </c>
      <c r="C37" s="36" t="s">
        <v>329</v>
      </c>
      <c r="D37" s="15">
        <v>2500000</v>
      </c>
      <c r="E37" s="16">
        <v>2519.52</v>
      </c>
      <c r="F37" s="17">
        <v>1.21E-2</v>
      </c>
      <c r="G37" s="17">
        <v>6.2084E-2</v>
      </c>
    </row>
    <row r="38" spans="1:7" x14ac:dyDescent="0.25">
      <c r="A38" s="13" t="s">
        <v>3003</v>
      </c>
      <c r="B38" s="36" t="s">
        <v>3004</v>
      </c>
      <c r="C38" s="36" t="s">
        <v>329</v>
      </c>
      <c r="D38" s="15">
        <v>2500000</v>
      </c>
      <c r="E38" s="16">
        <v>2518.27</v>
      </c>
      <c r="F38" s="17">
        <v>1.21E-2</v>
      </c>
      <c r="G38" s="17">
        <v>6.2085000000000001E-2</v>
      </c>
    </row>
    <row r="39" spans="1:7" x14ac:dyDescent="0.25">
      <c r="A39" s="13" t="s">
        <v>3005</v>
      </c>
      <c r="B39" s="36" t="s">
        <v>3006</v>
      </c>
      <c r="C39" s="36" t="s">
        <v>329</v>
      </c>
      <c r="D39" s="15">
        <v>2000000</v>
      </c>
      <c r="E39" s="16">
        <v>2014.9</v>
      </c>
      <c r="F39" s="17">
        <v>9.7000000000000003E-3</v>
      </c>
      <c r="G39" s="17">
        <v>6.2085000000000001E-2</v>
      </c>
    </row>
    <row r="40" spans="1:7" x14ac:dyDescent="0.25">
      <c r="A40" s="13" t="s">
        <v>3007</v>
      </c>
      <c r="B40" s="36" t="s">
        <v>3008</v>
      </c>
      <c r="C40" s="36" t="s">
        <v>329</v>
      </c>
      <c r="D40" s="15">
        <v>1500000</v>
      </c>
      <c r="E40" s="16">
        <v>1507.66</v>
      </c>
      <c r="F40" s="17">
        <v>7.1999999999999998E-3</v>
      </c>
      <c r="G40" s="17">
        <v>6.1981000000000001E-2</v>
      </c>
    </row>
    <row r="41" spans="1:7" x14ac:dyDescent="0.25">
      <c r="A41" s="13" t="s">
        <v>3009</v>
      </c>
      <c r="B41" s="36" t="s">
        <v>3010</v>
      </c>
      <c r="C41" s="36" t="s">
        <v>329</v>
      </c>
      <c r="D41" s="15">
        <v>1000000</v>
      </c>
      <c r="E41" s="16">
        <v>1006.99</v>
      </c>
      <c r="F41" s="17">
        <v>4.7999999999999996E-3</v>
      </c>
      <c r="G41" s="17">
        <v>6.3294000000000003E-2</v>
      </c>
    </row>
    <row r="42" spans="1:7" x14ac:dyDescent="0.25">
      <c r="A42" s="14" t="s">
        <v>325</v>
      </c>
      <c r="B42" s="37"/>
      <c r="C42" s="37"/>
      <c r="D42" s="18"/>
      <c r="E42" s="29">
        <v>98087.5</v>
      </c>
      <c r="F42" s="30">
        <v>0.47070000000000001</v>
      </c>
      <c r="G42" s="21"/>
    </row>
    <row r="43" spans="1:7" x14ac:dyDescent="0.25">
      <c r="A43" s="13"/>
      <c r="B43" s="36"/>
      <c r="C43" s="36"/>
      <c r="D43" s="15"/>
      <c r="E43" s="16"/>
      <c r="F43" s="17"/>
      <c r="G43" s="17"/>
    </row>
    <row r="44" spans="1:7" x14ac:dyDescent="0.25">
      <c r="A44" s="13"/>
      <c r="B44" s="36"/>
      <c r="C44" s="36"/>
      <c r="D44" s="15"/>
      <c r="E44" s="16"/>
      <c r="F44" s="17"/>
      <c r="G44" s="17"/>
    </row>
    <row r="45" spans="1:7" x14ac:dyDescent="0.25">
      <c r="A45" s="14" t="s">
        <v>334</v>
      </c>
      <c r="B45" s="36"/>
      <c r="C45" s="36"/>
      <c r="D45" s="15"/>
      <c r="E45" s="16"/>
      <c r="F45" s="17"/>
      <c r="G45" s="17"/>
    </row>
    <row r="46" spans="1:7" x14ac:dyDescent="0.25">
      <c r="A46" s="14" t="s">
        <v>325</v>
      </c>
      <c r="B46" s="36"/>
      <c r="C46" s="36"/>
      <c r="D46" s="15"/>
      <c r="E46" s="40" t="s">
        <v>163</v>
      </c>
      <c r="F46" s="41" t="s">
        <v>163</v>
      </c>
      <c r="G46" s="17"/>
    </row>
    <row r="47" spans="1:7" x14ac:dyDescent="0.25">
      <c r="A47" s="13"/>
      <c r="B47" s="36"/>
      <c r="C47" s="36"/>
      <c r="D47" s="15"/>
      <c r="E47" s="16"/>
      <c r="F47" s="17"/>
      <c r="G47" s="17"/>
    </row>
    <row r="48" spans="1:7" x14ac:dyDescent="0.25">
      <c r="A48" s="14" t="s">
        <v>335</v>
      </c>
      <c r="B48" s="36"/>
      <c r="C48" s="36"/>
      <c r="D48" s="15"/>
      <c r="E48" s="16"/>
      <c r="F48" s="17"/>
      <c r="G48" s="17"/>
    </row>
    <row r="49" spans="1:7" x14ac:dyDescent="0.25">
      <c r="A49" s="14" t="s">
        <v>325</v>
      </c>
      <c r="B49" s="36"/>
      <c r="C49" s="36"/>
      <c r="D49" s="15"/>
      <c r="E49" s="40" t="s">
        <v>163</v>
      </c>
      <c r="F49" s="41" t="s">
        <v>163</v>
      </c>
      <c r="G49" s="17"/>
    </row>
    <row r="50" spans="1:7" x14ac:dyDescent="0.25">
      <c r="A50" s="13"/>
      <c r="B50" s="36"/>
      <c r="C50" s="36"/>
      <c r="D50" s="15"/>
      <c r="E50" s="16"/>
      <c r="F50" s="17"/>
      <c r="G50" s="17"/>
    </row>
    <row r="51" spans="1:7" x14ac:dyDescent="0.25">
      <c r="A51" s="25" t="s">
        <v>336</v>
      </c>
      <c r="B51" s="38"/>
      <c r="C51" s="38"/>
      <c r="D51" s="26"/>
      <c r="E51" s="29">
        <v>202180.98</v>
      </c>
      <c r="F51" s="30">
        <v>0.97019999999999995</v>
      </c>
      <c r="G51" s="21"/>
    </row>
    <row r="52" spans="1:7" x14ac:dyDescent="0.25">
      <c r="A52" s="13"/>
      <c r="B52" s="36"/>
      <c r="C52" s="36"/>
      <c r="D52" s="15"/>
      <c r="E52" s="16"/>
      <c r="F52" s="17"/>
      <c r="G52" s="17"/>
    </row>
    <row r="53" spans="1:7" x14ac:dyDescent="0.25">
      <c r="A53" s="13"/>
      <c r="B53" s="36"/>
      <c r="C53" s="36"/>
      <c r="D53" s="15"/>
      <c r="E53" s="16"/>
      <c r="F53" s="17"/>
      <c r="G53" s="17"/>
    </row>
    <row r="54" spans="1:7" x14ac:dyDescent="0.25">
      <c r="A54" s="14" t="s">
        <v>337</v>
      </c>
      <c r="B54" s="36"/>
      <c r="C54" s="36"/>
      <c r="D54" s="15"/>
      <c r="E54" s="16"/>
      <c r="F54" s="17"/>
      <c r="G54" s="17"/>
    </row>
    <row r="55" spans="1:7" x14ac:dyDescent="0.25">
      <c r="A55" s="13" t="s">
        <v>339</v>
      </c>
      <c r="B55" s="36"/>
      <c r="C55" s="36"/>
      <c r="D55" s="15"/>
      <c r="E55" s="16">
        <v>3555.5</v>
      </c>
      <c r="F55" s="17">
        <v>1.7100000000000001E-2</v>
      </c>
      <c r="G55" s="17">
        <v>5.1214000000000003E-2</v>
      </c>
    </row>
    <row r="56" spans="1:7" x14ac:dyDescent="0.25">
      <c r="A56" s="14" t="s">
        <v>325</v>
      </c>
      <c r="B56" s="37"/>
      <c r="C56" s="37"/>
      <c r="D56" s="18"/>
      <c r="E56" s="29">
        <v>3555.5</v>
      </c>
      <c r="F56" s="30">
        <v>1.7100000000000001E-2</v>
      </c>
      <c r="G56" s="21"/>
    </row>
    <row r="57" spans="1:7" x14ac:dyDescent="0.25">
      <c r="A57" s="13"/>
      <c r="B57" s="36"/>
      <c r="C57" s="36"/>
      <c r="D57" s="15"/>
      <c r="E57" s="16"/>
      <c r="F57" s="17"/>
      <c r="G57" s="17"/>
    </row>
    <row r="58" spans="1:7" x14ac:dyDescent="0.25">
      <c r="A58" s="25" t="s">
        <v>336</v>
      </c>
      <c r="B58" s="38"/>
      <c r="C58" s="38"/>
      <c r="D58" s="26"/>
      <c r="E58" s="29">
        <v>3555.5</v>
      </c>
      <c r="F58" s="30">
        <v>1.7100000000000001E-2</v>
      </c>
      <c r="G58" s="21"/>
    </row>
    <row r="59" spans="1:7" x14ac:dyDescent="0.25">
      <c r="A59" s="13" t="s">
        <v>340</v>
      </c>
      <c r="B59" s="36"/>
      <c r="C59" s="36"/>
      <c r="D59" s="15"/>
      <c r="E59" s="16">
        <v>5181.2257381999998</v>
      </c>
      <c r="F59" s="17">
        <v>2.4867E-2</v>
      </c>
      <c r="G59" s="17"/>
    </row>
    <row r="60" spans="1:7" x14ac:dyDescent="0.25">
      <c r="A60" s="13" t="s">
        <v>341</v>
      </c>
      <c r="B60" s="36"/>
      <c r="C60" s="36"/>
      <c r="D60" s="15"/>
      <c r="E60" s="31">
        <v>-2565.9957381999998</v>
      </c>
      <c r="F60" s="32">
        <v>-1.2167000000000001E-2</v>
      </c>
      <c r="G60" s="17">
        <v>5.1214000000000003E-2</v>
      </c>
    </row>
    <row r="61" spans="1:7" x14ac:dyDescent="0.25">
      <c r="A61" s="33" t="s">
        <v>342</v>
      </c>
      <c r="B61" s="39"/>
      <c r="C61" s="39"/>
      <c r="D61" s="34"/>
      <c r="E61" s="27">
        <v>208351.71</v>
      </c>
      <c r="F61" s="28">
        <v>1</v>
      </c>
      <c r="G61" s="28"/>
    </row>
    <row r="62" spans="1:7" x14ac:dyDescent="0.25">
      <c r="A62" s="70" t="s">
        <v>343</v>
      </c>
      <c r="B62" s="71"/>
      <c r="C62" s="71"/>
      <c r="D62" s="71"/>
      <c r="E62" s="71"/>
      <c r="F62" s="71"/>
      <c r="G62" s="72"/>
    </row>
    <row r="63" spans="1:7" x14ac:dyDescent="0.25">
      <c r="A63" s="1" t="s">
        <v>344</v>
      </c>
    </row>
    <row r="64" spans="1:7" x14ac:dyDescent="0.25">
      <c r="A64" s="73" t="s">
        <v>3011</v>
      </c>
    </row>
    <row r="66" spans="1:3" x14ac:dyDescent="0.25">
      <c r="A66" s="1" t="s">
        <v>346</v>
      </c>
    </row>
    <row r="67" spans="1:3" x14ac:dyDescent="0.25">
      <c r="A67" s="56" t="s">
        <v>347</v>
      </c>
      <c r="B67" s="3" t="s">
        <v>163</v>
      </c>
    </row>
    <row r="68" spans="1:3" x14ac:dyDescent="0.25">
      <c r="A68" t="s">
        <v>348</v>
      </c>
    </row>
    <row r="69" spans="1:3" x14ac:dyDescent="0.25">
      <c r="A69" t="s">
        <v>590</v>
      </c>
      <c r="B69" t="s">
        <v>350</v>
      </c>
      <c r="C69" t="s">
        <v>350</v>
      </c>
    </row>
    <row r="70" spans="1:3" x14ac:dyDescent="0.25">
      <c r="B70" s="58">
        <v>46265</v>
      </c>
      <c r="C70" s="58">
        <v>46295</v>
      </c>
    </row>
    <row r="71" spans="1:3" x14ac:dyDescent="0.25">
      <c r="A71" t="s">
        <v>591</v>
      </c>
      <c r="B71">
        <v>13.393700000000001</v>
      </c>
      <c r="C71">
        <v>13.4537</v>
      </c>
    </row>
    <row r="72" spans="1:3" x14ac:dyDescent="0.25">
      <c r="A72" t="s">
        <v>592</v>
      </c>
      <c r="B72">
        <v>12.5877</v>
      </c>
      <c r="C72">
        <v>12.6441</v>
      </c>
    </row>
    <row r="73" spans="1:3" x14ac:dyDescent="0.25">
      <c r="A73" t="s">
        <v>593</v>
      </c>
      <c r="B73">
        <v>13.2682</v>
      </c>
      <c r="C73">
        <v>13.3256</v>
      </c>
    </row>
    <row r="74" spans="1:3" x14ac:dyDescent="0.25">
      <c r="A74" t="s">
        <v>594</v>
      </c>
      <c r="B74">
        <v>12.4648</v>
      </c>
      <c r="C74">
        <v>12.518599999999999</v>
      </c>
    </row>
    <row r="76" spans="1:3" x14ac:dyDescent="0.25">
      <c r="A76" t="s">
        <v>352</v>
      </c>
      <c r="B76" s="3" t="s">
        <v>163</v>
      </c>
    </row>
    <row r="77" spans="1:3" x14ac:dyDescent="0.25">
      <c r="A77" t="s">
        <v>353</v>
      </c>
      <c r="B77" s="3" t="s">
        <v>163</v>
      </c>
    </row>
    <row r="78" spans="1:3" ht="29.1" customHeight="1" x14ac:dyDescent="0.25">
      <c r="A78" s="56" t="s">
        <v>354</v>
      </c>
      <c r="B78" s="3" t="s">
        <v>163</v>
      </c>
    </row>
    <row r="79" spans="1:3" ht="29.1" customHeight="1" x14ac:dyDescent="0.25">
      <c r="A79" s="56" t="s">
        <v>355</v>
      </c>
      <c r="B79" s="3" t="s">
        <v>163</v>
      </c>
    </row>
    <row r="80" spans="1:3" x14ac:dyDescent="0.25">
      <c r="A80" t="s">
        <v>356</v>
      </c>
      <c r="B80" s="66">
        <f>B95</f>
        <v>0.44673566781821</v>
      </c>
    </row>
    <row r="81" spans="1:2" ht="43.5" customHeight="1" x14ac:dyDescent="0.25">
      <c r="A81" s="56" t="s">
        <v>357</v>
      </c>
      <c r="B81" s="3" t="s">
        <v>163</v>
      </c>
    </row>
    <row r="82" spans="1:2" x14ac:dyDescent="0.25">
      <c r="B82" s="3"/>
    </row>
    <row r="83" spans="1:2" ht="29.1" customHeight="1" x14ac:dyDescent="0.25">
      <c r="A83" s="56" t="s">
        <v>358</v>
      </c>
      <c r="B83" s="3" t="s">
        <v>163</v>
      </c>
    </row>
    <row r="84" spans="1:2" ht="29.1" customHeight="1" x14ac:dyDescent="0.25">
      <c r="A84" s="56" t="s">
        <v>359</v>
      </c>
      <c r="B84" t="s">
        <v>163</v>
      </c>
    </row>
    <row r="85" spans="1:2" ht="29.1" customHeight="1" x14ac:dyDescent="0.25">
      <c r="A85" s="56" t="s">
        <v>360</v>
      </c>
      <c r="B85" s="3" t="s">
        <v>163</v>
      </c>
    </row>
    <row r="86" spans="1:2" ht="29.1" customHeight="1" x14ac:dyDescent="0.25">
      <c r="A86" s="56" t="s">
        <v>361</v>
      </c>
      <c r="B86" s="3" t="s">
        <v>163</v>
      </c>
    </row>
    <row r="87" spans="1:2" x14ac:dyDescent="0.25">
      <c r="A87" s="56"/>
      <c r="B87" s="3"/>
    </row>
    <row r="88" spans="1:2" x14ac:dyDescent="0.25">
      <c r="A88" t="s">
        <v>362</v>
      </c>
    </row>
    <row r="89" spans="1:2" ht="57.95" customHeight="1" x14ac:dyDescent="0.25">
      <c r="A89" s="24" t="s">
        <v>363</v>
      </c>
      <c r="B89" s="62" t="s">
        <v>3012</v>
      </c>
    </row>
    <row r="90" spans="1:2" ht="29.1" customHeight="1" x14ac:dyDescent="0.25">
      <c r="A90" s="24" t="s">
        <v>365</v>
      </c>
      <c r="B90" s="62" t="s">
        <v>3013</v>
      </c>
    </row>
    <row r="91" spans="1:2" x14ac:dyDescent="0.25">
      <c r="A91" s="24"/>
      <c r="B91" s="24"/>
    </row>
    <row r="92" spans="1:2" x14ac:dyDescent="0.25">
      <c r="A92" s="24" t="s">
        <v>367</v>
      </c>
      <c r="B92" s="60">
        <v>6.6646680129974403</v>
      </c>
    </row>
    <row r="93" spans="1:2" x14ac:dyDescent="0.25">
      <c r="A93" s="24"/>
      <c r="B93" s="24"/>
    </row>
    <row r="94" spans="1:2" x14ac:dyDescent="0.25">
      <c r="A94" s="24" t="s">
        <v>368</v>
      </c>
      <c r="B94" s="49">
        <v>0.44140000000000001</v>
      </c>
    </row>
    <row r="95" spans="1:2" x14ac:dyDescent="0.25">
      <c r="A95" s="24" t="s">
        <v>369</v>
      </c>
      <c r="B95" s="49">
        <v>0.44673566781821</v>
      </c>
    </row>
    <row r="96" spans="1:2" x14ac:dyDescent="0.25">
      <c r="A96" s="24"/>
      <c r="B96" s="24"/>
    </row>
    <row r="97" spans="1:4" x14ac:dyDescent="0.25">
      <c r="A97" s="24" t="s">
        <v>370</v>
      </c>
      <c r="B97" s="65">
        <v>46295</v>
      </c>
    </row>
    <row r="99" spans="1:4" ht="69.95" customHeight="1" x14ac:dyDescent="0.25">
      <c r="A99" s="125" t="s">
        <v>371</v>
      </c>
      <c r="B99" s="125" t="s">
        <v>372</v>
      </c>
      <c r="C99" s="125" t="s">
        <v>5</v>
      </c>
      <c r="D99" s="125" t="s">
        <v>6</v>
      </c>
    </row>
    <row r="100" spans="1:4" ht="69.95" customHeight="1" x14ac:dyDescent="0.25">
      <c r="A100" s="125" t="s">
        <v>3014</v>
      </c>
      <c r="B100" s="125"/>
      <c r="C100" s="125" t="s">
        <v>138</v>
      </c>
      <c r="D100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83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3015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3016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446610</v>
      </c>
      <c r="E8" s="16">
        <v>3165.13</v>
      </c>
      <c r="F8" s="17">
        <v>0.11550000000000001</v>
      </c>
      <c r="G8" s="17"/>
    </row>
    <row r="9" spans="1:7" x14ac:dyDescent="0.25">
      <c r="A9" s="13" t="s">
        <v>404</v>
      </c>
      <c r="B9" s="36" t="s">
        <v>405</v>
      </c>
      <c r="C9" s="36" t="s">
        <v>378</v>
      </c>
      <c r="D9" s="15">
        <v>225144</v>
      </c>
      <c r="E9" s="16">
        <v>2975.73</v>
      </c>
      <c r="F9" s="17">
        <v>0.1086</v>
      </c>
      <c r="G9" s="17"/>
    </row>
    <row r="10" spans="1:7" x14ac:dyDescent="0.25">
      <c r="A10" s="13" t="s">
        <v>393</v>
      </c>
      <c r="B10" s="36" t="s">
        <v>394</v>
      </c>
      <c r="C10" s="36" t="s">
        <v>378</v>
      </c>
      <c r="D10" s="15">
        <v>237688</v>
      </c>
      <c r="E10" s="16">
        <v>2280.62</v>
      </c>
      <c r="F10" s="17">
        <v>8.3299999999999999E-2</v>
      </c>
      <c r="G10" s="17"/>
    </row>
    <row r="11" spans="1:7" x14ac:dyDescent="0.25">
      <c r="A11" s="13" t="s">
        <v>437</v>
      </c>
      <c r="B11" s="36" t="s">
        <v>438</v>
      </c>
      <c r="C11" s="36" t="s">
        <v>378</v>
      </c>
      <c r="D11" s="15">
        <v>167769</v>
      </c>
      <c r="E11" s="16">
        <v>2056.85</v>
      </c>
      <c r="F11" s="17">
        <v>7.51E-2</v>
      </c>
      <c r="G11" s="17"/>
    </row>
    <row r="12" spans="1:7" x14ac:dyDescent="0.25">
      <c r="A12" s="13" t="s">
        <v>446</v>
      </c>
      <c r="B12" s="36" t="s">
        <v>447</v>
      </c>
      <c r="C12" s="36" t="s">
        <v>417</v>
      </c>
      <c r="D12" s="15">
        <v>157243</v>
      </c>
      <c r="E12" s="16">
        <v>1545.23</v>
      </c>
      <c r="F12" s="17">
        <v>5.6399999999999999E-2</v>
      </c>
      <c r="G12" s="17"/>
    </row>
    <row r="13" spans="1:7" x14ac:dyDescent="0.25">
      <c r="A13" s="13" t="s">
        <v>660</v>
      </c>
      <c r="B13" s="36" t="s">
        <v>661</v>
      </c>
      <c r="C13" s="36" t="s">
        <v>387</v>
      </c>
      <c r="D13" s="15">
        <v>46844</v>
      </c>
      <c r="E13" s="16">
        <v>1448.42</v>
      </c>
      <c r="F13" s="17">
        <v>5.2900000000000003E-2</v>
      </c>
      <c r="G13" s="17"/>
    </row>
    <row r="14" spans="1:7" x14ac:dyDescent="0.25">
      <c r="A14" s="13" t="s">
        <v>418</v>
      </c>
      <c r="B14" s="36" t="s">
        <v>419</v>
      </c>
      <c r="C14" s="36" t="s">
        <v>378</v>
      </c>
      <c r="D14" s="15">
        <v>342188</v>
      </c>
      <c r="E14" s="16">
        <v>1426.92</v>
      </c>
      <c r="F14" s="17">
        <v>5.21E-2</v>
      </c>
      <c r="G14" s="17"/>
    </row>
    <row r="15" spans="1:7" x14ac:dyDescent="0.25">
      <c r="A15" s="13" t="s">
        <v>385</v>
      </c>
      <c r="B15" s="36" t="s">
        <v>386</v>
      </c>
      <c r="C15" s="36" t="s">
        <v>387</v>
      </c>
      <c r="D15" s="15">
        <v>27622</v>
      </c>
      <c r="E15" s="16">
        <v>911.64</v>
      </c>
      <c r="F15" s="17">
        <v>3.3300000000000003E-2</v>
      </c>
      <c r="G15" s="17"/>
    </row>
    <row r="16" spans="1:7" x14ac:dyDescent="0.25">
      <c r="A16" s="13" t="s">
        <v>739</v>
      </c>
      <c r="B16" s="36" t="s">
        <v>740</v>
      </c>
      <c r="C16" s="36" t="s">
        <v>453</v>
      </c>
      <c r="D16" s="15">
        <v>52011</v>
      </c>
      <c r="E16" s="16">
        <v>882.31</v>
      </c>
      <c r="F16" s="17">
        <v>3.2199999999999999E-2</v>
      </c>
      <c r="G16" s="17"/>
    </row>
    <row r="17" spans="1:7" x14ac:dyDescent="0.25">
      <c r="A17" s="13" t="s">
        <v>559</v>
      </c>
      <c r="B17" s="36" t="s">
        <v>560</v>
      </c>
      <c r="C17" s="36" t="s">
        <v>378</v>
      </c>
      <c r="D17" s="15">
        <v>386042</v>
      </c>
      <c r="E17" s="16">
        <v>872.65</v>
      </c>
      <c r="F17" s="17">
        <v>3.1899999999999998E-2</v>
      </c>
      <c r="G17" s="17"/>
    </row>
    <row r="18" spans="1:7" x14ac:dyDescent="0.25">
      <c r="A18" s="13" t="s">
        <v>454</v>
      </c>
      <c r="B18" s="36" t="s">
        <v>455</v>
      </c>
      <c r="C18" s="36" t="s">
        <v>417</v>
      </c>
      <c r="D18" s="15">
        <v>45886</v>
      </c>
      <c r="E18" s="16">
        <v>743.35</v>
      </c>
      <c r="F18" s="17">
        <v>2.7099999999999999E-2</v>
      </c>
      <c r="G18" s="17"/>
    </row>
    <row r="19" spans="1:7" x14ac:dyDescent="0.25">
      <c r="A19" s="13" t="s">
        <v>599</v>
      </c>
      <c r="B19" s="36" t="s">
        <v>600</v>
      </c>
      <c r="C19" s="36" t="s">
        <v>417</v>
      </c>
      <c r="D19" s="15">
        <v>74886</v>
      </c>
      <c r="E19" s="16">
        <v>718.46</v>
      </c>
      <c r="F19" s="17">
        <v>2.6200000000000001E-2</v>
      </c>
      <c r="G19" s="17"/>
    </row>
    <row r="20" spans="1:7" x14ac:dyDescent="0.25">
      <c r="A20" s="13" t="s">
        <v>1867</v>
      </c>
      <c r="B20" s="36" t="s">
        <v>1868</v>
      </c>
      <c r="C20" s="36" t="s">
        <v>417</v>
      </c>
      <c r="D20" s="15">
        <v>61209</v>
      </c>
      <c r="E20" s="16">
        <v>685.54</v>
      </c>
      <c r="F20" s="17">
        <v>2.5000000000000001E-2</v>
      </c>
      <c r="G20" s="17"/>
    </row>
    <row r="21" spans="1:7" x14ac:dyDescent="0.25">
      <c r="A21" s="13" t="s">
        <v>1619</v>
      </c>
      <c r="B21" s="36" t="s">
        <v>1620</v>
      </c>
      <c r="C21" s="36" t="s">
        <v>378</v>
      </c>
      <c r="D21" s="15">
        <v>197523</v>
      </c>
      <c r="E21" s="16">
        <v>641.54999999999995</v>
      </c>
      <c r="F21" s="17">
        <v>2.3400000000000001E-2</v>
      </c>
      <c r="G21" s="17"/>
    </row>
    <row r="22" spans="1:7" x14ac:dyDescent="0.25">
      <c r="A22" s="13" t="s">
        <v>391</v>
      </c>
      <c r="B22" s="36" t="s">
        <v>392</v>
      </c>
      <c r="C22" s="36" t="s">
        <v>378</v>
      </c>
      <c r="D22" s="15">
        <v>174854</v>
      </c>
      <c r="E22" s="16">
        <v>554.99</v>
      </c>
      <c r="F22" s="17">
        <v>2.0299999999999999E-2</v>
      </c>
      <c r="G22" s="17"/>
    </row>
    <row r="23" spans="1:7" x14ac:dyDescent="0.25">
      <c r="A23" s="13" t="s">
        <v>614</v>
      </c>
      <c r="B23" s="36" t="s">
        <v>615</v>
      </c>
      <c r="C23" s="36" t="s">
        <v>378</v>
      </c>
      <c r="D23" s="15">
        <v>54331</v>
      </c>
      <c r="E23" s="16">
        <v>548.91</v>
      </c>
      <c r="F23" s="17">
        <v>0.02</v>
      </c>
      <c r="G23" s="17"/>
    </row>
    <row r="24" spans="1:7" x14ac:dyDescent="0.25">
      <c r="A24" s="13" t="s">
        <v>523</v>
      </c>
      <c r="B24" s="36" t="s">
        <v>524</v>
      </c>
      <c r="C24" s="36" t="s">
        <v>417</v>
      </c>
      <c r="D24" s="15">
        <v>40035</v>
      </c>
      <c r="E24" s="16">
        <v>509.25</v>
      </c>
      <c r="F24" s="17">
        <v>1.8599999999999998E-2</v>
      </c>
      <c r="G24" s="17"/>
    </row>
    <row r="25" spans="1:7" x14ac:dyDescent="0.25">
      <c r="A25" s="13" t="s">
        <v>451</v>
      </c>
      <c r="B25" s="36" t="s">
        <v>452</v>
      </c>
      <c r="C25" s="36" t="s">
        <v>453</v>
      </c>
      <c r="D25" s="15">
        <v>34511</v>
      </c>
      <c r="E25" s="16">
        <v>473.97</v>
      </c>
      <c r="F25" s="17">
        <v>1.7299999999999999E-2</v>
      </c>
      <c r="G25" s="17"/>
    </row>
    <row r="26" spans="1:7" x14ac:dyDescent="0.25">
      <c r="A26" s="13" t="s">
        <v>427</v>
      </c>
      <c r="B26" s="36" t="s">
        <v>428</v>
      </c>
      <c r="C26" s="36" t="s">
        <v>417</v>
      </c>
      <c r="D26" s="15">
        <v>173208</v>
      </c>
      <c r="E26" s="16">
        <v>459</v>
      </c>
      <c r="F26" s="17">
        <v>1.6799999999999999E-2</v>
      </c>
      <c r="G26" s="17"/>
    </row>
    <row r="27" spans="1:7" x14ac:dyDescent="0.25">
      <c r="A27" s="13" t="s">
        <v>1631</v>
      </c>
      <c r="B27" s="36" t="s">
        <v>1632</v>
      </c>
      <c r="C27" s="36" t="s">
        <v>378</v>
      </c>
      <c r="D27" s="15">
        <v>598406</v>
      </c>
      <c r="E27" s="16">
        <v>403.92</v>
      </c>
      <c r="F27" s="17">
        <v>1.47E-2</v>
      </c>
      <c r="G27" s="17"/>
    </row>
    <row r="28" spans="1:7" x14ac:dyDescent="0.25">
      <c r="A28" s="13" t="s">
        <v>844</v>
      </c>
      <c r="B28" s="36" t="s">
        <v>845</v>
      </c>
      <c r="C28" s="36" t="s">
        <v>417</v>
      </c>
      <c r="D28" s="15">
        <v>121841</v>
      </c>
      <c r="E28" s="16">
        <v>396.59</v>
      </c>
      <c r="F28" s="17">
        <v>1.4500000000000001E-2</v>
      </c>
      <c r="G28" s="17"/>
    </row>
    <row r="29" spans="1:7" x14ac:dyDescent="0.25">
      <c r="A29" s="13" t="s">
        <v>1623</v>
      </c>
      <c r="B29" s="36" t="s">
        <v>1624</v>
      </c>
      <c r="C29" s="36" t="s">
        <v>378</v>
      </c>
      <c r="D29" s="15">
        <v>533817</v>
      </c>
      <c r="E29" s="16">
        <v>367.96</v>
      </c>
      <c r="F29" s="17">
        <v>1.34E-2</v>
      </c>
      <c r="G29" s="17"/>
    </row>
    <row r="30" spans="1:7" x14ac:dyDescent="0.25">
      <c r="A30" s="13" t="s">
        <v>1123</v>
      </c>
      <c r="B30" s="36" t="s">
        <v>1124</v>
      </c>
      <c r="C30" s="36" t="s">
        <v>417</v>
      </c>
      <c r="D30" s="15">
        <v>33043</v>
      </c>
      <c r="E30" s="16">
        <v>365.06</v>
      </c>
      <c r="F30" s="17">
        <v>1.3299999999999999E-2</v>
      </c>
      <c r="G30" s="17"/>
    </row>
    <row r="31" spans="1:7" x14ac:dyDescent="0.25">
      <c r="A31" s="13" t="s">
        <v>546</v>
      </c>
      <c r="B31" s="36" t="s">
        <v>547</v>
      </c>
      <c r="C31" s="36" t="s">
        <v>387</v>
      </c>
      <c r="D31" s="15">
        <v>36630</v>
      </c>
      <c r="E31" s="16">
        <v>364.58</v>
      </c>
      <c r="F31" s="17">
        <v>1.3299999999999999E-2</v>
      </c>
      <c r="G31" s="17"/>
    </row>
    <row r="32" spans="1:7" x14ac:dyDescent="0.25">
      <c r="A32" s="13" t="s">
        <v>432</v>
      </c>
      <c r="B32" s="36" t="s">
        <v>433</v>
      </c>
      <c r="C32" s="36" t="s">
        <v>387</v>
      </c>
      <c r="D32" s="15">
        <v>147225</v>
      </c>
      <c r="E32" s="16">
        <v>270.76</v>
      </c>
      <c r="F32" s="17">
        <v>9.9000000000000008E-3</v>
      </c>
      <c r="G32" s="17"/>
    </row>
    <row r="33" spans="1:7" x14ac:dyDescent="0.25">
      <c r="A33" s="13" t="s">
        <v>759</v>
      </c>
      <c r="B33" s="36" t="s">
        <v>760</v>
      </c>
      <c r="C33" s="36" t="s">
        <v>417</v>
      </c>
      <c r="D33" s="15">
        <v>110352</v>
      </c>
      <c r="E33" s="16">
        <v>239.33</v>
      </c>
      <c r="F33" s="17">
        <v>8.6999999999999994E-3</v>
      </c>
      <c r="G33" s="17"/>
    </row>
    <row r="34" spans="1:7" x14ac:dyDescent="0.25">
      <c r="A34" s="13" t="s">
        <v>1966</v>
      </c>
      <c r="B34" s="36" t="s">
        <v>1967</v>
      </c>
      <c r="C34" s="36" t="s">
        <v>387</v>
      </c>
      <c r="D34" s="15">
        <v>18107</v>
      </c>
      <c r="E34" s="16">
        <v>228.87</v>
      </c>
      <c r="F34" s="17">
        <v>8.3999999999999995E-3</v>
      </c>
      <c r="G34" s="17"/>
    </row>
    <row r="35" spans="1:7" x14ac:dyDescent="0.25">
      <c r="A35" s="13" t="s">
        <v>494</v>
      </c>
      <c r="B35" s="36" t="s">
        <v>495</v>
      </c>
      <c r="C35" s="36" t="s">
        <v>378</v>
      </c>
      <c r="D35" s="15">
        <v>28318</v>
      </c>
      <c r="E35" s="16">
        <v>228.21</v>
      </c>
      <c r="F35" s="17">
        <v>8.3000000000000001E-3</v>
      </c>
      <c r="G35" s="17"/>
    </row>
    <row r="36" spans="1:7" x14ac:dyDescent="0.25">
      <c r="A36" s="13" t="s">
        <v>806</v>
      </c>
      <c r="B36" s="36" t="s">
        <v>807</v>
      </c>
      <c r="C36" s="36" t="s">
        <v>387</v>
      </c>
      <c r="D36" s="15">
        <v>6640</v>
      </c>
      <c r="E36" s="16">
        <v>208.28</v>
      </c>
      <c r="F36" s="17">
        <v>7.6E-3</v>
      </c>
      <c r="G36" s="17"/>
    </row>
    <row r="37" spans="1:7" x14ac:dyDescent="0.25">
      <c r="A37" s="13" t="s">
        <v>531</v>
      </c>
      <c r="B37" s="36" t="s">
        <v>532</v>
      </c>
      <c r="C37" s="36" t="s">
        <v>533</v>
      </c>
      <c r="D37" s="15">
        <v>17240</v>
      </c>
      <c r="E37" s="16">
        <v>183.42</v>
      </c>
      <c r="F37" s="17">
        <v>6.7000000000000002E-3</v>
      </c>
      <c r="G37" s="17"/>
    </row>
    <row r="38" spans="1:7" x14ac:dyDescent="0.25">
      <c r="A38" s="13" t="s">
        <v>925</v>
      </c>
      <c r="B38" s="36" t="s">
        <v>926</v>
      </c>
      <c r="C38" s="36" t="s">
        <v>417</v>
      </c>
      <c r="D38" s="15">
        <v>5481</v>
      </c>
      <c r="E38" s="16">
        <v>150.02000000000001</v>
      </c>
      <c r="F38" s="17">
        <v>5.4999999999999997E-3</v>
      </c>
      <c r="G38" s="17"/>
    </row>
    <row r="39" spans="1:7" x14ac:dyDescent="0.25">
      <c r="A39" s="13" t="s">
        <v>891</v>
      </c>
      <c r="B39" s="36" t="s">
        <v>892</v>
      </c>
      <c r="C39" s="36" t="s">
        <v>378</v>
      </c>
      <c r="D39" s="15">
        <v>58622</v>
      </c>
      <c r="E39" s="16">
        <v>70.02</v>
      </c>
      <c r="F39" s="17">
        <v>2.5999999999999999E-3</v>
      </c>
      <c r="G39" s="17"/>
    </row>
    <row r="40" spans="1:7" x14ac:dyDescent="0.25">
      <c r="A40" s="13" t="s">
        <v>869</v>
      </c>
      <c r="B40" s="36" t="s">
        <v>870</v>
      </c>
      <c r="C40" s="36" t="s">
        <v>378</v>
      </c>
      <c r="D40" s="15">
        <v>26311</v>
      </c>
      <c r="E40" s="16">
        <v>60.66</v>
      </c>
      <c r="F40" s="17">
        <v>2.2000000000000001E-3</v>
      </c>
      <c r="G40" s="17"/>
    </row>
    <row r="41" spans="1:7" x14ac:dyDescent="0.25">
      <c r="A41" s="13" t="s">
        <v>1000</v>
      </c>
      <c r="B41" s="36" t="s">
        <v>1001</v>
      </c>
      <c r="C41" s="36" t="s">
        <v>387</v>
      </c>
      <c r="D41" s="15">
        <v>11644</v>
      </c>
      <c r="E41" s="16">
        <v>60.09</v>
      </c>
      <c r="F41" s="17">
        <v>2.2000000000000001E-3</v>
      </c>
      <c r="G41" s="17"/>
    </row>
    <row r="42" spans="1:7" x14ac:dyDescent="0.25">
      <c r="A42" s="14" t="s">
        <v>325</v>
      </c>
      <c r="B42" s="37"/>
      <c r="C42" s="37"/>
      <c r="D42" s="18"/>
      <c r="E42" s="19">
        <v>26498.29</v>
      </c>
      <c r="F42" s="20">
        <v>0.96730000000000005</v>
      </c>
      <c r="G42" s="21"/>
    </row>
    <row r="43" spans="1:7" x14ac:dyDescent="0.25">
      <c r="A43" s="14" t="s">
        <v>586</v>
      </c>
      <c r="B43" s="36"/>
      <c r="C43" s="36"/>
      <c r="D43" s="15"/>
      <c r="E43" s="16"/>
      <c r="F43" s="17"/>
      <c r="G43" s="17"/>
    </row>
    <row r="44" spans="1:7" x14ac:dyDescent="0.25">
      <c r="A44" s="14" t="s">
        <v>325</v>
      </c>
      <c r="B44" s="36"/>
      <c r="C44" s="36"/>
      <c r="D44" s="15"/>
      <c r="E44" s="22" t="s">
        <v>163</v>
      </c>
      <c r="F44" s="23" t="s">
        <v>163</v>
      </c>
      <c r="G44" s="17"/>
    </row>
    <row r="45" spans="1:7" x14ac:dyDescent="0.25">
      <c r="A45" s="25" t="s">
        <v>336</v>
      </c>
      <c r="B45" s="38"/>
      <c r="C45" s="38"/>
      <c r="D45" s="26"/>
      <c r="E45" s="27">
        <v>26498.29</v>
      </c>
      <c r="F45" s="28">
        <v>0.96730000000000005</v>
      </c>
      <c r="G45" s="21"/>
    </row>
    <row r="46" spans="1:7" x14ac:dyDescent="0.25">
      <c r="A46" s="13"/>
      <c r="B46" s="36"/>
      <c r="C46" s="36"/>
      <c r="D46" s="15"/>
      <c r="E46" s="16"/>
      <c r="F46" s="17"/>
      <c r="G46" s="17"/>
    </row>
    <row r="47" spans="1:7" x14ac:dyDescent="0.25">
      <c r="A47" s="13"/>
      <c r="B47" s="36"/>
      <c r="C47" s="36"/>
      <c r="D47" s="15"/>
      <c r="E47" s="16"/>
      <c r="F47" s="17"/>
      <c r="G47" s="17"/>
    </row>
    <row r="48" spans="1:7" x14ac:dyDescent="0.25">
      <c r="A48" s="14" t="s">
        <v>337</v>
      </c>
      <c r="B48" s="36"/>
      <c r="C48" s="36"/>
      <c r="D48" s="15"/>
      <c r="E48" s="16"/>
      <c r="F48" s="17"/>
      <c r="G48" s="17"/>
    </row>
    <row r="49" spans="1:7" x14ac:dyDescent="0.25">
      <c r="A49" s="13" t="s">
        <v>339</v>
      </c>
      <c r="B49" s="36"/>
      <c r="C49" s="36"/>
      <c r="D49" s="15"/>
      <c r="E49" s="16">
        <v>1254.82</v>
      </c>
      <c r="F49" s="17">
        <v>4.58E-2</v>
      </c>
      <c r="G49" s="17">
        <v>5.1214000000000003E-2</v>
      </c>
    </row>
    <row r="50" spans="1:7" x14ac:dyDescent="0.25">
      <c r="A50" s="14" t="s">
        <v>325</v>
      </c>
      <c r="B50" s="37"/>
      <c r="C50" s="37"/>
      <c r="D50" s="18"/>
      <c r="E50" s="19">
        <v>1254.82</v>
      </c>
      <c r="F50" s="20">
        <v>4.58E-2</v>
      </c>
      <c r="G50" s="21"/>
    </row>
    <row r="51" spans="1:7" x14ac:dyDescent="0.25">
      <c r="A51" s="13"/>
      <c r="B51" s="36"/>
      <c r="C51" s="36"/>
      <c r="D51" s="15"/>
      <c r="E51" s="16"/>
      <c r="F51" s="17"/>
      <c r="G51" s="17"/>
    </row>
    <row r="52" spans="1:7" x14ac:dyDescent="0.25">
      <c r="A52" s="25" t="s">
        <v>336</v>
      </c>
      <c r="B52" s="38"/>
      <c r="C52" s="38"/>
      <c r="D52" s="26"/>
      <c r="E52" s="29">
        <v>1254.82</v>
      </c>
      <c r="F52" s="30">
        <v>4.58E-2</v>
      </c>
      <c r="G52" s="21"/>
    </row>
    <row r="53" spans="1:7" x14ac:dyDescent="0.25">
      <c r="A53" s="13" t="s">
        <v>340</v>
      </c>
      <c r="B53" s="36"/>
      <c r="C53" s="36"/>
      <c r="D53" s="15"/>
      <c r="E53" s="16">
        <v>0.17606730000000001</v>
      </c>
      <c r="F53" s="67">
        <v>6.0000000000000002E-6</v>
      </c>
      <c r="G53" s="17"/>
    </row>
    <row r="54" spans="1:7" x14ac:dyDescent="0.25">
      <c r="A54" s="13" t="s">
        <v>341</v>
      </c>
      <c r="B54" s="36"/>
      <c r="C54" s="36"/>
      <c r="D54" s="15"/>
      <c r="E54" s="31">
        <v>-358.57606729999998</v>
      </c>
      <c r="F54" s="32">
        <v>-1.3106E-2</v>
      </c>
      <c r="G54" s="17">
        <v>5.1213000000000002E-2</v>
      </c>
    </row>
    <row r="55" spans="1:7" x14ac:dyDescent="0.25">
      <c r="A55" s="33" t="s">
        <v>342</v>
      </c>
      <c r="B55" s="39"/>
      <c r="C55" s="39"/>
      <c r="D55" s="34"/>
      <c r="E55" s="27">
        <v>27394.71</v>
      </c>
      <c r="F55" s="28">
        <v>1</v>
      </c>
      <c r="G55" s="28"/>
    </row>
    <row r="56" spans="1:7" x14ac:dyDescent="0.25">
      <c r="A56" s="70" t="s">
        <v>343</v>
      </c>
      <c r="B56" s="71"/>
      <c r="C56" s="71"/>
      <c r="D56" s="71"/>
      <c r="E56" s="71"/>
      <c r="F56" s="71"/>
      <c r="G56" s="72"/>
    </row>
    <row r="60" spans="1:7" x14ac:dyDescent="0.25">
      <c r="A60" s="1" t="s">
        <v>346</v>
      </c>
    </row>
    <row r="61" spans="1:7" x14ac:dyDescent="0.25">
      <c r="A61" s="56" t="s">
        <v>347</v>
      </c>
      <c r="B61" s="3" t="s">
        <v>163</v>
      </c>
    </row>
    <row r="62" spans="1:7" x14ac:dyDescent="0.25">
      <c r="A62" t="s">
        <v>348</v>
      </c>
    </row>
    <row r="63" spans="1:7" x14ac:dyDescent="0.25">
      <c r="A63" t="s">
        <v>590</v>
      </c>
      <c r="B63" t="s">
        <v>350</v>
      </c>
      <c r="C63" t="s">
        <v>350</v>
      </c>
    </row>
    <row r="64" spans="1:7" x14ac:dyDescent="0.25">
      <c r="B64" s="58">
        <v>46265</v>
      </c>
      <c r="C64" s="58">
        <v>46295</v>
      </c>
    </row>
    <row r="65" spans="1:3" x14ac:dyDescent="0.25">
      <c r="A65" t="s">
        <v>973</v>
      </c>
      <c r="B65">
        <v>9.6639999999999997</v>
      </c>
      <c r="C65">
        <v>9.0222999999999995</v>
      </c>
    </row>
    <row r="66" spans="1:3" x14ac:dyDescent="0.25">
      <c r="A66" t="s">
        <v>592</v>
      </c>
      <c r="B66">
        <v>9.6639999999999997</v>
      </c>
      <c r="C66">
        <v>9.0222999999999995</v>
      </c>
    </row>
    <row r="67" spans="1:3" x14ac:dyDescent="0.25">
      <c r="A67" t="s">
        <v>974</v>
      </c>
      <c r="B67">
        <v>9.5825999999999993</v>
      </c>
      <c r="C67">
        <v>8.9344999999999999</v>
      </c>
    </row>
    <row r="68" spans="1:3" x14ac:dyDescent="0.25">
      <c r="A68" t="s">
        <v>594</v>
      </c>
      <c r="B68">
        <v>9.5825999999999993</v>
      </c>
      <c r="C68">
        <v>8.9344999999999999</v>
      </c>
    </row>
    <row r="70" spans="1:3" x14ac:dyDescent="0.25">
      <c r="A70" t="s">
        <v>352</v>
      </c>
      <c r="B70" s="3" t="s">
        <v>163</v>
      </c>
    </row>
    <row r="71" spans="1:3" x14ac:dyDescent="0.25">
      <c r="A71" t="s">
        <v>353</v>
      </c>
      <c r="B71" s="3" t="s">
        <v>163</v>
      </c>
    </row>
    <row r="72" spans="1:3" ht="29.1" customHeight="1" x14ac:dyDescent="0.25">
      <c r="A72" s="56" t="s">
        <v>354</v>
      </c>
      <c r="B72" s="3" t="s">
        <v>163</v>
      </c>
    </row>
    <row r="73" spans="1:3" ht="29.1" customHeight="1" x14ac:dyDescent="0.25">
      <c r="A73" s="56" t="s">
        <v>355</v>
      </c>
      <c r="B73" s="3" t="s">
        <v>163</v>
      </c>
    </row>
    <row r="74" spans="1:3" x14ac:dyDescent="0.25">
      <c r="A74" t="s">
        <v>595</v>
      </c>
      <c r="B74" s="57">
        <v>8.9800000000000005E-2</v>
      </c>
    </row>
    <row r="75" spans="1:3" ht="43.5" customHeight="1" x14ac:dyDescent="0.25">
      <c r="A75" s="56" t="s">
        <v>357</v>
      </c>
      <c r="B75" s="3" t="s">
        <v>163</v>
      </c>
    </row>
    <row r="76" spans="1:3" x14ac:dyDescent="0.25">
      <c r="B76" s="3"/>
    </row>
    <row r="77" spans="1:3" ht="29.1" customHeight="1" x14ac:dyDescent="0.25">
      <c r="A77" s="56" t="s">
        <v>358</v>
      </c>
      <c r="B77" s="3" t="s">
        <v>163</v>
      </c>
    </row>
    <row r="78" spans="1:3" ht="29.1" customHeight="1" x14ac:dyDescent="0.25">
      <c r="A78" s="56" t="s">
        <v>359</v>
      </c>
      <c r="B78">
        <v>1013</v>
      </c>
    </row>
    <row r="79" spans="1:3" ht="29.1" customHeight="1" x14ac:dyDescent="0.25">
      <c r="A79" s="56" t="s">
        <v>360</v>
      </c>
      <c r="B79" s="3" t="s">
        <v>163</v>
      </c>
    </row>
    <row r="80" spans="1:3" ht="29.1" customHeight="1" x14ac:dyDescent="0.25">
      <c r="A80" s="56" t="s">
        <v>361</v>
      </c>
      <c r="B80" s="3" t="s">
        <v>163</v>
      </c>
    </row>
    <row r="82" spans="1:4" ht="69.95" customHeight="1" x14ac:dyDescent="0.25">
      <c r="A82" s="125" t="s">
        <v>371</v>
      </c>
      <c r="B82" s="125" t="s">
        <v>372</v>
      </c>
      <c r="C82" s="125" t="s">
        <v>5</v>
      </c>
      <c r="D82" s="125" t="s">
        <v>6</v>
      </c>
    </row>
    <row r="83" spans="1:4" ht="69.95" customHeight="1" x14ac:dyDescent="0.25">
      <c r="A83" s="125" t="s">
        <v>3017</v>
      </c>
      <c r="B83" s="125"/>
      <c r="C83" s="125" t="s">
        <v>140</v>
      </c>
      <c r="D83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37"/>
  <sheetViews>
    <sheetView showGridLines="0" workbookViewId="0">
      <pane ySplit="4" topLeftCell="A119" activePane="bottomLeft" state="frozen"/>
      <selection pane="bottomLeft" activeCell="E122" activeCellId="1" sqref="E120 E122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26.140625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3018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3019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376</v>
      </c>
      <c r="B8" s="36" t="s">
        <v>377</v>
      </c>
      <c r="C8" s="36" t="s">
        <v>378</v>
      </c>
      <c r="D8" s="15">
        <v>2104050</v>
      </c>
      <c r="E8" s="16">
        <v>14911.4</v>
      </c>
      <c r="F8" s="17">
        <v>5.04E-2</v>
      </c>
      <c r="G8" s="17"/>
    </row>
    <row r="9" spans="1:7" x14ac:dyDescent="0.25">
      <c r="A9" s="13" t="s">
        <v>721</v>
      </c>
      <c r="B9" s="36" t="s">
        <v>722</v>
      </c>
      <c r="C9" s="36" t="s">
        <v>498</v>
      </c>
      <c r="D9" s="15">
        <v>5395600</v>
      </c>
      <c r="E9" s="16">
        <v>9792.4699999999993</v>
      </c>
      <c r="F9" s="17">
        <v>3.3099999999999997E-2</v>
      </c>
      <c r="G9" s="17"/>
    </row>
    <row r="10" spans="1:7" x14ac:dyDescent="0.25">
      <c r="A10" s="13" t="s">
        <v>919</v>
      </c>
      <c r="B10" s="36" t="s">
        <v>920</v>
      </c>
      <c r="C10" s="36" t="s">
        <v>436</v>
      </c>
      <c r="D10" s="15">
        <v>67257975</v>
      </c>
      <c r="E10" s="16">
        <v>8709.91</v>
      </c>
      <c r="F10" s="17">
        <v>2.9399999999999999E-2</v>
      </c>
      <c r="G10" s="17"/>
    </row>
    <row r="11" spans="1:7" x14ac:dyDescent="0.25">
      <c r="A11" s="13" t="s">
        <v>404</v>
      </c>
      <c r="B11" s="36" t="s">
        <v>405</v>
      </c>
      <c r="C11" s="36" t="s">
        <v>378</v>
      </c>
      <c r="D11" s="15">
        <v>371700</v>
      </c>
      <c r="E11" s="16">
        <v>4912.76</v>
      </c>
      <c r="F11" s="17">
        <v>1.66E-2</v>
      </c>
      <c r="G11" s="17"/>
    </row>
    <row r="12" spans="1:7" x14ac:dyDescent="0.25">
      <c r="A12" s="13" t="s">
        <v>434</v>
      </c>
      <c r="B12" s="36" t="s">
        <v>435</v>
      </c>
      <c r="C12" s="36" t="s">
        <v>436</v>
      </c>
      <c r="D12" s="15">
        <v>265050</v>
      </c>
      <c r="E12" s="16">
        <v>4656.93</v>
      </c>
      <c r="F12" s="17">
        <v>1.5699999999999999E-2</v>
      </c>
      <c r="G12" s="17"/>
    </row>
    <row r="13" spans="1:7" x14ac:dyDescent="0.25">
      <c r="A13" s="13" t="s">
        <v>718</v>
      </c>
      <c r="B13" s="36" t="s">
        <v>719</v>
      </c>
      <c r="C13" s="36" t="s">
        <v>720</v>
      </c>
      <c r="D13" s="15">
        <v>4995000</v>
      </c>
      <c r="E13" s="16">
        <v>3823.17</v>
      </c>
      <c r="F13" s="17">
        <v>1.29E-2</v>
      </c>
      <c r="G13" s="17"/>
    </row>
    <row r="14" spans="1:7" x14ac:dyDescent="0.25">
      <c r="A14" s="13" t="s">
        <v>501</v>
      </c>
      <c r="B14" s="36" t="s">
        <v>502</v>
      </c>
      <c r="C14" s="36" t="s">
        <v>503</v>
      </c>
      <c r="D14" s="15">
        <v>286500</v>
      </c>
      <c r="E14" s="16">
        <v>3400.76</v>
      </c>
      <c r="F14" s="17">
        <v>1.15E-2</v>
      </c>
      <c r="G14" s="17"/>
    </row>
    <row r="15" spans="1:7" x14ac:dyDescent="0.25">
      <c r="A15" s="13" t="s">
        <v>666</v>
      </c>
      <c r="B15" s="36" t="s">
        <v>667</v>
      </c>
      <c r="C15" s="36" t="s">
        <v>467</v>
      </c>
      <c r="D15" s="15">
        <v>95500</v>
      </c>
      <c r="E15" s="16">
        <v>2924.11</v>
      </c>
      <c r="F15" s="17">
        <v>9.9000000000000008E-3</v>
      </c>
      <c r="G15" s="17"/>
    </row>
    <row r="16" spans="1:7" x14ac:dyDescent="0.25">
      <c r="A16" s="13" t="s">
        <v>395</v>
      </c>
      <c r="B16" s="36" t="s">
        <v>396</v>
      </c>
      <c r="C16" s="36" t="s">
        <v>397</v>
      </c>
      <c r="D16" s="15">
        <v>557750</v>
      </c>
      <c r="E16" s="16">
        <v>1784.8</v>
      </c>
      <c r="F16" s="17">
        <v>6.0000000000000001E-3</v>
      </c>
      <c r="G16" s="17"/>
    </row>
    <row r="17" spans="1:7" x14ac:dyDescent="0.25">
      <c r="A17" s="13" t="s">
        <v>418</v>
      </c>
      <c r="B17" s="36" t="s">
        <v>419</v>
      </c>
      <c r="C17" s="36" t="s">
        <v>378</v>
      </c>
      <c r="D17" s="15">
        <v>280000</v>
      </c>
      <c r="E17" s="16">
        <v>1167.5999999999999</v>
      </c>
      <c r="F17" s="17">
        <v>3.8999999999999998E-3</v>
      </c>
      <c r="G17" s="17"/>
    </row>
    <row r="18" spans="1:7" x14ac:dyDescent="0.25">
      <c r="A18" s="13" t="s">
        <v>439</v>
      </c>
      <c r="B18" s="36" t="s">
        <v>440</v>
      </c>
      <c r="C18" s="36" t="s">
        <v>441</v>
      </c>
      <c r="D18" s="15">
        <v>270750</v>
      </c>
      <c r="E18" s="16">
        <v>1051.32</v>
      </c>
      <c r="F18" s="17">
        <v>3.5999999999999999E-3</v>
      </c>
      <c r="G18" s="17"/>
    </row>
    <row r="19" spans="1:7" x14ac:dyDescent="0.25">
      <c r="A19" s="13" t="s">
        <v>542</v>
      </c>
      <c r="B19" s="36" t="s">
        <v>543</v>
      </c>
      <c r="C19" s="36" t="s">
        <v>441</v>
      </c>
      <c r="D19" s="15">
        <v>21000</v>
      </c>
      <c r="E19" s="16">
        <v>980.28</v>
      </c>
      <c r="F19" s="17">
        <v>3.3E-3</v>
      </c>
      <c r="G19" s="17"/>
    </row>
    <row r="20" spans="1:7" x14ac:dyDescent="0.25">
      <c r="A20" s="13" t="s">
        <v>643</v>
      </c>
      <c r="B20" s="36" t="s">
        <v>644</v>
      </c>
      <c r="C20" s="36" t="s">
        <v>583</v>
      </c>
      <c r="D20" s="15">
        <v>103600</v>
      </c>
      <c r="E20" s="16">
        <v>975.7</v>
      </c>
      <c r="F20" s="17">
        <v>3.3E-3</v>
      </c>
      <c r="G20" s="17"/>
    </row>
    <row r="21" spans="1:7" x14ac:dyDescent="0.25">
      <c r="A21" s="13" t="s">
        <v>409</v>
      </c>
      <c r="B21" s="36" t="s">
        <v>410</v>
      </c>
      <c r="C21" s="36" t="s">
        <v>411</v>
      </c>
      <c r="D21" s="15">
        <v>54625</v>
      </c>
      <c r="E21" s="16">
        <v>955.45</v>
      </c>
      <c r="F21" s="17">
        <v>3.2000000000000002E-3</v>
      </c>
      <c r="G21" s="17"/>
    </row>
    <row r="22" spans="1:7" x14ac:dyDescent="0.25">
      <c r="A22" s="13" t="s">
        <v>662</v>
      </c>
      <c r="B22" s="36" t="s">
        <v>663</v>
      </c>
      <c r="C22" s="36" t="s">
        <v>378</v>
      </c>
      <c r="D22" s="15">
        <v>4478400</v>
      </c>
      <c r="E22" s="16">
        <v>938.22</v>
      </c>
      <c r="F22" s="17">
        <v>3.2000000000000002E-3</v>
      </c>
      <c r="G22" s="17"/>
    </row>
    <row r="23" spans="1:7" x14ac:dyDescent="0.25">
      <c r="A23" s="13" t="s">
        <v>660</v>
      </c>
      <c r="B23" s="36" t="s">
        <v>661</v>
      </c>
      <c r="C23" s="36" t="s">
        <v>387</v>
      </c>
      <c r="D23" s="15">
        <v>30000</v>
      </c>
      <c r="E23" s="16">
        <v>927.6</v>
      </c>
      <c r="F23" s="17">
        <v>3.0999999999999999E-3</v>
      </c>
      <c r="G23" s="17"/>
    </row>
    <row r="24" spans="1:7" x14ac:dyDescent="0.25">
      <c r="A24" s="13" t="s">
        <v>401</v>
      </c>
      <c r="B24" s="36" t="s">
        <v>402</v>
      </c>
      <c r="C24" s="36" t="s">
        <v>403</v>
      </c>
      <c r="D24" s="15">
        <v>520000</v>
      </c>
      <c r="E24" s="16">
        <v>801.79</v>
      </c>
      <c r="F24" s="17">
        <v>2.7000000000000001E-3</v>
      </c>
      <c r="G24" s="17"/>
    </row>
    <row r="25" spans="1:7" x14ac:dyDescent="0.25">
      <c r="A25" s="13" t="s">
        <v>871</v>
      </c>
      <c r="B25" s="36" t="s">
        <v>872</v>
      </c>
      <c r="C25" s="36" t="s">
        <v>475</v>
      </c>
      <c r="D25" s="15">
        <v>54000</v>
      </c>
      <c r="E25" s="16">
        <v>690.12</v>
      </c>
      <c r="F25" s="17">
        <v>2.3E-3</v>
      </c>
      <c r="G25" s="17"/>
    </row>
    <row r="26" spans="1:7" x14ac:dyDescent="0.25">
      <c r="A26" s="13" t="s">
        <v>865</v>
      </c>
      <c r="B26" s="36" t="s">
        <v>866</v>
      </c>
      <c r="C26" s="36" t="s">
        <v>475</v>
      </c>
      <c r="D26" s="15">
        <v>47925</v>
      </c>
      <c r="E26" s="16">
        <v>630.02</v>
      </c>
      <c r="F26" s="17">
        <v>2.0999999999999999E-3</v>
      </c>
      <c r="G26" s="17"/>
    </row>
    <row r="27" spans="1:7" x14ac:dyDescent="0.25">
      <c r="A27" s="13" t="s">
        <v>636</v>
      </c>
      <c r="B27" s="36" t="s">
        <v>637</v>
      </c>
      <c r="C27" s="36" t="s">
        <v>431</v>
      </c>
      <c r="D27" s="15">
        <v>34100</v>
      </c>
      <c r="E27" s="16">
        <v>570.15</v>
      </c>
      <c r="F27" s="17">
        <v>1.9E-3</v>
      </c>
      <c r="G27" s="17"/>
    </row>
    <row r="28" spans="1:7" x14ac:dyDescent="0.25">
      <c r="A28" s="13" t="s">
        <v>840</v>
      </c>
      <c r="B28" s="36" t="s">
        <v>841</v>
      </c>
      <c r="C28" s="36" t="s">
        <v>672</v>
      </c>
      <c r="D28" s="15">
        <v>123750</v>
      </c>
      <c r="E28" s="16">
        <v>553.78</v>
      </c>
      <c r="F28" s="17">
        <v>1.9E-3</v>
      </c>
      <c r="G28" s="17"/>
    </row>
    <row r="29" spans="1:7" x14ac:dyDescent="0.25">
      <c r="A29" s="13" t="s">
        <v>774</v>
      </c>
      <c r="B29" s="36" t="s">
        <v>775</v>
      </c>
      <c r="C29" s="36" t="s">
        <v>472</v>
      </c>
      <c r="D29" s="15">
        <v>94500</v>
      </c>
      <c r="E29" s="16">
        <v>522.73</v>
      </c>
      <c r="F29" s="17">
        <v>1.8E-3</v>
      </c>
      <c r="G29" s="17"/>
    </row>
    <row r="30" spans="1:7" x14ac:dyDescent="0.25">
      <c r="A30" s="13" t="s">
        <v>798</v>
      </c>
      <c r="B30" s="36" t="s">
        <v>799</v>
      </c>
      <c r="C30" s="36" t="s">
        <v>384</v>
      </c>
      <c r="D30" s="15">
        <v>180800</v>
      </c>
      <c r="E30" s="16">
        <v>512.57000000000005</v>
      </c>
      <c r="F30" s="17">
        <v>1.6999999999999999E-3</v>
      </c>
      <c r="G30" s="17"/>
    </row>
    <row r="31" spans="1:7" x14ac:dyDescent="0.25">
      <c r="A31" s="13" t="s">
        <v>705</v>
      </c>
      <c r="B31" s="36" t="s">
        <v>706</v>
      </c>
      <c r="C31" s="36" t="s">
        <v>707</v>
      </c>
      <c r="D31" s="15">
        <v>220500</v>
      </c>
      <c r="E31" s="16">
        <v>497.89</v>
      </c>
      <c r="F31" s="17">
        <v>1.6999999999999999E-3</v>
      </c>
      <c r="G31" s="17"/>
    </row>
    <row r="32" spans="1:7" x14ac:dyDescent="0.25">
      <c r="A32" s="13" t="s">
        <v>437</v>
      </c>
      <c r="B32" s="36" t="s">
        <v>438</v>
      </c>
      <c r="C32" s="36" t="s">
        <v>378</v>
      </c>
      <c r="D32" s="15">
        <v>40000</v>
      </c>
      <c r="E32" s="16">
        <v>490.4</v>
      </c>
      <c r="F32" s="17">
        <v>1.6999999999999999E-3</v>
      </c>
      <c r="G32" s="17"/>
    </row>
    <row r="33" spans="1:7" x14ac:dyDescent="0.25">
      <c r="A33" s="13" t="s">
        <v>601</v>
      </c>
      <c r="B33" s="36" t="s">
        <v>602</v>
      </c>
      <c r="C33" s="36" t="s">
        <v>603</v>
      </c>
      <c r="D33" s="15">
        <v>179400</v>
      </c>
      <c r="E33" s="16">
        <v>471.37</v>
      </c>
      <c r="F33" s="17">
        <v>1.6000000000000001E-3</v>
      </c>
      <c r="G33" s="17"/>
    </row>
    <row r="34" spans="1:7" x14ac:dyDescent="0.25">
      <c r="A34" s="13" t="s">
        <v>507</v>
      </c>
      <c r="B34" s="36" t="s">
        <v>508</v>
      </c>
      <c r="C34" s="36" t="s">
        <v>436</v>
      </c>
      <c r="D34" s="15">
        <v>125800</v>
      </c>
      <c r="E34" s="16">
        <v>469.49</v>
      </c>
      <c r="F34" s="17">
        <v>1.6000000000000001E-3</v>
      </c>
      <c r="G34" s="17"/>
    </row>
    <row r="35" spans="1:7" x14ac:dyDescent="0.25">
      <c r="A35" s="13" t="s">
        <v>575</v>
      </c>
      <c r="B35" s="36" t="s">
        <v>576</v>
      </c>
      <c r="C35" s="36" t="s">
        <v>411</v>
      </c>
      <c r="D35" s="15">
        <v>36800</v>
      </c>
      <c r="E35" s="16">
        <v>452.64</v>
      </c>
      <c r="F35" s="17">
        <v>1.5E-3</v>
      </c>
      <c r="G35" s="17"/>
    </row>
    <row r="36" spans="1:7" x14ac:dyDescent="0.25">
      <c r="A36" s="13" t="s">
        <v>942</v>
      </c>
      <c r="B36" s="36" t="s">
        <v>943</v>
      </c>
      <c r="C36" s="36" t="s">
        <v>583</v>
      </c>
      <c r="D36" s="15">
        <v>78400</v>
      </c>
      <c r="E36" s="16">
        <v>443.74</v>
      </c>
      <c r="F36" s="17">
        <v>1.5E-3</v>
      </c>
      <c r="G36" s="17"/>
    </row>
    <row r="37" spans="1:7" x14ac:dyDescent="0.25">
      <c r="A37" s="13" t="s">
        <v>442</v>
      </c>
      <c r="B37" s="36" t="s">
        <v>443</v>
      </c>
      <c r="C37" s="36" t="s">
        <v>384</v>
      </c>
      <c r="D37" s="15">
        <v>10500</v>
      </c>
      <c r="E37" s="16">
        <v>431.13</v>
      </c>
      <c r="F37" s="17">
        <v>1.5E-3</v>
      </c>
      <c r="G37" s="17"/>
    </row>
    <row r="38" spans="1:7" x14ac:dyDescent="0.25">
      <c r="A38" s="13" t="s">
        <v>608</v>
      </c>
      <c r="B38" s="36" t="s">
        <v>609</v>
      </c>
      <c r="C38" s="36" t="s">
        <v>411</v>
      </c>
      <c r="D38" s="15">
        <v>20475</v>
      </c>
      <c r="E38" s="16">
        <v>419.86</v>
      </c>
      <c r="F38" s="17">
        <v>1.4E-3</v>
      </c>
      <c r="G38" s="17"/>
    </row>
    <row r="39" spans="1:7" x14ac:dyDescent="0.25">
      <c r="A39" s="13" t="s">
        <v>673</v>
      </c>
      <c r="B39" s="36" t="s">
        <v>674</v>
      </c>
      <c r="C39" s="36" t="s">
        <v>431</v>
      </c>
      <c r="D39" s="15">
        <v>16875</v>
      </c>
      <c r="E39" s="16">
        <v>393.98</v>
      </c>
      <c r="F39" s="17">
        <v>1.2999999999999999E-3</v>
      </c>
      <c r="G39" s="17"/>
    </row>
    <row r="40" spans="1:7" x14ac:dyDescent="0.25">
      <c r="A40" s="13" t="s">
        <v>496</v>
      </c>
      <c r="B40" s="36" t="s">
        <v>497</v>
      </c>
      <c r="C40" s="36" t="s">
        <v>498</v>
      </c>
      <c r="D40" s="15">
        <v>29025</v>
      </c>
      <c r="E40" s="16">
        <v>363.8</v>
      </c>
      <c r="F40" s="17">
        <v>1.1999999999999999E-3</v>
      </c>
      <c r="G40" s="17"/>
    </row>
    <row r="41" spans="1:7" x14ac:dyDescent="0.25">
      <c r="A41" s="13" t="s">
        <v>675</v>
      </c>
      <c r="B41" s="36" t="s">
        <v>676</v>
      </c>
      <c r="C41" s="36" t="s">
        <v>503</v>
      </c>
      <c r="D41" s="15">
        <v>97200</v>
      </c>
      <c r="E41" s="16">
        <v>340.54</v>
      </c>
      <c r="F41" s="17">
        <v>1.1999999999999999E-3</v>
      </c>
      <c r="G41" s="17"/>
    </row>
    <row r="42" spans="1:7" x14ac:dyDescent="0.25">
      <c r="A42" s="13" t="s">
        <v>687</v>
      </c>
      <c r="B42" s="36" t="s">
        <v>688</v>
      </c>
      <c r="C42" s="36" t="s">
        <v>689</v>
      </c>
      <c r="D42" s="15">
        <v>11124</v>
      </c>
      <c r="E42" s="16">
        <v>322.97000000000003</v>
      </c>
      <c r="F42" s="17">
        <v>1.1000000000000001E-3</v>
      </c>
      <c r="G42" s="17"/>
    </row>
    <row r="43" spans="1:7" x14ac:dyDescent="0.25">
      <c r="A43" s="13" t="s">
        <v>694</v>
      </c>
      <c r="B43" s="36" t="s">
        <v>695</v>
      </c>
      <c r="C43" s="36" t="s">
        <v>552</v>
      </c>
      <c r="D43" s="15">
        <v>56910</v>
      </c>
      <c r="E43" s="16">
        <v>307.17</v>
      </c>
      <c r="F43" s="17">
        <v>1E-3</v>
      </c>
      <c r="G43" s="17"/>
    </row>
    <row r="44" spans="1:7" x14ac:dyDescent="0.25">
      <c r="A44" s="13" t="s">
        <v>525</v>
      </c>
      <c r="B44" s="36" t="s">
        <v>526</v>
      </c>
      <c r="C44" s="36" t="s">
        <v>483</v>
      </c>
      <c r="D44" s="15">
        <v>37975</v>
      </c>
      <c r="E44" s="16">
        <v>292.41000000000003</v>
      </c>
      <c r="F44" s="17">
        <v>1E-3</v>
      </c>
      <c r="G44" s="17"/>
    </row>
    <row r="45" spans="1:7" x14ac:dyDescent="0.25">
      <c r="A45" s="13" t="s">
        <v>612</v>
      </c>
      <c r="B45" s="36" t="s">
        <v>613</v>
      </c>
      <c r="C45" s="36" t="s">
        <v>378</v>
      </c>
      <c r="D45" s="15">
        <v>28700</v>
      </c>
      <c r="E45" s="16">
        <v>258.7</v>
      </c>
      <c r="F45" s="17">
        <v>8.9999999999999998E-4</v>
      </c>
      <c r="G45" s="17"/>
    </row>
    <row r="46" spans="1:7" x14ac:dyDescent="0.25">
      <c r="A46" s="13" t="s">
        <v>462</v>
      </c>
      <c r="B46" s="36" t="s">
        <v>463</v>
      </c>
      <c r="C46" s="36" t="s">
        <v>464</v>
      </c>
      <c r="D46" s="15">
        <v>54000</v>
      </c>
      <c r="E46" s="16">
        <v>229.5</v>
      </c>
      <c r="F46" s="17">
        <v>8.0000000000000004E-4</v>
      </c>
      <c r="G46" s="17"/>
    </row>
    <row r="47" spans="1:7" x14ac:dyDescent="0.25">
      <c r="A47" s="13" t="s">
        <v>759</v>
      </c>
      <c r="B47" s="36" t="s">
        <v>760</v>
      </c>
      <c r="C47" s="36" t="s">
        <v>417</v>
      </c>
      <c r="D47" s="15">
        <v>98700</v>
      </c>
      <c r="E47" s="16">
        <v>214.06</v>
      </c>
      <c r="F47" s="17">
        <v>6.9999999999999999E-4</v>
      </c>
      <c r="G47" s="17"/>
    </row>
    <row r="48" spans="1:7" x14ac:dyDescent="0.25">
      <c r="A48" s="13" t="s">
        <v>486</v>
      </c>
      <c r="B48" s="36" t="s">
        <v>487</v>
      </c>
      <c r="C48" s="36" t="s">
        <v>390</v>
      </c>
      <c r="D48" s="15">
        <v>14400</v>
      </c>
      <c r="E48" s="16">
        <v>213.39</v>
      </c>
      <c r="F48" s="17">
        <v>6.9999999999999999E-4</v>
      </c>
      <c r="G48" s="17"/>
    </row>
    <row r="49" spans="1:7" x14ac:dyDescent="0.25">
      <c r="A49" s="13" t="s">
        <v>581</v>
      </c>
      <c r="B49" s="36" t="s">
        <v>582</v>
      </c>
      <c r="C49" s="36" t="s">
        <v>583</v>
      </c>
      <c r="D49" s="15">
        <v>52500</v>
      </c>
      <c r="E49" s="16">
        <v>179</v>
      </c>
      <c r="F49" s="17">
        <v>5.9999999999999995E-4</v>
      </c>
      <c r="G49" s="17"/>
    </row>
    <row r="50" spans="1:7" x14ac:dyDescent="0.25">
      <c r="A50" s="13" t="s">
        <v>915</v>
      </c>
      <c r="B50" s="36" t="s">
        <v>916</v>
      </c>
      <c r="C50" s="36" t="s">
        <v>378</v>
      </c>
      <c r="D50" s="15">
        <v>88500</v>
      </c>
      <c r="E50" s="16">
        <v>151.34</v>
      </c>
      <c r="F50" s="17">
        <v>5.0000000000000001E-4</v>
      </c>
      <c r="G50" s="17"/>
    </row>
    <row r="51" spans="1:7" x14ac:dyDescent="0.25">
      <c r="A51" s="13" t="s">
        <v>423</v>
      </c>
      <c r="B51" s="36" t="s">
        <v>424</v>
      </c>
      <c r="C51" s="36" t="s">
        <v>384</v>
      </c>
      <c r="D51" s="15">
        <v>3800</v>
      </c>
      <c r="E51" s="16">
        <v>112.1</v>
      </c>
      <c r="F51" s="17">
        <v>4.0000000000000002E-4</v>
      </c>
      <c r="G51" s="17"/>
    </row>
    <row r="52" spans="1:7" x14ac:dyDescent="0.25">
      <c r="A52" s="13" t="s">
        <v>869</v>
      </c>
      <c r="B52" s="36" t="s">
        <v>870</v>
      </c>
      <c r="C52" s="36" t="s">
        <v>378</v>
      </c>
      <c r="D52" s="15">
        <v>46800</v>
      </c>
      <c r="E52" s="16">
        <v>107.9</v>
      </c>
      <c r="F52" s="17">
        <v>4.0000000000000002E-4</v>
      </c>
      <c r="G52" s="17"/>
    </row>
    <row r="53" spans="1:7" x14ac:dyDescent="0.25">
      <c r="A53" s="13" t="s">
        <v>670</v>
      </c>
      <c r="B53" s="36" t="s">
        <v>671</v>
      </c>
      <c r="C53" s="36" t="s">
        <v>672</v>
      </c>
      <c r="D53" s="15">
        <v>1650</v>
      </c>
      <c r="E53" s="16">
        <v>82.24</v>
      </c>
      <c r="F53" s="17">
        <v>2.9999999999999997E-4</v>
      </c>
      <c r="G53" s="17"/>
    </row>
    <row r="54" spans="1:7" x14ac:dyDescent="0.25">
      <c r="A54" s="13" t="s">
        <v>782</v>
      </c>
      <c r="B54" s="36" t="s">
        <v>783</v>
      </c>
      <c r="C54" s="36" t="s">
        <v>647</v>
      </c>
      <c r="D54" s="15">
        <v>8250</v>
      </c>
      <c r="E54" s="16">
        <v>78.33</v>
      </c>
      <c r="F54" s="17">
        <v>2.9999999999999997E-4</v>
      </c>
      <c r="G54" s="17"/>
    </row>
    <row r="55" spans="1:7" x14ac:dyDescent="0.25">
      <c r="A55" s="13" t="s">
        <v>536</v>
      </c>
      <c r="B55" s="36" t="s">
        <v>537</v>
      </c>
      <c r="C55" s="36" t="s">
        <v>475</v>
      </c>
      <c r="D55" s="15">
        <v>22500</v>
      </c>
      <c r="E55" s="16">
        <v>72.62</v>
      </c>
      <c r="F55" s="17">
        <v>2.0000000000000001E-4</v>
      </c>
      <c r="G55" s="17"/>
    </row>
    <row r="56" spans="1:7" x14ac:dyDescent="0.25">
      <c r="A56" s="13" t="s">
        <v>606</v>
      </c>
      <c r="B56" s="36" t="s">
        <v>607</v>
      </c>
      <c r="C56" s="36" t="s">
        <v>384</v>
      </c>
      <c r="D56" s="15">
        <v>1350</v>
      </c>
      <c r="E56" s="16">
        <v>70.75</v>
      </c>
      <c r="F56" s="17">
        <v>2.0000000000000001E-4</v>
      </c>
      <c r="G56" s="17"/>
    </row>
    <row r="57" spans="1:7" x14ac:dyDescent="0.25">
      <c r="A57" s="13" t="s">
        <v>812</v>
      </c>
      <c r="B57" s="36" t="s">
        <v>813</v>
      </c>
      <c r="C57" s="36" t="s">
        <v>700</v>
      </c>
      <c r="D57" s="15">
        <v>1125</v>
      </c>
      <c r="E57" s="16">
        <v>54.34</v>
      </c>
      <c r="F57" s="17">
        <v>2.0000000000000001E-4</v>
      </c>
      <c r="G57" s="17"/>
    </row>
    <row r="58" spans="1:7" x14ac:dyDescent="0.25">
      <c r="A58" s="13" t="s">
        <v>451</v>
      </c>
      <c r="B58" s="36" t="s">
        <v>452</v>
      </c>
      <c r="C58" s="36" t="s">
        <v>453</v>
      </c>
      <c r="D58" s="15">
        <v>2000</v>
      </c>
      <c r="E58" s="16">
        <v>27.47</v>
      </c>
      <c r="F58" s="17">
        <v>1E-4</v>
      </c>
      <c r="G58" s="17"/>
    </row>
    <row r="59" spans="1:7" x14ac:dyDescent="0.25">
      <c r="A59" s="13" t="s">
        <v>473</v>
      </c>
      <c r="B59" s="36" t="s">
        <v>474</v>
      </c>
      <c r="C59" s="36" t="s">
        <v>475</v>
      </c>
      <c r="D59" s="15">
        <v>4300</v>
      </c>
      <c r="E59" s="16">
        <v>21.27</v>
      </c>
      <c r="F59" s="17">
        <v>1E-4</v>
      </c>
      <c r="G59" s="17"/>
    </row>
    <row r="60" spans="1:7" x14ac:dyDescent="0.25">
      <c r="A60" s="14" t="s">
        <v>325</v>
      </c>
      <c r="B60" s="37"/>
      <c r="C60" s="37"/>
      <c r="D60" s="18"/>
      <c r="E60" s="44">
        <f>SUM(E8:E59)</f>
        <v>73764.039999999994</v>
      </c>
      <c r="F60" s="45">
        <f>SUM(F8:F59)</f>
        <v>0.2492</v>
      </c>
      <c r="G60" s="21"/>
    </row>
    <row r="61" spans="1:7" x14ac:dyDescent="0.25">
      <c r="A61" s="25" t="s">
        <v>336</v>
      </c>
      <c r="B61" s="38"/>
      <c r="C61" s="38"/>
      <c r="D61" s="26"/>
      <c r="E61" s="27">
        <v>73764.039999999994</v>
      </c>
      <c r="F61" s="28">
        <v>0.2492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4" t="s">
        <v>1029</v>
      </c>
      <c r="B63" s="36"/>
      <c r="C63" s="36"/>
      <c r="D63" s="15"/>
      <c r="E63" s="16"/>
      <c r="F63" s="17"/>
      <c r="G63" s="17"/>
    </row>
    <row r="64" spans="1:7" x14ac:dyDescent="0.25">
      <c r="A64" s="14" t="s">
        <v>1030</v>
      </c>
      <c r="B64" s="36"/>
      <c r="C64" s="36"/>
      <c r="D64" s="15"/>
      <c r="E64" s="16"/>
      <c r="F64" s="17"/>
      <c r="G64" s="17"/>
    </row>
    <row r="65" spans="1:7" x14ac:dyDescent="0.25">
      <c r="A65" s="13" t="s">
        <v>2179</v>
      </c>
      <c r="B65" s="36"/>
      <c r="C65" s="36" t="s">
        <v>475</v>
      </c>
      <c r="D65" s="43">
        <v>-4300</v>
      </c>
      <c r="E65" s="31">
        <v>-21.18</v>
      </c>
      <c r="F65" s="32">
        <v>-7.1000000000000005E-5</v>
      </c>
      <c r="G65" s="17"/>
    </row>
    <row r="66" spans="1:7" x14ac:dyDescent="0.25">
      <c r="A66" s="13" t="s">
        <v>2180</v>
      </c>
      <c r="B66" s="36"/>
      <c r="C66" s="36" t="s">
        <v>453</v>
      </c>
      <c r="D66" s="43">
        <v>-2000</v>
      </c>
      <c r="E66" s="31">
        <v>-27.48</v>
      </c>
      <c r="F66" s="32">
        <v>-9.2E-5</v>
      </c>
      <c r="G66" s="17"/>
    </row>
    <row r="67" spans="1:7" x14ac:dyDescent="0.25">
      <c r="A67" s="13" t="s">
        <v>2607</v>
      </c>
      <c r="B67" s="36"/>
      <c r="C67" s="36" t="s">
        <v>700</v>
      </c>
      <c r="D67" s="43">
        <v>-1125</v>
      </c>
      <c r="E67" s="31">
        <v>-54.12</v>
      </c>
      <c r="F67" s="32">
        <v>-1.8200000000000001E-4</v>
      </c>
      <c r="G67" s="17"/>
    </row>
    <row r="68" spans="1:7" x14ac:dyDescent="0.25">
      <c r="A68" s="13" t="s">
        <v>2610</v>
      </c>
      <c r="B68" s="36"/>
      <c r="C68" s="36" t="s">
        <v>384</v>
      </c>
      <c r="D68" s="43">
        <v>-1350</v>
      </c>
      <c r="E68" s="31">
        <v>-71.28</v>
      </c>
      <c r="F68" s="32">
        <v>-2.4000000000000001E-4</v>
      </c>
      <c r="G68" s="17"/>
    </row>
    <row r="69" spans="1:7" x14ac:dyDescent="0.25">
      <c r="A69" s="13" t="s">
        <v>2262</v>
      </c>
      <c r="B69" s="36"/>
      <c r="C69" s="36" t="s">
        <v>475</v>
      </c>
      <c r="D69" s="43">
        <v>-22500</v>
      </c>
      <c r="E69" s="31">
        <v>-72.27</v>
      </c>
      <c r="F69" s="32">
        <v>-2.4399999999999999E-4</v>
      </c>
      <c r="G69" s="17"/>
    </row>
    <row r="70" spans="1:7" x14ac:dyDescent="0.25">
      <c r="A70" s="13" t="s">
        <v>2212</v>
      </c>
      <c r="B70" s="36"/>
      <c r="C70" s="36" t="s">
        <v>647</v>
      </c>
      <c r="D70" s="43">
        <v>-8250</v>
      </c>
      <c r="E70" s="31">
        <v>-79</v>
      </c>
      <c r="F70" s="32">
        <v>-2.6600000000000001E-4</v>
      </c>
      <c r="G70" s="17"/>
    </row>
    <row r="71" spans="1:7" x14ac:dyDescent="0.25">
      <c r="A71" s="13" t="s">
        <v>2155</v>
      </c>
      <c r="B71" s="36"/>
      <c r="C71" s="36" t="s">
        <v>672</v>
      </c>
      <c r="D71" s="43">
        <v>-1650</v>
      </c>
      <c r="E71" s="31">
        <v>-82.19</v>
      </c>
      <c r="F71" s="32">
        <v>-2.7700000000000001E-4</v>
      </c>
      <c r="G71" s="17"/>
    </row>
    <row r="72" spans="1:7" x14ac:dyDescent="0.25">
      <c r="A72" s="13" t="s">
        <v>2244</v>
      </c>
      <c r="B72" s="36"/>
      <c r="C72" s="36" t="s">
        <v>378</v>
      </c>
      <c r="D72" s="43">
        <v>-46800</v>
      </c>
      <c r="E72" s="31">
        <v>-108.88</v>
      </c>
      <c r="F72" s="32">
        <v>-3.6699999999999998E-4</v>
      </c>
      <c r="G72" s="17"/>
    </row>
    <row r="73" spans="1:7" x14ac:dyDescent="0.25">
      <c r="A73" s="13" t="s">
        <v>2113</v>
      </c>
      <c r="B73" s="36"/>
      <c r="C73" s="36" t="s">
        <v>384</v>
      </c>
      <c r="D73" s="43">
        <v>-3800</v>
      </c>
      <c r="E73" s="31">
        <v>-112.16</v>
      </c>
      <c r="F73" s="32">
        <v>-3.7800000000000003E-4</v>
      </c>
      <c r="G73" s="17"/>
    </row>
    <row r="74" spans="1:7" x14ac:dyDescent="0.25">
      <c r="A74" s="13" t="s">
        <v>2169</v>
      </c>
      <c r="B74" s="36"/>
      <c r="C74" s="36" t="s">
        <v>378</v>
      </c>
      <c r="D74" s="43">
        <v>-88500</v>
      </c>
      <c r="E74" s="31">
        <v>-152.13999999999999</v>
      </c>
      <c r="F74" s="32">
        <v>-5.13E-4</v>
      </c>
      <c r="G74" s="17"/>
    </row>
    <row r="75" spans="1:7" x14ac:dyDescent="0.25">
      <c r="A75" s="13" t="s">
        <v>2118</v>
      </c>
      <c r="B75" s="36"/>
      <c r="C75" s="36" t="s">
        <v>583</v>
      </c>
      <c r="D75" s="43">
        <v>-52500</v>
      </c>
      <c r="E75" s="31">
        <v>-180.6</v>
      </c>
      <c r="F75" s="32">
        <v>-6.0899999999999995E-4</v>
      </c>
      <c r="G75" s="17"/>
    </row>
    <row r="76" spans="1:7" x14ac:dyDescent="0.25">
      <c r="A76" s="13" t="s">
        <v>3020</v>
      </c>
      <c r="B76" s="36"/>
      <c r="C76" s="36" t="s">
        <v>390</v>
      </c>
      <c r="D76" s="43">
        <v>-14400</v>
      </c>
      <c r="E76" s="31">
        <v>-213.44</v>
      </c>
      <c r="F76" s="32">
        <v>-7.2000000000000005E-4</v>
      </c>
      <c r="G76" s="17"/>
    </row>
    <row r="77" spans="1:7" x14ac:dyDescent="0.25">
      <c r="A77" s="13" t="s">
        <v>2221</v>
      </c>
      <c r="B77" s="36"/>
      <c r="C77" s="36" t="s">
        <v>417</v>
      </c>
      <c r="D77" s="43">
        <v>-98700</v>
      </c>
      <c r="E77" s="31">
        <v>-214.06</v>
      </c>
      <c r="F77" s="32">
        <v>-7.2199999999999999E-4</v>
      </c>
      <c r="G77" s="17"/>
    </row>
    <row r="78" spans="1:7" x14ac:dyDescent="0.25">
      <c r="A78" s="13" t="s">
        <v>2243</v>
      </c>
      <c r="B78" s="36"/>
      <c r="C78" s="36" t="s">
        <v>464</v>
      </c>
      <c r="D78" s="43">
        <v>-54000</v>
      </c>
      <c r="E78" s="31">
        <v>-230.09</v>
      </c>
      <c r="F78" s="32">
        <v>-7.7700000000000002E-4</v>
      </c>
      <c r="G78" s="17"/>
    </row>
    <row r="79" spans="1:7" x14ac:dyDescent="0.25">
      <c r="A79" s="13" t="s">
        <v>2215</v>
      </c>
      <c r="B79" s="36"/>
      <c r="C79" s="36" t="s">
        <v>378</v>
      </c>
      <c r="D79" s="43">
        <v>-28700</v>
      </c>
      <c r="E79" s="31">
        <v>-258.82</v>
      </c>
      <c r="F79" s="32">
        <v>-8.7399999999999999E-4</v>
      </c>
      <c r="G79" s="17"/>
    </row>
    <row r="80" spans="1:7" x14ac:dyDescent="0.25">
      <c r="A80" s="13" t="s">
        <v>2170</v>
      </c>
      <c r="B80" s="36"/>
      <c r="C80" s="36" t="s">
        <v>483</v>
      </c>
      <c r="D80" s="43">
        <v>-37975</v>
      </c>
      <c r="E80" s="31">
        <v>-290.39</v>
      </c>
      <c r="F80" s="32">
        <v>-9.7999999999999997E-4</v>
      </c>
      <c r="G80" s="17"/>
    </row>
    <row r="81" spans="1:7" x14ac:dyDescent="0.25">
      <c r="A81" s="13" t="s">
        <v>2228</v>
      </c>
      <c r="B81" s="36"/>
      <c r="C81" s="36" t="s">
        <v>552</v>
      </c>
      <c r="D81" s="43">
        <v>-56910</v>
      </c>
      <c r="E81" s="31">
        <v>-306.86</v>
      </c>
      <c r="F81" s="32">
        <v>-1.036E-3</v>
      </c>
      <c r="G81" s="17"/>
    </row>
    <row r="82" spans="1:7" x14ac:dyDescent="0.25">
      <c r="A82" s="13" t="s">
        <v>2263</v>
      </c>
      <c r="B82" s="36"/>
      <c r="C82" s="36" t="s">
        <v>689</v>
      </c>
      <c r="D82" s="43">
        <v>-11124</v>
      </c>
      <c r="E82" s="31">
        <v>-322.87</v>
      </c>
      <c r="F82" s="32">
        <v>-1.09E-3</v>
      </c>
      <c r="G82" s="17"/>
    </row>
    <row r="83" spans="1:7" x14ac:dyDescent="0.25">
      <c r="A83" s="13" t="s">
        <v>2148</v>
      </c>
      <c r="B83" s="36"/>
      <c r="C83" s="36" t="s">
        <v>503</v>
      </c>
      <c r="D83" s="43">
        <v>-97200</v>
      </c>
      <c r="E83" s="31">
        <v>-343.55</v>
      </c>
      <c r="F83" s="32">
        <v>-1.16E-3</v>
      </c>
      <c r="G83" s="17"/>
    </row>
    <row r="84" spans="1:7" x14ac:dyDescent="0.25">
      <c r="A84" s="13" t="s">
        <v>2253</v>
      </c>
      <c r="B84" s="36"/>
      <c r="C84" s="36" t="s">
        <v>498</v>
      </c>
      <c r="D84" s="43">
        <v>-29025</v>
      </c>
      <c r="E84" s="31">
        <v>-367.4</v>
      </c>
      <c r="F84" s="32">
        <v>-1.24E-3</v>
      </c>
      <c r="G84" s="17"/>
    </row>
    <row r="85" spans="1:7" x14ac:dyDescent="0.25">
      <c r="A85" s="13" t="s">
        <v>2260</v>
      </c>
      <c r="B85" s="36"/>
      <c r="C85" s="36" t="s">
        <v>431</v>
      </c>
      <c r="D85" s="43">
        <v>-16875</v>
      </c>
      <c r="E85" s="31">
        <v>-398.15</v>
      </c>
      <c r="F85" s="32">
        <v>-1.3439999999999999E-3</v>
      </c>
      <c r="G85" s="17"/>
    </row>
    <row r="86" spans="1:7" x14ac:dyDescent="0.25">
      <c r="A86" s="13" t="s">
        <v>2121</v>
      </c>
      <c r="B86" s="36"/>
      <c r="C86" s="36" t="s">
        <v>411</v>
      </c>
      <c r="D86" s="43">
        <v>-20475</v>
      </c>
      <c r="E86" s="31">
        <v>-420.8</v>
      </c>
      <c r="F86" s="32">
        <v>-1.421E-3</v>
      </c>
      <c r="G86" s="17"/>
    </row>
    <row r="87" spans="1:7" x14ac:dyDescent="0.25">
      <c r="A87" s="13" t="s">
        <v>2255</v>
      </c>
      <c r="B87" s="36"/>
      <c r="C87" s="36" t="s">
        <v>384</v>
      </c>
      <c r="D87" s="43">
        <v>-10500</v>
      </c>
      <c r="E87" s="31">
        <v>-435.07</v>
      </c>
      <c r="F87" s="32">
        <v>-1.469E-3</v>
      </c>
      <c r="G87" s="17"/>
    </row>
    <row r="88" spans="1:7" x14ac:dyDescent="0.25">
      <c r="A88" s="13" t="s">
        <v>2206</v>
      </c>
      <c r="B88" s="36"/>
      <c r="C88" s="36" t="s">
        <v>583</v>
      </c>
      <c r="D88" s="43">
        <v>-78400</v>
      </c>
      <c r="E88" s="31">
        <v>-443.94</v>
      </c>
      <c r="F88" s="32">
        <v>-1.4989999999999999E-3</v>
      </c>
      <c r="G88" s="17"/>
    </row>
    <row r="89" spans="1:7" x14ac:dyDescent="0.25">
      <c r="A89" s="13" t="s">
        <v>2136</v>
      </c>
      <c r="B89" s="36"/>
      <c r="C89" s="36" t="s">
        <v>411</v>
      </c>
      <c r="D89" s="43">
        <v>-36800</v>
      </c>
      <c r="E89" s="31">
        <v>-450.65</v>
      </c>
      <c r="F89" s="32">
        <v>-1.521E-3</v>
      </c>
      <c r="G89" s="17"/>
    </row>
    <row r="90" spans="1:7" x14ac:dyDescent="0.25">
      <c r="A90" s="13" t="s">
        <v>2265</v>
      </c>
      <c r="B90" s="36"/>
      <c r="C90" s="36" t="s">
        <v>436</v>
      </c>
      <c r="D90" s="43">
        <v>-125800</v>
      </c>
      <c r="E90" s="31">
        <v>-470.81</v>
      </c>
      <c r="F90" s="32">
        <v>-1.5900000000000001E-3</v>
      </c>
      <c r="G90" s="17"/>
    </row>
    <row r="91" spans="1:7" x14ac:dyDescent="0.25">
      <c r="A91" s="13" t="s">
        <v>2242</v>
      </c>
      <c r="B91" s="36"/>
      <c r="C91" s="36" t="s">
        <v>603</v>
      </c>
      <c r="D91" s="43">
        <v>-179400</v>
      </c>
      <c r="E91" s="31">
        <v>-472.81</v>
      </c>
      <c r="F91" s="32">
        <v>-1.596E-3</v>
      </c>
      <c r="G91" s="17"/>
    </row>
    <row r="92" spans="1:7" x14ac:dyDescent="0.25">
      <c r="A92" s="13" t="s">
        <v>2259</v>
      </c>
      <c r="B92" s="36"/>
      <c r="C92" s="36" t="s">
        <v>378</v>
      </c>
      <c r="D92" s="43">
        <v>-40000</v>
      </c>
      <c r="E92" s="31">
        <v>-491.12</v>
      </c>
      <c r="F92" s="32">
        <v>-1.658E-3</v>
      </c>
      <c r="G92" s="17"/>
    </row>
    <row r="93" spans="1:7" x14ac:dyDescent="0.25">
      <c r="A93" s="13" t="s">
        <v>2131</v>
      </c>
      <c r="B93" s="36"/>
      <c r="C93" s="36" t="s">
        <v>707</v>
      </c>
      <c r="D93" s="43">
        <v>-220500</v>
      </c>
      <c r="E93" s="31">
        <v>-497.21</v>
      </c>
      <c r="F93" s="32">
        <v>-1.6789999999999999E-3</v>
      </c>
      <c r="G93" s="17"/>
    </row>
    <row r="94" spans="1:7" x14ac:dyDescent="0.25">
      <c r="A94" s="13" t="s">
        <v>2156</v>
      </c>
      <c r="B94" s="36"/>
      <c r="C94" s="36" t="s">
        <v>384</v>
      </c>
      <c r="D94" s="43">
        <v>-180800</v>
      </c>
      <c r="E94" s="31">
        <v>-512.66</v>
      </c>
      <c r="F94" s="32">
        <v>-1.7309999999999999E-3</v>
      </c>
      <c r="G94" s="17"/>
    </row>
    <row r="95" spans="1:7" x14ac:dyDescent="0.25">
      <c r="A95" s="13" t="s">
        <v>2208</v>
      </c>
      <c r="B95" s="36"/>
      <c r="C95" s="36" t="s">
        <v>472</v>
      </c>
      <c r="D95" s="43">
        <v>-94500</v>
      </c>
      <c r="E95" s="31">
        <v>-525.75</v>
      </c>
      <c r="F95" s="32">
        <v>-1.7750000000000001E-3</v>
      </c>
      <c r="G95" s="17"/>
    </row>
    <row r="96" spans="1:7" x14ac:dyDescent="0.25">
      <c r="A96" s="13" t="s">
        <v>2203</v>
      </c>
      <c r="B96" s="36"/>
      <c r="C96" s="36" t="s">
        <v>672</v>
      </c>
      <c r="D96" s="43">
        <v>-123750</v>
      </c>
      <c r="E96" s="31">
        <v>-558.66999999999996</v>
      </c>
      <c r="F96" s="32">
        <v>-1.8860000000000001E-3</v>
      </c>
      <c r="G96" s="17"/>
    </row>
    <row r="97" spans="1:7" x14ac:dyDescent="0.25">
      <c r="A97" s="13" t="s">
        <v>2232</v>
      </c>
      <c r="B97" s="36"/>
      <c r="C97" s="36" t="s">
        <v>431</v>
      </c>
      <c r="D97" s="43">
        <v>-34100</v>
      </c>
      <c r="E97" s="31">
        <v>-571.82000000000005</v>
      </c>
      <c r="F97" s="32">
        <v>-1.931E-3</v>
      </c>
      <c r="G97" s="17"/>
    </row>
    <row r="98" spans="1:7" x14ac:dyDescent="0.25">
      <c r="A98" s="13" t="s">
        <v>2266</v>
      </c>
      <c r="B98" s="36"/>
      <c r="C98" s="36" t="s">
        <v>475</v>
      </c>
      <c r="D98" s="43">
        <v>-47925</v>
      </c>
      <c r="E98" s="31">
        <v>-634.66999999999996</v>
      </c>
      <c r="F98" s="32">
        <v>-2.1429999999999999E-3</v>
      </c>
      <c r="G98" s="17"/>
    </row>
    <row r="99" spans="1:7" x14ac:dyDescent="0.25">
      <c r="A99" s="13" t="s">
        <v>2225</v>
      </c>
      <c r="B99" s="36"/>
      <c r="C99" s="36" t="s">
        <v>475</v>
      </c>
      <c r="D99" s="43">
        <v>-54000</v>
      </c>
      <c r="E99" s="31">
        <v>-689.96</v>
      </c>
      <c r="F99" s="32">
        <v>-2.33E-3</v>
      </c>
      <c r="G99" s="17"/>
    </row>
    <row r="100" spans="1:7" x14ac:dyDescent="0.25">
      <c r="A100" s="13" t="s">
        <v>2239</v>
      </c>
      <c r="B100" s="36"/>
      <c r="C100" s="36" t="s">
        <v>403</v>
      </c>
      <c r="D100" s="43">
        <v>-520000</v>
      </c>
      <c r="E100" s="31">
        <v>-808.39</v>
      </c>
      <c r="F100" s="32">
        <v>-2.7299999999999998E-3</v>
      </c>
      <c r="G100" s="17"/>
    </row>
    <row r="101" spans="1:7" x14ac:dyDescent="0.25">
      <c r="A101" s="13" t="s">
        <v>2234</v>
      </c>
      <c r="B101" s="36"/>
      <c r="C101" s="36" t="s">
        <v>387</v>
      </c>
      <c r="D101" s="43">
        <v>-30000</v>
      </c>
      <c r="E101" s="31">
        <v>-932.58</v>
      </c>
      <c r="F101" s="32">
        <v>-3.1489999999999999E-3</v>
      </c>
      <c r="G101" s="17"/>
    </row>
    <row r="102" spans="1:7" x14ac:dyDescent="0.25">
      <c r="A102" s="13" t="s">
        <v>2249</v>
      </c>
      <c r="B102" s="36"/>
      <c r="C102" s="36" t="s">
        <v>378</v>
      </c>
      <c r="D102" s="43">
        <v>-4478400</v>
      </c>
      <c r="E102" s="31">
        <v>-944.94</v>
      </c>
      <c r="F102" s="32">
        <v>-3.1909999999999998E-3</v>
      </c>
      <c r="G102" s="17"/>
    </row>
    <row r="103" spans="1:7" x14ac:dyDescent="0.25">
      <c r="A103" s="13" t="s">
        <v>2230</v>
      </c>
      <c r="B103" s="36"/>
      <c r="C103" s="36" t="s">
        <v>411</v>
      </c>
      <c r="D103" s="43">
        <v>-54625</v>
      </c>
      <c r="E103" s="31">
        <v>-965.11</v>
      </c>
      <c r="F103" s="32">
        <v>-3.2590000000000002E-3</v>
      </c>
      <c r="G103" s="17"/>
    </row>
    <row r="104" spans="1:7" x14ac:dyDescent="0.25">
      <c r="A104" s="13" t="s">
        <v>2254</v>
      </c>
      <c r="B104" s="36"/>
      <c r="C104" s="36" t="s">
        <v>583</v>
      </c>
      <c r="D104" s="43">
        <v>-103600</v>
      </c>
      <c r="E104" s="31">
        <v>-983.99</v>
      </c>
      <c r="F104" s="32">
        <v>-3.323E-3</v>
      </c>
      <c r="G104" s="17"/>
    </row>
    <row r="105" spans="1:7" x14ac:dyDescent="0.25">
      <c r="A105" s="13" t="s">
        <v>2135</v>
      </c>
      <c r="B105" s="36"/>
      <c r="C105" s="36" t="s">
        <v>441</v>
      </c>
      <c r="D105" s="43">
        <v>-21000</v>
      </c>
      <c r="E105" s="31">
        <v>-987.84</v>
      </c>
      <c r="F105" s="32">
        <v>-3.336E-3</v>
      </c>
      <c r="G105" s="17"/>
    </row>
    <row r="106" spans="1:7" x14ac:dyDescent="0.25">
      <c r="A106" s="13" t="s">
        <v>2226</v>
      </c>
      <c r="B106" s="36"/>
      <c r="C106" s="36" t="s">
        <v>441</v>
      </c>
      <c r="D106" s="43">
        <v>-270750</v>
      </c>
      <c r="E106" s="31">
        <v>-1052.54</v>
      </c>
      <c r="F106" s="32">
        <v>-3.5539999999999999E-3</v>
      </c>
      <c r="G106" s="17"/>
    </row>
    <row r="107" spans="1:7" x14ac:dyDescent="0.25">
      <c r="A107" s="13" t="s">
        <v>2231</v>
      </c>
      <c r="B107" s="36"/>
      <c r="C107" s="36" t="s">
        <v>378</v>
      </c>
      <c r="D107" s="43">
        <v>-280000</v>
      </c>
      <c r="E107" s="31">
        <v>-1167.32</v>
      </c>
      <c r="F107" s="32">
        <v>-3.9420000000000002E-3</v>
      </c>
      <c r="G107" s="17"/>
    </row>
    <row r="108" spans="1:7" x14ac:dyDescent="0.25">
      <c r="A108" s="13" t="s">
        <v>2223</v>
      </c>
      <c r="B108" s="36"/>
      <c r="C108" s="36" t="s">
        <v>397</v>
      </c>
      <c r="D108" s="43">
        <v>-557750</v>
      </c>
      <c r="E108" s="31">
        <v>-1782.85</v>
      </c>
      <c r="F108" s="32">
        <v>-6.0210000000000003E-3</v>
      </c>
      <c r="G108" s="17"/>
    </row>
    <row r="109" spans="1:7" x14ac:dyDescent="0.25">
      <c r="A109" s="13" t="s">
        <v>2611</v>
      </c>
      <c r="B109" s="36"/>
      <c r="C109" s="36" t="s">
        <v>467</v>
      </c>
      <c r="D109" s="43">
        <v>-95500</v>
      </c>
      <c r="E109" s="31">
        <v>-2929.94</v>
      </c>
      <c r="F109" s="32">
        <v>-9.8949999999999993E-3</v>
      </c>
      <c r="G109" s="17"/>
    </row>
    <row r="110" spans="1:7" x14ac:dyDescent="0.25">
      <c r="A110" s="13" t="s">
        <v>2267</v>
      </c>
      <c r="B110" s="36"/>
      <c r="C110" s="36" t="s">
        <v>503</v>
      </c>
      <c r="D110" s="43">
        <v>-286500</v>
      </c>
      <c r="E110" s="31">
        <v>-3414.51</v>
      </c>
      <c r="F110" s="32">
        <v>-1.1531E-2</v>
      </c>
      <c r="G110" s="17"/>
    </row>
    <row r="111" spans="1:7" x14ac:dyDescent="0.25">
      <c r="A111" s="13" t="s">
        <v>2261</v>
      </c>
      <c r="B111" s="36"/>
      <c r="C111" s="36" t="s">
        <v>720</v>
      </c>
      <c r="D111" s="43">
        <v>-4995000</v>
      </c>
      <c r="E111" s="31">
        <v>-3819.68</v>
      </c>
      <c r="F111" s="32">
        <v>-1.2899000000000001E-2</v>
      </c>
      <c r="G111" s="17"/>
    </row>
    <row r="112" spans="1:7" x14ac:dyDescent="0.25">
      <c r="A112" s="13" t="s">
        <v>2258</v>
      </c>
      <c r="B112" s="36"/>
      <c r="C112" s="36" t="s">
        <v>436</v>
      </c>
      <c r="D112" s="43">
        <v>-265050</v>
      </c>
      <c r="E112" s="31">
        <v>-4682.37</v>
      </c>
      <c r="F112" s="32">
        <v>-1.5813000000000001E-2</v>
      </c>
      <c r="G112" s="17"/>
    </row>
    <row r="113" spans="1:7" x14ac:dyDescent="0.25">
      <c r="A113" s="13" t="s">
        <v>2269</v>
      </c>
      <c r="B113" s="36"/>
      <c r="C113" s="36" t="s">
        <v>378</v>
      </c>
      <c r="D113" s="43">
        <v>-371700</v>
      </c>
      <c r="E113" s="31">
        <v>-4939.8900000000003</v>
      </c>
      <c r="F113" s="32">
        <v>-1.6683E-2</v>
      </c>
      <c r="G113" s="17"/>
    </row>
    <row r="114" spans="1:7" x14ac:dyDescent="0.25">
      <c r="A114" s="13" t="s">
        <v>2264</v>
      </c>
      <c r="B114" s="36"/>
      <c r="C114" s="36" t="s">
        <v>436</v>
      </c>
      <c r="D114" s="43">
        <v>-67257975</v>
      </c>
      <c r="E114" s="31">
        <v>-8730.09</v>
      </c>
      <c r="F114" s="32">
        <v>-2.9482999999999999E-2</v>
      </c>
      <c r="G114" s="17"/>
    </row>
    <row r="115" spans="1:7" x14ac:dyDescent="0.25">
      <c r="A115" s="13" t="s">
        <v>2248</v>
      </c>
      <c r="B115" s="36"/>
      <c r="C115" s="36" t="s">
        <v>498</v>
      </c>
      <c r="D115" s="43">
        <v>-5395600</v>
      </c>
      <c r="E115" s="31">
        <v>-9597.15</v>
      </c>
      <c r="F115" s="32">
        <v>-3.2411000000000002E-2</v>
      </c>
      <c r="G115" s="17"/>
    </row>
    <row r="116" spans="1:7" x14ac:dyDescent="0.25">
      <c r="A116" s="13" t="s">
        <v>2268</v>
      </c>
      <c r="B116" s="36"/>
      <c r="C116" s="36" t="s">
        <v>378</v>
      </c>
      <c r="D116" s="43">
        <v>-2104050</v>
      </c>
      <c r="E116" s="31">
        <v>-15055.53</v>
      </c>
      <c r="F116" s="32">
        <v>-5.0845000000000001E-2</v>
      </c>
      <c r="G116" s="17"/>
    </row>
    <row r="117" spans="1:7" x14ac:dyDescent="0.25">
      <c r="A117" s="14" t="s">
        <v>325</v>
      </c>
      <c r="B117" s="37"/>
      <c r="C117" s="37"/>
      <c r="D117" s="18"/>
      <c r="E117" s="44">
        <v>-73877.59</v>
      </c>
      <c r="F117" s="45">
        <v>-0.249476</v>
      </c>
      <c r="G117" s="21"/>
    </row>
    <row r="118" spans="1:7" x14ac:dyDescent="0.25">
      <c r="A118" s="14"/>
      <c r="B118" s="37"/>
      <c r="C118" s="37"/>
      <c r="D118" s="18"/>
      <c r="E118" s="112"/>
      <c r="F118" s="113"/>
      <c r="G118" s="21"/>
    </row>
    <row r="119" spans="1:7" x14ac:dyDescent="0.25">
      <c r="A119" s="14" t="s">
        <v>3021</v>
      </c>
      <c r="B119" s="36"/>
      <c r="C119" s="36"/>
      <c r="D119" s="15"/>
      <c r="E119" s="16"/>
      <c r="F119" s="17"/>
      <c r="G119" s="17"/>
    </row>
    <row r="120" spans="1:7" x14ac:dyDescent="0.25">
      <c r="A120" s="13" t="s">
        <v>3022</v>
      </c>
      <c r="B120" s="36" t="s">
        <v>3023</v>
      </c>
      <c r="C120" s="36"/>
      <c r="D120" s="43">
        <v>-7860</v>
      </c>
      <c r="E120" s="31">
        <v>-17722.89</v>
      </c>
      <c r="F120" s="32">
        <v>-5.9900000000000002E-2</v>
      </c>
      <c r="G120" s="17"/>
    </row>
    <row r="121" spans="1:7" x14ac:dyDescent="0.25">
      <c r="A121" s="13" t="s">
        <v>3024</v>
      </c>
      <c r="B121" s="36" t="s">
        <v>3025</v>
      </c>
      <c r="C121" s="36"/>
      <c r="D121" s="43">
        <v>-10840</v>
      </c>
      <c r="E121" s="31">
        <v>-16158.43</v>
      </c>
      <c r="F121" s="32">
        <v>-5.4600000000000003E-2</v>
      </c>
      <c r="G121" s="17"/>
    </row>
    <row r="122" spans="1:7" x14ac:dyDescent="0.25">
      <c r="A122" s="13" t="s">
        <v>3026</v>
      </c>
      <c r="B122" s="36" t="s">
        <v>3027</v>
      </c>
      <c r="C122" s="36"/>
      <c r="D122" s="43">
        <v>-4245</v>
      </c>
      <c r="E122" s="31">
        <v>-9669.52</v>
      </c>
      <c r="F122" s="32">
        <v>-3.27E-2</v>
      </c>
      <c r="G122" s="17"/>
    </row>
    <row r="123" spans="1:7" x14ac:dyDescent="0.25">
      <c r="A123" s="13" t="s">
        <v>3028</v>
      </c>
      <c r="B123" s="36" t="s">
        <v>3029</v>
      </c>
      <c r="C123" s="36"/>
      <c r="D123" s="43">
        <v>-1860</v>
      </c>
      <c r="E123" s="31">
        <v>-2742.31</v>
      </c>
      <c r="F123" s="32">
        <v>-9.2999999999999992E-3</v>
      </c>
      <c r="G123" s="17"/>
    </row>
    <row r="124" spans="1:7" x14ac:dyDescent="0.25">
      <c r="A124" s="14" t="s">
        <v>325</v>
      </c>
      <c r="B124" s="37"/>
      <c r="C124" s="37"/>
      <c r="D124" s="18"/>
      <c r="E124" s="31">
        <f>SUM(E120:E123)</f>
        <v>-46293.149999999994</v>
      </c>
      <c r="F124" s="32">
        <f>SUM(F120:F123)</f>
        <v>-0.1565</v>
      </c>
      <c r="G124" s="21"/>
    </row>
    <row r="125" spans="1:7" x14ac:dyDescent="0.25">
      <c r="A125" s="13"/>
      <c r="B125" s="36"/>
      <c r="C125" s="36"/>
      <c r="D125" s="15"/>
      <c r="E125" s="16"/>
      <c r="F125" s="17"/>
      <c r="G125" s="17"/>
    </row>
    <row r="126" spans="1:7" x14ac:dyDescent="0.25">
      <c r="A126" s="13"/>
      <c r="B126" s="36"/>
      <c r="C126" s="36"/>
      <c r="D126" s="15"/>
      <c r="E126" s="16"/>
      <c r="F126" s="17"/>
      <c r="G126" s="17"/>
    </row>
    <row r="127" spans="1:7" x14ac:dyDescent="0.25">
      <c r="A127" s="25" t="s">
        <v>336</v>
      </c>
      <c r="B127" s="38"/>
      <c r="C127" s="38"/>
      <c r="D127" s="26"/>
      <c r="E127" s="46">
        <f>E124+E117</f>
        <v>-120170.73999999999</v>
      </c>
      <c r="F127" s="47">
        <f>F124+F117</f>
        <v>-0.405976</v>
      </c>
      <c r="G127" s="21"/>
    </row>
    <row r="128" spans="1:7" x14ac:dyDescent="0.25">
      <c r="A128" s="13"/>
      <c r="B128" s="36"/>
      <c r="C128" s="36"/>
      <c r="D128" s="15"/>
      <c r="E128" s="16"/>
      <c r="F128" s="17"/>
      <c r="G128" s="17"/>
    </row>
    <row r="129" spans="1:7" x14ac:dyDescent="0.25">
      <c r="A129" s="14" t="s">
        <v>164</v>
      </c>
      <c r="B129" s="36"/>
      <c r="C129" s="36"/>
      <c r="D129" s="15"/>
      <c r="E129" s="16"/>
      <c r="F129" s="17"/>
      <c r="G129" s="17"/>
    </row>
    <row r="130" spans="1:7" x14ac:dyDescent="0.25">
      <c r="A130" s="14" t="s">
        <v>165</v>
      </c>
      <c r="B130" s="36"/>
      <c r="C130" s="36"/>
      <c r="D130" s="15"/>
      <c r="E130" s="16"/>
      <c r="F130" s="17"/>
      <c r="G130" s="17"/>
    </row>
    <row r="131" spans="1:7" x14ac:dyDescent="0.25">
      <c r="A131" s="13" t="s">
        <v>1271</v>
      </c>
      <c r="B131" s="36" t="s">
        <v>1272</v>
      </c>
      <c r="C131" s="36" t="s">
        <v>168</v>
      </c>
      <c r="D131" s="15">
        <v>15000000</v>
      </c>
      <c r="E131" s="16">
        <v>14927.73</v>
      </c>
      <c r="F131" s="17">
        <v>5.04E-2</v>
      </c>
      <c r="G131" s="17">
        <v>7.8399999999999997E-2</v>
      </c>
    </row>
    <row r="132" spans="1:7" x14ac:dyDescent="0.25">
      <c r="A132" s="13" t="s">
        <v>3030</v>
      </c>
      <c r="B132" s="36" t="s">
        <v>3031</v>
      </c>
      <c r="C132" s="36" t="s">
        <v>168</v>
      </c>
      <c r="D132" s="15">
        <v>7500000</v>
      </c>
      <c r="E132" s="16">
        <v>7512.54</v>
      </c>
      <c r="F132" s="17">
        <v>2.5399999999999999E-2</v>
      </c>
      <c r="G132" s="17">
        <v>8.0199000000000006E-2</v>
      </c>
    </row>
    <row r="133" spans="1:7" x14ac:dyDescent="0.25">
      <c r="A133" s="13" t="s">
        <v>3032</v>
      </c>
      <c r="B133" s="36" t="s">
        <v>3033</v>
      </c>
      <c r="C133" s="36" t="s">
        <v>175</v>
      </c>
      <c r="D133" s="15">
        <v>7500000</v>
      </c>
      <c r="E133" s="16">
        <v>7471.7</v>
      </c>
      <c r="F133" s="17">
        <v>2.52E-2</v>
      </c>
      <c r="G133" s="17">
        <v>7.7580999999999997E-2</v>
      </c>
    </row>
    <row r="134" spans="1:7" x14ac:dyDescent="0.25">
      <c r="A134" s="13" t="s">
        <v>2931</v>
      </c>
      <c r="B134" s="36" t="s">
        <v>2932</v>
      </c>
      <c r="C134" s="36" t="s">
        <v>168</v>
      </c>
      <c r="D134" s="15">
        <v>7500000</v>
      </c>
      <c r="E134" s="16">
        <v>7446.02</v>
      </c>
      <c r="F134" s="17">
        <v>2.5100000000000001E-2</v>
      </c>
      <c r="G134" s="17">
        <v>7.9398999999999997E-2</v>
      </c>
    </row>
    <row r="135" spans="1:7" x14ac:dyDescent="0.25">
      <c r="A135" s="13" t="s">
        <v>3034</v>
      </c>
      <c r="B135" s="36" t="s">
        <v>3035</v>
      </c>
      <c r="C135" s="36" t="s">
        <v>175</v>
      </c>
      <c r="D135" s="15">
        <v>5000000</v>
      </c>
      <c r="E135" s="16">
        <v>5013.33</v>
      </c>
      <c r="F135" s="17">
        <v>1.6899999999999998E-2</v>
      </c>
      <c r="G135" s="17">
        <v>7.6897999999999994E-2</v>
      </c>
    </row>
    <row r="136" spans="1:7" x14ac:dyDescent="0.25">
      <c r="A136" s="13" t="s">
        <v>1598</v>
      </c>
      <c r="B136" s="36" t="s">
        <v>1599</v>
      </c>
      <c r="C136" s="36" t="s">
        <v>168</v>
      </c>
      <c r="D136" s="15">
        <v>5000000</v>
      </c>
      <c r="E136" s="16">
        <v>4997.62</v>
      </c>
      <c r="F136" s="17">
        <v>1.6899999999999998E-2</v>
      </c>
      <c r="G136" s="17">
        <v>7.6100000000000001E-2</v>
      </c>
    </row>
    <row r="137" spans="1:7" x14ac:dyDescent="0.25">
      <c r="A137" s="13" t="s">
        <v>3036</v>
      </c>
      <c r="B137" s="36" t="s">
        <v>3037</v>
      </c>
      <c r="C137" s="36" t="s">
        <v>168</v>
      </c>
      <c r="D137" s="15">
        <v>5000000</v>
      </c>
      <c r="E137" s="16">
        <v>4994.66</v>
      </c>
      <c r="F137" s="17">
        <v>1.6899999999999998E-2</v>
      </c>
      <c r="G137" s="17">
        <v>8.0949999999999994E-2</v>
      </c>
    </row>
    <row r="138" spans="1:7" x14ac:dyDescent="0.25">
      <c r="A138" s="13" t="s">
        <v>1041</v>
      </c>
      <c r="B138" s="36" t="s">
        <v>1042</v>
      </c>
      <c r="C138" s="36" t="s">
        <v>168</v>
      </c>
      <c r="D138" s="15">
        <v>5000000</v>
      </c>
      <c r="E138" s="16">
        <v>4972.26</v>
      </c>
      <c r="F138" s="17">
        <v>1.6799999999999999E-2</v>
      </c>
      <c r="G138" s="17">
        <v>7.7899999999999997E-2</v>
      </c>
    </row>
    <row r="139" spans="1:7" x14ac:dyDescent="0.25">
      <c r="A139" s="13" t="s">
        <v>2728</v>
      </c>
      <c r="B139" s="36" t="s">
        <v>2729</v>
      </c>
      <c r="C139" s="36" t="s">
        <v>168</v>
      </c>
      <c r="D139" s="15">
        <v>5000000</v>
      </c>
      <c r="E139" s="16">
        <v>4970.96</v>
      </c>
      <c r="F139" s="17">
        <v>1.6799999999999999E-2</v>
      </c>
      <c r="G139" s="17">
        <v>7.8450000000000006E-2</v>
      </c>
    </row>
    <row r="140" spans="1:7" x14ac:dyDescent="0.25">
      <c r="A140" s="13" t="s">
        <v>2929</v>
      </c>
      <c r="B140" s="36" t="s">
        <v>2930</v>
      </c>
      <c r="C140" s="36" t="s">
        <v>168</v>
      </c>
      <c r="D140" s="15">
        <v>5000000</v>
      </c>
      <c r="E140" s="16">
        <v>4970.3</v>
      </c>
      <c r="F140" s="17">
        <v>1.6799999999999999E-2</v>
      </c>
      <c r="G140" s="17">
        <v>7.7998999999999999E-2</v>
      </c>
    </row>
    <row r="141" spans="1:7" x14ac:dyDescent="0.25">
      <c r="A141" s="13" t="s">
        <v>173</v>
      </c>
      <c r="B141" s="36" t="s">
        <v>174</v>
      </c>
      <c r="C141" s="36" t="s">
        <v>175</v>
      </c>
      <c r="D141" s="15">
        <v>5000000</v>
      </c>
      <c r="E141" s="16">
        <v>4966.72</v>
      </c>
      <c r="F141" s="17">
        <v>1.6799999999999999E-2</v>
      </c>
      <c r="G141" s="17">
        <v>7.8687000000000007E-2</v>
      </c>
    </row>
    <row r="142" spans="1:7" x14ac:dyDescent="0.25">
      <c r="A142" s="13" t="s">
        <v>1273</v>
      </c>
      <c r="B142" s="36" t="s">
        <v>1274</v>
      </c>
      <c r="C142" s="36" t="s">
        <v>168</v>
      </c>
      <c r="D142" s="15">
        <v>5000000</v>
      </c>
      <c r="E142" s="16">
        <v>4956</v>
      </c>
      <c r="F142" s="17">
        <v>1.67E-2</v>
      </c>
      <c r="G142" s="17">
        <v>8.2574999999999996E-2</v>
      </c>
    </row>
    <row r="143" spans="1:7" x14ac:dyDescent="0.25">
      <c r="A143" s="13" t="s">
        <v>3038</v>
      </c>
      <c r="B143" s="36" t="s">
        <v>3039</v>
      </c>
      <c r="C143" s="36" t="s">
        <v>168</v>
      </c>
      <c r="D143" s="15">
        <v>5000000</v>
      </c>
      <c r="E143" s="16">
        <v>4918.93</v>
      </c>
      <c r="F143" s="17">
        <v>1.66E-2</v>
      </c>
      <c r="G143" s="17">
        <v>8.2198999999999994E-2</v>
      </c>
    </row>
    <row r="144" spans="1:7" x14ac:dyDescent="0.25">
      <c r="A144" s="13" t="s">
        <v>1037</v>
      </c>
      <c r="B144" s="36" t="s">
        <v>1038</v>
      </c>
      <c r="C144" s="36" t="s">
        <v>168</v>
      </c>
      <c r="D144" s="15">
        <v>5000000</v>
      </c>
      <c r="E144" s="16">
        <v>4894</v>
      </c>
      <c r="F144" s="17">
        <v>1.6500000000000001E-2</v>
      </c>
      <c r="G144" s="17">
        <v>8.4039000000000003E-2</v>
      </c>
    </row>
    <row r="145" spans="1:7" x14ac:dyDescent="0.25">
      <c r="A145" s="13" t="s">
        <v>3040</v>
      </c>
      <c r="B145" s="36" t="s">
        <v>3041</v>
      </c>
      <c r="C145" s="36" t="s">
        <v>168</v>
      </c>
      <c r="D145" s="15">
        <v>4000000</v>
      </c>
      <c r="E145" s="16">
        <v>3996.8</v>
      </c>
      <c r="F145" s="17">
        <v>1.35E-2</v>
      </c>
      <c r="G145" s="17">
        <v>6.9998000000000005E-2</v>
      </c>
    </row>
    <row r="146" spans="1:7" x14ac:dyDescent="0.25">
      <c r="A146" s="13" t="s">
        <v>3042</v>
      </c>
      <c r="B146" s="36" t="s">
        <v>3043</v>
      </c>
      <c r="C146" s="36" t="s">
        <v>168</v>
      </c>
      <c r="D146" s="15">
        <v>3500000</v>
      </c>
      <c r="E146" s="16">
        <v>3500.62</v>
      </c>
      <c r="F146" s="17">
        <v>1.18E-2</v>
      </c>
      <c r="G146" s="17">
        <v>6.7475999999999994E-2</v>
      </c>
    </row>
    <row r="147" spans="1:7" x14ac:dyDescent="0.25">
      <c r="A147" s="13" t="s">
        <v>1299</v>
      </c>
      <c r="B147" s="36" t="s">
        <v>1300</v>
      </c>
      <c r="C147" s="36" t="s">
        <v>168</v>
      </c>
      <c r="D147" s="15">
        <v>3000000</v>
      </c>
      <c r="E147" s="16">
        <v>3003.42</v>
      </c>
      <c r="F147" s="17">
        <v>1.01E-2</v>
      </c>
      <c r="G147" s="17">
        <v>7.5803999999999996E-2</v>
      </c>
    </row>
    <row r="148" spans="1:7" x14ac:dyDescent="0.25">
      <c r="A148" s="13" t="s">
        <v>1033</v>
      </c>
      <c r="B148" s="36" t="s">
        <v>1034</v>
      </c>
      <c r="C148" s="36" t="s">
        <v>175</v>
      </c>
      <c r="D148" s="15">
        <v>3000000</v>
      </c>
      <c r="E148" s="16">
        <v>2991.5</v>
      </c>
      <c r="F148" s="17">
        <v>1.01E-2</v>
      </c>
      <c r="G148" s="17">
        <v>8.1199999999999994E-2</v>
      </c>
    </row>
    <row r="149" spans="1:7" x14ac:dyDescent="0.25">
      <c r="A149" s="13" t="s">
        <v>3044</v>
      </c>
      <c r="B149" s="36" t="s">
        <v>3045</v>
      </c>
      <c r="C149" s="36" t="s">
        <v>168</v>
      </c>
      <c r="D149" s="15">
        <v>2500000</v>
      </c>
      <c r="E149" s="16">
        <v>2537.38</v>
      </c>
      <c r="F149" s="17">
        <v>8.6E-3</v>
      </c>
      <c r="G149" s="17">
        <v>7.6799999999999993E-2</v>
      </c>
    </row>
    <row r="150" spans="1:7" x14ac:dyDescent="0.25">
      <c r="A150" s="13" t="s">
        <v>2963</v>
      </c>
      <c r="B150" s="36" t="s">
        <v>2964</v>
      </c>
      <c r="C150" s="36" t="s">
        <v>168</v>
      </c>
      <c r="D150" s="15">
        <v>2500000</v>
      </c>
      <c r="E150" s="16">
        <v>2504.4699999999998</v>
      </c>
      <c r="F150" s="17">
        <v>8.5000000000000006E-3</v>
      </c>
      <c r="G150" s="17">
        <v>7.5500999999999999E-2</v>
      </c>
    </row>
    <row r="151" spans="1:7" x14ac:dyDescent="0.25">
      <c r="A151" s="13" t="s">
        <v>1039</v>
      </c>
      <c r="B151" s="36" t="s">
        <v>1040</v>
      </c>
      <c r="C151" s="36" t="s">
        <v>175</v>
      </c>
      <c r="D151" s="15">
        <v>2500000</v>
      </c>
      <c r="E151" s="16">
        <v>2504.2399999999998</v>
      </c>
      <c r="F151" s="17">
        <v>8.5000000000000006E-3</v>
      </c>
      <c r="G151" s="17">
        <v>7.9398999999999997E-2</v>
      </c>
    </row>
    <row r="152" spans="1:7" x14ac:dyDescent="0.25">
      <c r="A152" s="13" t="s">
        <v>1303</v>
      </c>
      <c r="B152" s="36" t="s">
        <v>1304</v>
      </c>
      <c r="C152" s="36" t="s">
        <v>168</v>
      </c>
      <c r="D152" s="15">
        <v>2500000</v>
      </c>
      <c r="E152" s="16">
        <v>2494.21</v>
      </c>
      <c r="F152" s="17">
        <v>8.3999999999999995E-3</v>
      </c>
      <c r="G152" s="17">
        <v>7.6950000000000005E-2</v>
      </c>
    </row>
    <row r="153" spans="1:7" x14ac:dyDescent="0.25">
      <c r="A153" s="13" t="s">
        <v>1035</v>
      </c>
      <c r="B153" s="36" t="s">
        <v>1036</v>
      </c>
      <c r="C153" s="36" t="s">
        <v>168</v>
      </c>
      <c r="D153" s="15">
        <v>2500000</v>
      </c>
      <c r="E153" s="16">
        <v>2491.09</v>
      </c>
      <c r="F153" s="17">
        <v>8.3999999999999995E-3</v>
      </c>
      <c r="G153" s="17">
        <v>8.0249000000000001E-2</v>
      </c>
    </row>
    <row r="154" spans="1:7" x14ac:dyDescent="0.25">
      <c r="A154" s="13" t="s">
        <v>3046</v>
      </c>
      <c r="B154" s="36" t="s">
        <v>3047</v>
      </c>
      <c r="C154" s="36" t="s">
        <v>168</v>
      </c>
      <c r="D154" s="15">
        <v>2500000</v>
      </c>
      <c r="E154" s="16">
        <v>2490.37</v>
      </c>
      <c r="F154" s="17">
        <v>8.3999999999999995E-3</v>
      </c>
      <c r="G154" s="17">
        <v>8.2049999999999998E-2</v>
      </c>
    </row>
    <row r="155" spans="1:7" x14ac:dyDescent="0.25">
      <c r="A155" s="13" t="s">
        <v>3048</v>
      </c>
      <c r="B155" s="36" t="s">
        <v>3049</v>
      </c>
      <c r="C155" s="36" t="s">
        <v>168</v>
      </c>
      <c r="D155" s="15">
        <v>2500000</v>
      </c>
      <c r="E155" s="16">
        <v>2485.3200000000002</v>
      </c>
      <c r="F155" s="17">
        <v>8.3999999999999995E-3</v>
      </c>
      <c r="G155" s="17">
        <v>8.165E-2</v>
      </c>
    </row>
    <row r="156" spans="1:7" x14ac:dyDescent="0.25">
      <c r="A156" s="13" t="s">
        <v>3050</v>
      </c>
      <c r="B156" s="36" t="s">
        <v>3051</v>
      </c>
      <c r="C156" s="36" t="s">
        <v>168</v>
      </c>
      <c r="D156" s="15">
        <v>2500000</v>
      </c>
      <c r="E156" s="16">
        <v>2479.41</v>
      </c>
      <c r="F156" s="17">
        <v>8.3999999999999995E-3</v>
      </c>
      <c r="G156" s="17">
        <v>7.8E-2</v>
      </c>
    </row>
    <row r="157" spans="1:7" x14ac:dyDescent="0.25">
      <c r="A157" s="13" t="s">
        <v>2530</v>
      </c>
      <c r="B157" s="36" t="s">
        <v>2531</v>
      </c>
      <c r="C157" s="36" t="s">
        <v>168</v>
      </c>
      <c r="D157" s="15">
        <v>2500000</v>
      </c>
      <c r="E157" s="16">
        <v>2478.2199999999998</v>
      </c>
      <c r="F157" s="17">
        <v>8.3999999999999995E-3</v>
      </c>
      <c r="G157" s="17">
        <v>8.2000000000000003E-2</v>
      </c>
    </row>
    <row r="158" spans="1:7" x14ac:dyDescent="0.25">
      <c r="A158" s="13" t="s">
        <v>201</v>
      </c>
      <c r="B158" s="36" t="s">
        <v>202</v>
      </c>
      <c r="C158" s="36" t="s">
        <v>168</v>
      </c>
      <c r="D158" s="15">
        <v>2500000</v>
      </c>
      <c r="E158" s="16">
        <v>2476.3000000000002</v>
      </c>
      <c r="F158" s="17">
        <v>8.3999999999999995E-3</v>
      </c>
      <c r="G158" s="17">
        <v>7.8687999999999994E-2</v>
      </c>
    </row>
    <row r="159" spans="1:7" x14ac:dyDescent="0.25">
      <c r="A159" s="13" t="s">
        <v>1045</v>
      </c>
      <c r="B159" s="36" t="s">
        <v>1046</v>
      </c>
      <c r="C159" s="36" t="s">
        <v>168</v>
      </c>
      <c r="D159" s="15">
        <v>2500000</v>
      </c>
      <c r="E159" s="16">
        <v>2468.4499999999998</v>
      </c>
      <c r="F159" s="17">
        <v>8.3000000000000001E-3</v>
      </c>
      <c r="G159" s="17">
        <v>8.1500000000000003E-2</v>
      </c>
    </row>
    <row r="160" spans="1:7" x14ac:dyDescent="0.25">
      <c r="A160" s="13" t="s">
        <v>3052</v>
      </c>
      <c r="B160" s="36" t="s">
        <v>3053</v>
      </c>
      <c r="C160" s="36" t="s">
        <v>168</v>
      </c>
      <c r="D160" s="15">
        <v>2500000</v>
      </c>
      <c r="E160" s="16">
        <v>2456.0300000000002</v>
      </c>
      <c r="F160" s="17">
        <v>8.3000000000000001E-3</v>
      </c>
      <c r="G160" s="17">
        <v>8.2400000000000001E-2</v>
      </c>
    </row>
    <row r="161" spans="1:7" x14ac:dyDescent="0.25">
      <c r="A161" s="13" t="s">
        <v>1576</v>
      </c>
      <c r="B161" s="36" t="s">
        <v>1577</v>
      </c>
      <c r="C161" s="36" t="s">
        <v>175</v>
      </c>
      <c r="D161" s="15">
        <v>1500000</v>
      </c>
      <c r="E161" s="16">
        <v>1503.77</v>
      </c>
      <c r="F161" s="17">
        <v>5.1000000000000004E-3</v>
      </c>
      <c r="G161" s="17">
        <v>7.8450000000000006E-2</v>
      </c>
    </row>
    <row r="162" spans="1:7" x14ac:dyDescent="0.25">
      <c r="A162" s="13" t="s">
        <v>1291</v>
      </c>
      <c r="B162" s="36" t="s">
        <v>1292</v>
      </c>
      <c r="C162" s="36" t="s">
        <v>168</v>
      </c>
      <c r="D162" s="15">
        <v>1000000</v>
      </c>
      <c r="E162" s="16">
        <v>1001.07</v>
      </c>
      <c r="F162" s="17">
        <v>3.3999999999999998E-3</v>
      </c>
      <c r="G162" s="17">
        <v>7.4548000000000003E-2</v>
      </c>
    </row>
    <row r="163" spans="1:7" x14ac:dyDescent="0.25">
      <c r="A163" s="13" t="s">
        <v>3054</v>
      </c>
      <c r="B163" s="36" t="s">
        <v>3055</v>
      </c>
      <c r="C163" s="36" t="s">
        <v>175</v>
      </c>
      <c r="D163" s="15">
        <v>1000000</v>
      </c>
      <c r="E163" s="16">
        <v>1000.15</v>
      </c>
      <c r="F163" s="17">
        <v>3.3999999999999998E-3</v>
      </c>
      <c r="G163" s="17">
        <v>6.8049999999999999E-2</v>
      </c>
    </row>
    <row r="164" spans="1:7" x14ac:dyDescent="0.25">
      <c r="A164" s="13" t="s">
        <v>3056</v>
      </c>
      <c r="B164" s="36" t="s">
        <v>3057</v>
      </c>
      <c r="C164" s="36" t="s">
        <v>168</v>
      </c>
      <c r="D164" s="15">
        <v>500000</v>
      </c>
      <c r="E164" s="16">
        <v>500.18</v>
      </c>
      <c r="F164" s="17">
        <v>1.6999999999999999E-3</v>
      </c>
      <c r="G164" s="17">
        <v>6.9899000000000003E-2</v>
      </c>
    </row>
    <row r="165" spans="1:7" x14ac:dyDescent="0.25">
      <c r="A165" s="13" t="s">
        <v>1578</v>
      </c>
      <c r="B165" s="36" t="s">
        <v>1579</v>
      </c>
      <c r="C165" s="36" t="s">
        <v>168</v>
      </c>
      <c r="D165" s="15">
        <v>200000</v>
      </c>
      <c r="E165" s="16">
        <v>200.01</v>
      </c>
      <c r="F165" s="17">
        <v>6.9999999999999999E-4</v>
      </c>
      <c r="G165" s="17">
        <v>7.6997999999999997E-2</v>
      </c>
    </row>
    <row r="166" spans="1:7" x14ac:dyDescent="0.25">
      <c r="A166" s="13" t="s">
        <v>2872</v>
      </c>
      <c r="B166" s="36" t="s">
        <v>2873</v>
      </c>
      <c r="C166" s="36" t="s">
        <v>168</v>
      </c>
      <c r="D166" s="15">
        <v>200000</v>
      </c>
      <c r="E166" s="16">
        <v>199.73</v>
      </c>
      <c r="F166" s="17">
        <v>6.9999999999999999E-4</v>
      </c>
      <c r="G166" s="17">
        <v>7.8600000000000003E-2</v>
      </c>
    </row>
    <row r="167" spans="1:7" x14ac:dyDescent="0.25">
      <c r="A167" s="14" t="s">
        <v>325</v>
      </c>
      <c r="B167" s="37"/>
      <c r="C167" s="37"/>
      <c r="D167" s="18"/>
      <c r="E167" s="19">
        <v>134775.51</v>
      </c>
      <c r="F167" s="20">
        <v>0.45529999999999998</v>
      </c>
      <c r="G167" s="21"/>
    </row>
    <row r="168" spans="1:7" x14ac:dyDescent="0.25">
      <c r="A168" s="13"/>
      <c r="B168" s="36"/>
      <c r="C168" s="36"/>
      <c r="D168" s="15"/>
      <c r="E168" s="16"/>
      <c r="F168" s="17"/>
      <c r="G168" s="17"/>
    </row>
    <row r="169" spans="1:7" x14ac:dyDescent="0.25">
      <c r="A169" s="14" t="s">
        <v>326</v>
      </c>
      <c r="B169" s="36"/>
      <c r="C169" s="36"/>
      <c r="D169" s="15"/>
      <c r="E169" s="16"/>
      <c r="F169" s="17"/>
      <c r="G169" s="17"/>
    </row>
    <row r="170" spans="1:7" x14ac:dyDescent="0.25">
      <c r="A170" s="13" t="s">
        <v>1396</v>
      </c>
      <c r="B170" s="36" t="s">
        <v>1397</v>
      </c>
      <c r="C170" s="36" t="s">
        <v>329</v>
      </c>
      <c r="D170" s="15">
        <v>6500000</v>
      </c>
      <c r="E170" s="16">
        <v>6555.26</v>
      </c>
      <c r="F170" s="17">
        <v>2.2100000000000002E-2</v>
      </c>
      <c r="G170" s="17">
        <v>6.2283999999999999E-2</v>
      </c>
    </row>
    <row r="171" spans="1:7" x14ac:dyDescent="0.25">
      <c r="A171" s="13" t="s">
        <v>1392</v>
      </c>
      <c r="B171" s="36" t="s">
        <v>1393</v>
      </c>
      <c r="C171" s="36" t="s">
        <v>329</v>
      </c>
      <c r="D171" s="15">
        <v>4500000</v>
      </c>
      <c r="E171" s="16">
        <v>4540.05</v>
      </c>
      <c r="F171" s="17">
        <v>1.5299999999999999E-2</v>
      </c>
      <c r="G171" s="17">
        <v>6.5396999999999997E-2</v>
      </c>
    </row>
    <row r="172" spans="1:7" x14ac:dyDescent="0.25">
      <c r="A172" s="13" t="s">
        <v>1799</v>
      </c>
      <c r="B172" s="36" t="s">
        <v>1800</v>
      </c>
      <c r="C172" s="36" t="s">
        <v>329</v>
      </c>
      <c r="D172" s="15">
        <v>2500000</v>
      </c>
      <c r="E172" s="16">
        <v>2518.12</v>
      </c>
      <c r="F172" s="17">
        <v>8.5000000000000006E-3</v>
      </c>
      <c r="G172" s="17">
        <v>7.2399000000000005E-2</v>
      </c>
    </row>
    <row r="173" spans="1:7" x14ac:dyDescent="0.25">
      <c r="A173" s="13" t="s">
        <v>3058</v>
      </c>
      <c r="B173" s="36" t="s">
        <v>3059</v>
      </c>
      <c r="C173" s="36" t="s">
        <v>329</v>
      </c>
      <c r="D173" s="15">
        <v>2500000</v>
      </c>
      <c r="E173" s="16">
        <v>2452.4</v>
      </c>
      <c r="F173" s="17">
        <v>8.3000000000000001E-3</v>
      </c>
      <c r="G173" s="17">
        <v>6.9864999999999997E-2</v>
      </c>
    </row>
    <row r="174" spans="1:7" x14ac:dyDescent="0.25">
      <c r="A174" s="13" t="s">
        <v>2538</v>
      </c>
      <c r="B174" s="36" t="s">
        <v>2539</v>
      </c>
      <c r="C174" s="36" t="s">
        <v>329</v>
      </c>
      <c r="D174" s="15">
        <v>2500000</v>
      </c>
      <c r="E174" s="16">
        <v>2447</v>
      </c>
      <c r="F174" s="17">
        <v>8.3000000000000001E-3</v>
      </c>
      <c r="G174" s="17">
        <v>7.1465000000000001E-2</v>
      </c>
    </row>
    <row r="175" spans="1:7" x14ac:dyDescent="0.25">
      <c r="A175" s="13" t="s">
        <v>330</v>
      </c>
      <c r="B175" s="36" t="s">
        <v>331</v>
      </c>
      <c r="C175" s="36" t="s">
        <v>329</v>
      </c>
      <c r="D175" s="15">
        <v>100000</v>
      </c>
      <c r="E175" s="16">
        <v>101.04</v>
      </c>
      <c r="F175" s="17">
        <v>2.9999999999999997E-4</v>
      </c>
      <c r="G175" s="17">
        <v>6.7573999999999995E-2</v>
      </c>
    </row>
    <row r="176" spans="1:7" x14ac:dyDescent="0.25">
      <c r="A176" s="14" t="s">
        <v>325</v>
      </c>
      <c r="B176" s="37"/>
      <c r="C176" s="37"/>
      <c r="D176" s="18"/>
      <c r="E176" s="19">
        <v>18613.87</v>
      </c>
      <c r="F176" s="20">
        <v>6.2799999999999995E-2</v>
      </c>
      <c r="G176" s="21"/>
    </row>
    <row r="177" spans="1:9" x14ac:dyDescent="0.25">
      <c r="A177" s="13"/>
      <c r="B177" s="36"/>
      <c r="C177" s="36"/>
      <c r="D177" s="15"/>
      <c r="E177" s="16"/>
      <c r="F177" s="17"/>
      <c r="G177" s="17"/>
    </row>
    <row r="178" spans="1:9" x14ac:dyDescent="0.25">
      <c r="A178" s="14" t="s">
        <v>334</v>
      </c>
      <c r="B178" s="36"/>
      <c r="C178" s="36"/>
      <c r="D178" s="15"/>
      <c r="E178" s="16"/>
      <c r="F178" s="17"/>
      <c r="G178" s="17"/>
    </row>
    <row r="179" spans="1:9" x14ac:dyDescent="0.25">
      <c r="A179" s="14" t="s">
        <v>325</v>
      </c>
      <c r="B179" s="36"/>
      <c r="C179" s="36"/>
      <c r="D179" s="15"/>
      <c r="E179" s="22" t="s">
        <v>163</v>
      </c>
      <c r="F179" s="23" t="s">
        <v>163</v>
      </c>
      <c r="G179" s="17"/>
    </row>
    <row r="180" spans="1:9" x14ac:dyDescent="0.25">
      <c r="A180" s="13"/>
      <c r="B180" s="36"/>
      <c r="C180" s="36"/>
      <c r="D180" s="15"/>
      <c r="E180" s="16"/>
      <c r="F180" s="17"/>
      <c r="G180" s="17"/>
    </row>
    <row r="181" spans="1:9" x14ac:dyDescent="0.25">
      <c r="A181" s="14" t="s">
        <v>335</v>
      </c>
      <c r="B181" s="36"/>
      <c r="C181" s="36"/>
      <c r="D181" s="15"/>
      <c r="E181" s="16"/>
      <c r="F181" s="17"/>
      <c r="G181" s="17"/>
    </row>
    <row r="182" spans="1:9" x14ac:dyDescent="0.25">
      <c r="A182" s="14" t="s">
        <v>325</v>
      </c>
      <c r="B182" s="36"/>
      <c r="C182" s="36"/>
      <c r="D182" s="15"/>
      <c r="E182" s="22" t="s">
        <v>163</v>
      </c>
      <c r="F182" s="23" t="s">
        <v>163</v>
      </c>
      <c r="G182" s="17"/>
    </row>
    <row r="183" spans="1:9" x14ac:dyDescent="0.25">
      <c r="A183" s="13"/>
      <c r="B183" s="36"/>
      <c r="C183" s="36"/>
      <c r="D183" s="15"/>
      <c r="E183" s="16"/>
      <c r="F183" s="17"/>
      <c r="G183" s="17"/>
    </row>
    <row r="184" spans="1:9" x14ac:dyDescent="0.25">
      <c r="A184" s="25" t="s">
        <v>336</v>
      </c>
      <c r="B184" s="38"/>
      <c r="C184" s="38"/>
      <c r="D184" s="26"/>
      <c r="E184" s="29">
        <v>153389.38</v>
      </c>
      <c r="F184" s="30">
        <v>0.5181</v>
      </c>
      <c r="G184" s="21"/>
    </row>
    <row r="185" spans="1:9" x14ac:dyDescent="0.25">
      <c r="A185" s="14"/>
      <c r="B185" s="37"/>
      <c r="C185" s="37"/>
      <c r="D185" s="18"/>
      <c r="E185" s="42"/>
      <c r="F185" s="21"/>
      <c r="G185" s="21"/>
    </row>
    <row r="186" spans="1:9" x14ac:dyDescent="0.25">
      <c r="A186" s="14" t="s">
        <v>2670</v>
      </c>
      <c r="B186" s="37"/>
      <c r="C186" s="37"/>
      <c r="D186" s="18"/>
      <c r="E186" s="42"/>
      <c r="F186" s="21"/>
      <c r="G186" s="21"/>
    </row>
    <row r="187" spans="1:9" x14ac:dyDescent="0.25">
      <c r="A187" s="14" t="s">
        <v>3060</v>
      </c>
      <c r="B187" s="37"/>
      <c r="C187" s="37"/>
      <c r="D187" s="18"/>
      <c r="E187" s="42"/>
      <c r="F187" s="21"/>
      <c r="G187" s="21"/>
    </row>
    <row r="188" spans="1:9" x14ac:dyDescent="0.25">
      <c r="A188" s="13" t="s">
        <v>3061</v>
      </c>
      <c r="B188" s="36" t="s">
        <v>3062</v>
      </c>
      <c r="C188" s="36"/>
      <c r="D188" s="115">
        <v>12700</v>
      </c>
      <c r="E188" s="16">
        <v>18820.13</v>
      </c>
      <c r="F188" s="17">
        <f>E188/E216</f>
        <v>6.3559903461211362E-2</v>
      </c>
      <c r="G188" s="17"/>
    </row>
    <row r="189" spans="1:9" x14ac:dyDescent="0.25">
      <c r="A189" s="14" t="s">
        <v>3063</v>
      </c>
      <c r="B189" s="37"/>
      <c r="C189" s="37"/>
      <c r="D189" s="18"/>
      <c r="E189" s="42"/>
      <c r="F189" s="21"/>
      <c r="G189" s="21"/>
    </row>
    <row r="190" spans="1:9" x14ac:dyDescent="0.25">
      <c r="A190" s="13" t="s">
        <v>2672</v>
      </c>
      <c r="B190" s="36" t="s">
        <v>2673</v>
      </c>
      <c r="C190" s="36"/>
      <c r="D190" s="115">
        <v>12105</v>
      </c>
      <c r="E190" s="16">
        <v>26765.3655</v>
      </c>
      <c r="F190" s="17">
        <f>E190/E216</f>
        <v>9.0392789384772423E-2</v>
      </c>
      <c r="G190" s="17"/>
      <c r="H190" s="114"/>
      <c r="I190" s="114"/>
    </row>
    <row r="191" spans="1:9" x14ac:dyDescent="0.25">
      <c r="A191" s="14" t="s">
        <v>325</v>
      </c>
      <c r="B191" s="37"/>
      <c r="C191" s="37"/>
      <c r="D191" s="18"/>
      <c r="E191" s="29">
        <f>E190+E188</f>
        <v>45585.495500000005</v>
      </c>
      <c r="F191" s="30">
        <f>F190+F188</f>
        <v>0.15395269284598379</v>
      </c>
      <c r="G191" s="17"/>
    </row>
    <row r="192" spans="1:9" x14ac:dyDescent="0.25">
      <c r="A192" s="25" t="s">
        <v>336</v>
      </c>
      <c r="B192" s="38"/>
      <c r="C192" s="38"/>
      <c r="D192" s="26"/>
      <c r="E192" s="29">
        <f>E191</f>
        <v>45585.495500000005</v>
      </c>
      <c r="F192" s="30">
        <f>F191</f>
        <v>0.15395269284598379</v>
      </c>
      <c r="G192" s="21"/>
    </row>
    <row r="193" spans="1:7" x14ac:dyDescent="0.25">
      <c r="A193" s="13"/>
      <c r="B193" s="36"/>
      <c r="C193" s="36"/>
      <c r="D193" s="15"/>
      <c r="E193" s="16"/>
      <c r="F193" s="17"/>
      <c r="G193" s="17"/>
    </row>
    <row r="194" spans="1:7" x14ac:dyDescent="0.25">
      <c r="A194" s="14" t="s">
        <v>1336</v>
      </c>
      <c r="B194" s="36"/>
      <c r="C194" s="36"/>
      <c r="D194" s="15"/>
      <c r="E194" s="16"/>
      <c r="F194" s="17"/>
      <c r="G194" s="17"/>
    </row>
    <row r="195" spans="1:7" x14ac:dyDescent="0.25">
      <c r="A195" s="13"/>
      <c r="B195" s="36"/>
      <c r="C195" s="36"/>
      <c r="D195" s="15"/>
      <c r="E195" s="16"/>
      <c r="F195" s="17"/>
      <c r="G195" s="17"/>
    </row>
    <row r="196" spans="1:7" x14ac:dyDescent="0.25">
      <c r="A196" s="14" t="s">
        <v>1717</v>
      </c>
      <c r="B196" s="36"/>
      <c r="C196" s="36"/>
      <c r="D196" s="15"/>
      <c r="E196" s="16"/>
      <c r="F196" s="17"/>
      <c r="G196" s="17"/>
    </row>
    <row r="197" spans="1:7" x14ac:dyDescent="0.25">
      <c r="A197" s="13" t="s">
        <v>3064</v>
      </c>
      <c r="B197" s="36" t="s">
        <v>3065</v>
      </c>
      <c r="C197" s="36" t="s">
        <v>1343</v>
      </c>
      <c r="D197" s="15">
        <v>2500000</v>
      </c>
      <c r="E197" s="16">
        <v>2389.6799999999998</v>
      </c>
      <c r="F197" s="17">
        <v>8.0999999999999996E-3</v>
      </c>
      <c r="G197" s="17">
        <v>7.6249999999999998E-2</v>
      </c>
    </row>
    <row r="198" spans="1:7" x14ac:dyDescent="0.25">
      <c r="A198" s="14" t="s">
        <v>325</v>
      </c>
      <c r="B198" s="37"/>
      <c r="C198" s="37"/>
      <c r="D198" s="18"/>
      <c r="E198" s="19">
        <v>2389.6799999999998</v>
      </c>
      <c r="F198" s="20">
        <v>8.0999999999999996E-3</v>
      </c>
      <c r="G198" s="21"/>
    </row>
    <row r="199" spans="1:7" x14ac:dyDescent="0.25">
      <c r="A199" s="13"/>
      <c r="B199" s="36"/>
      <c r="C199" s="36"/>
      <c r="D199" s="15"/>
      <c r="E199" s="16"/>
      <c r="F199" s="17"/>
      <c r="G199" s="17"/>
    </row>
    <row r="200" spans="1:7" x14ac:dyDescent="0.25">
      <c r="A200" s="25" t="s">
        <v>336</v>
      </c>
      <c r="B200" s="38"/>
      <c r="C200" s="38"/>
      <c r="D200" s="26"/>
      <c r="E200" s="29">
        <v>2389.6799999999998</v>
      </c>
      <c r="F200" s="30">
        <v>8.0999999999999996E-3</v>
      </c>
      <c r="G200" s="21"/>
    </row>
    <row r="201" spans="1:7" x14ac:dyDescent="0.25">
      <c r="A201" s="13"/>
      <c r="B201" s="36"/>
      <c r="C201" s="36"/>
      <c r="D201" s="15"/>
      <c r="E201" s="16"/>
      <c r="F201" s="17"/>
      <c r="G201" s="17"/>
    </row>
    <row r="202" spans="1:7" x14ac:dyDescent="0.25">
      <c r="A202" s="13"/>
      <c r="B202" s="36"/>
      <c r="C202" s="36"/>
      <c r="D202" s="15"/>
      <c r="E202" s="16"/>
      <c r="F202" s="17"/>
      <c r="G202" s="17"/>
    </row>
    <row r="203" spans="1:7" x14ac:dyDescent="0.25">
      <c r="A203" s="14" t="s">
        <v>587</v>
      </c>
      <c r="B203" s="36"/>
      <c r="C203" s="36"/>
      <c r="D203" s="15"/>
      <c r="E203" s="16"/>
      <c r="F203" s="17"/>
      <c r="G203" s="17"/>
    </row>
    <row r="204" spans="1:7" x14ac:dyDescent="0.25">
      <c r="A204" s="13" t="s">
        <v>1057</v>
      </c>
      <c r="B204" s="36" t="s">
        <v>1058</v>
      </c>
      <c r="C204" s="36"/>
      <c r="D204" s="15">
        <v>15394828.629000001</v>
      </c>
      <c r="E204" s="16">
        <v>1755.93</v>
      </c>
      <c r="F204" s="17">
        <v>5.8999999999999999E-3</v>
      </c>
      <c r="G204" s="17"/>
    </row>
    <row r="205" spans="1:7" x14ac:dyDescent="0.25">
      <c r="A205" s="13" t="s">
        <v>1059</v>
      </c>
      <c r="B205" s="36" t="s">
        <v>1060</v>
      </c>
      <c r="C205" s="36"/>
      <c r="D205" s="15">
        <v>11348427.585999999</v>
      </c>
      <c r="E205" s="16">
        <v>1278.24</v>
      </c>
      <c r="F205" s="17">
        <v>4.3E-3</v>
      </c>
      <c r="G205" s="17"/>
    </row>
    <row r="206" spans="1:7" x14ac:dyDescent="0.25">
      <c r="A206" s="13"/>
      <c r="B206" s="36"/>
      <c r="C206" s="36"/>
      <c r="D206" s="15"/>
      <c r="E206" s="16"/>
      <c r="F206" s="17"/>
      <c r="G206" s="17"/>
    </row>
    <row r="207" spans="1:7" x14ac:dyDescent="0.25">
      <c r="A207" s="25" t="s">
        <v>336</v>
      </c>
      <c r="B207" s="38"/>
      <c r="C207" s="38"/>
      <c r="D207" s="26"/>
      <c r="E207" s="29">
        <v>3034.17</v>
      </c>
      <c r="F207" s="30">
        <v>1.0200000000000001E-2</v>
      </c>
      <c r="G207" s="21"/>
    </row>
    <row r="208" spans="1:7" x14ac:dyDescent="0.25">
      <c r="A208" s="13"/>
      <c r="B208" s="36"/>
      <c r="C208" s="36"/>
      <c r="D208" s="15"/>
      <c r="E208" s="16"/>
      <c r="F208" s="17"/>
      <c r="G208" s="17"/>
    </row>
    <row r="209" spans="1:7" x14ac:dyDescent="0.25">
      <c r="A209" s="14" t="s">
        <v>337</v>
      </c>
      <c r="B209" s="36"/>
      <c r="C209" s="36"/>
      <c r="D209" s="15"/>
      <c r="E209" s="16"/>
      <c r="F209" s="17"/>
      <c r="G209" s="17"/>
    </row>
    <row r="210" spans="1:7" x14ac:dyDescent="0.25">
      <c r="A210" s="13" t="s">
        <v>339</v>
      </c>
      <c r="B210" s="36"/>
      <c r="C210" s="36"/>
      <c r="D210" s="15"/>
      <c r="E210" s="16">
        <v>9223.7099999999991</v>
      </c>
      <c r="F210" s="17">
        <v>3.1199999999999999E-2</v>
      </c>
      <c r="G210" s="17">
        <v>5.1214000000000003E-2</v>
      </c>
    </row>
    <row r="211" spans="1:7" x14ac:dyDescent="0.25">
      <c r="A211" s="14" t="s">
        <v>325</v>
      </c>
      <c r="B211" s="37"/>
      <c r="C211" s="37"/>
      <c r="D211" s="18"/>
      <c r="E211" s="19">
        <v>9223.7099999999991</v>
      </c>
      <c r="F211" s="20">
        <v>3.1199999999999999E-2</v>
      </c>
      <c r="G211" s="21"/>
    </row>
    <row r="212" spans="1:7" x14ac:dyDescent="0.25">
      <c r="A212" s="13"/>
      <c r="B212" s="36"/>
      <c r="C212" s="36"/>
      <c r="D212" s="15"/>
      <c r="E212" s="16"/>
      <c r="F212" s="17"/>
      <c r="G212" s="17"/>
    </row>
    <row r="213" spans="1:7" x14ac:dyDescent="0.25">
      <c r="A213" s="25" t="s">
        <v>336</v>
      </c>
      <c r="B213" s="38"/>
      <c r="C213" s="38"/>
      <c r="D213" s="26"/>
      <c r="E213" s="29">
        <v>9223.7099999999991</v>
      </c>
      <c r="F213" s="30">
        <v>3.1199999999999999E-2</v>
      </c>
      <c r="G213" s="21"/>
    </row>
    <row r="214" spans="1:7" x14ac:dyDescent="0.25">
      <c r="A214" s="13" t="s">
        <v>340</v>
      </c>
      <c r="B214" s="36"/>
      <c r="C214" s="36"/>
      <c r="D214" s="15"/>
      <c r="E214" s="16">
        <v>5649.3688955999996</v>
      </c>
      <c r="F214" s="17">
        <v>1.9078999999999999E-2</v>
      </c>
      <c r="G214" s="17"/>
    </row>
    <row r="215" spans="1:7" x14ac:dyDescent="0.25">
      <c r="A215" s="13" t="s">
        <v>341</v>
      </c>
      <c r="B215" s="36"/>
      <c r="C215" s="36"/>
      <c r="D215" s="15"/>
      <c r="E215" s="16">
        <v>3064.8256043999841</v>
      </c>
      <c r="F215" s="17">
        <f>E215/E216</f>
        <v>1.0350620295455543E-2</v>
      </c>
      <c r="G215" s="17">
        <v>5.1214000000000003E-2</v>
      </c>
    </row>
    <row r="216" spans="1:7" x14ac:dyDescent="0.25">
      <c r="A216" s="33" t="s">
        <v>342</v>
      </c>
      <c r="B216" s="39"/>
      <c r="C216" s="39"/>
      <c r="D216" s="34"/>
      <c r="E216" s="27">
        <v>296100.67</v>
      </c>
      <c r="F216" s="28">
        <v>1</v>
      </c>
      <c r="G216" s="28"/>
    </row>
    <row r="217" spans="1:7" x14ac:dyDescent="0.25">
      <c r="A217" s="70" t="s">
        <v>343</v>
      </c>
      <c r="B217" s="71"/>
      <c r="C217" s="71"/>
      <c r="D217" s="71"/>
      <c r="E217" s="71"/>
      <c r="F217" s="71"/>
      <c r="G217" s="72"/>
    </row>
    <row r="218" spans="1:7" x14ac:dyDescent="0.25">
      <c r="A218" s="1" t="s">
        <v>1063</v>
      </c>
      <c r="E218" s="114"/>
      <c r="F218" s="2"/>
    </row>
    <row r="219" spans="1:7" x14ac:dyDescent="0.25">
      <c r="A219" s="1" t="s">
        <v>344</v>
      </c>
      <c r="F219" s="2"/>
    </row>
    <row r="220" spans="1:7" x14ac:dyDescent="0.25">
      <c r="E220" s="114"/>
    </row>
    <row r="221" spans="1:7" x14ac:dyDescent="0.25">
      <c r="A221" s="1" t="s">
        <v>346</v>
      </c>
      <c r="E221" s="114"/>
    </row>
    <row r="222" spans="1:7" x14ac:dyDescent="0.25">
      <c r="A222" s="56" t="s">
        <v>347</v>
      </c>
      <c r="B222" s="3" t="s">
        <v>163</v>
      </c>
    </row>
    <row r="223" spans="1:7" x14ac:dyDescent="0.25">
      <c r="A223" t="s">
        <v>348</v>
      </c>
    </row>
    <row r="224" spans="1:7" x14ac:dyDescent="0.25">
      <c r="A224" t="s">
        <v>590</v>
      </c>
      <c r="B224" t="s">
        <v>350</v>
      </c>
      <c r="C224" t="s">
        <v>350</v>
      </c>
    </row>
    <row r="225" spans="1:3" x14ac:dyDescent="0.25">
      <c r="B225" s="111">
        <v>46265</v>
      </c>
      <c r="C225" s="111">
        <v>46295</v>
      </c>
    </row>
    <row r="226" spans="1:3" x14ac:dyDescent="0.25">
      <c r="A226" t="s">
        <v>973</v>
      </c>
      <c r="B226">
        <v>12.6259</v>
      </c>
      <c r="C226">
        <v>12.695499999999999</v>
      </c>
    </row>
    <row r="227" spans="1:3" x14ac:dyDescent="0.25">
      <c r="A227" t="s">
        <v>592</v>
      </c>
      <c r="B227">
        <v>12.2218</v>
      </c>
      <c r="C227">
        <v>12.289199999999999</v>
      </c>
    </row>
    <row r="228" spans="1:3" x14ac:dyDescent="0.25">
      <c r="A228" t="s">
        <v>974</v>
      </c>
      <c r="B228">
        <v>12.495699999999999</v>
      </c>
      <c r="C228">
        <v>12.561199999999999</v>
      </c>
    </row>
    <row r="229" spans="1:3" x14ac:dyDescent="0.25">
      <c r="A229" t="s">
        <v>594</v>
      </c>
      <c r="B229">
        <v>12.0924</v>
      </c>
      <c r="C229">
        <v>12.1557</v>
      </c>
    </row>
    <row r="230" spans="1:3" x14ac:dyDescent="0.25">
      <c r="A230" t="s">
        <v>352</v>
      </c>
      <c r="B230" s="3" t="s">
        <v>163</v>
      </c>
    </row>
    <row r="231" spans="1:3" x14ac:dyDescent="0.25">
      <c r="A231" t="s">
        <v>353</v>
      </c>
      <c r="B231" s="3" t="s">
        <v>163</v>
      </c>
    </row>
    <row r="232" spans="1:3" ht="29.1" customHeight="1" x14ac:dyDescent="0.25">
      <c r="A232" s="56" t="s">
        <v>354</v>
      </c>
      <c r="B232" s="3" t="s">
        <v>163</v>
      </c>
    </row>
    <row r="233" spans="1:3" ht="29.1" customHeight="1" x14ac:dyDescent="0.25">
      <c r="A233" s="56" t="s">
        <v>355</v>
      </c>
      <c r="B233" s="3" t="s">
        <v>163</v>
      </c>
    </row>
    <row r="234" spans="1:3" x14ac:dyDescent="0.25">
      <c r="A234" t="s">
        <v>356</v>
      </c>
      <c r="B234" s="66">
        <f>B250</f>
        <v>1.4764976902977001</v>
      </c>
    </row>
    <row r="235" spans="1:3" x14ac:dyDescent="0.25">
      <c r="A235" t="s">
        <v>595</v>
      </c>
      <c r="B235" s="57">
        <v>5.9039999999999999</v>
      </c>
    </row>
    <row r="236" spans="1:3" ht="43.5" customHeight="1" x14ac:dyDescent="0.25">
      <c r="A236" s="56" t="s">
        <v>357</v>
      </c>
      <c r="B236" s="3">
        <v>0</v>
      </c>
    </row>
    <row r="237" spans="1:3" x14ac:dyDescent="0.25">
      <c r="B237" s="3"/>
    </row>
    <row r="238" spans="1:3" ht="29.1" customHeight="1" x14ac:dyDescent="0.25">
      <c r="A238" s="56" t="s">
        <v>358</v>
      </c>
      <c r="B238" s="3" t="s">
        <v>163</v>
      </c>
    </row>
    <row r="239" spans="1:3" ht="29.1" customHeight="1" x14ac:dyDescent="0.25">
      <c r="A239" s="56" t="s">
        <v>359</v>
      </c>
      <c r="B239" t="s">
        <v>163</v>
      </c>
    </row>
    <row r="240" spans="1:3" ht="29.1" customHeight="1" x14ac:dyDescent="0.25">
      <c r="A240" s="56" t="s">
        <v>360</v>
      </c>
      <c r="B240" s="3" t="s">
        <v>163</v>
      </c>
    </row>
    <row r="241" spans="1:10" ht="29.1" customHeight="1" x14ac:dyDescent="0.25">
      <c r="A241" s="56" t="s">
        <v>361</v>
      </c>
      <c r="B241" s="3" t="s">
        <v>163</v>
      </c>
    </row>
    <row r="242" spans="1:10" x14ac:dyDescent="0.25">
      <c r="A242" s="56"/>
      <c r="B242" s="3"/>
    </row>
    <row r="243" spans="1:10" x14ac:dyDescent="0.25">
      <c r="A243" t="s">
        <v>362</v>
      </c>
    </row>
    <row r="244" spans="1:10" x14ac:dyDescent="0.25">
      <c r="A244" s="24" t="s">
        <v>363</v>
      </c>
      <c r="B244" s="24" t="s">
        <v>3066</v>
      </c>
    </row>
    <row r="245" spans="1:10" x14ac:dyDescent="0.25">
      <c r="A245" s="24" t="s">
        <v>365</v>
      </c>
      <c r="B245" s="24" t="s">
        <v>3067</v>
      </c>
    </row>
    <row r="246" spans="1:10" x14ac:dyDescent="0.25">
      <c r="A246" s="24"/>
      <c r="B246" s="24"/>
    </row>
    <row r="247" spans="1:10" x14ac:dyDescent="0.25">
      <c r="A247" s="24" t="s">
        <v>367</v>
      </c>
      <c r="B247" s="60">
        <v>7.5755297338462304</v>
      </c>
    </row>
    <row r="248" spans="1:10" x14ac:dyDescent="0.25">
      <c r="A248" s="24"/>
      <c r="B248" s="24"/>
    </row>
    <row r="249" spans="1:10" x14ac:dyDescent="0.25">
      <c r="A249" s="24" t="s">
        <v>368</v>
      </c>
      <c r="B249" s="49">
        <v>1.3584000000000001</v>
      </c>
    </row>
    <row r="250" spans="1:10" x14ac:dyDescent="0.25">
      <c r="A250" s="24" t="s">
        <v>369</v>
      </c>
      <c r="B250" s="49">
        <v>1.4764976902977001</v>
      </c>
    </row>
    <row r="251" spans="1:10" x14ac:dyDescent="0.25">
      <c r="A251" s="24"/>
      <c r="B251" s="24"/>
    </row>
    <row r="252" spans="1:10" x14ac:dyDescent="0.25">
      <c r="A252" s="24" t="s">
        <v>370</v>
      </c>
      <c r="B252" s="61">
        <v>46295</v>
      </c>
    </row>
    <row r="254" spans="1:10" x14ac:dyDescent="0.25">
      <c r="A254" s="75" t="s">
        <v>1074</v>
      </c>
      <c r="B254" s="76" t="s">
        <v>1075</v>
      </c>
      <c r="C254" s="74"/>
      <c r="D254" s="74"/>
      <c r="E254" s="74"/>
      <c r="F254" s="74"/>
      <c r="G254" s="74"/>
      <c r="H254" s="74"/>
      <c r="I254" s="74"/>
      <c r="J254" s="74"/>
    </row>
    <row r="256" spans="1:10" x14ac:dyDescent="0.25">
      <c r="A256" s="75" t="s">
        <v>1076</v>
      </c>
      <c r="B256" s="76" t="s">
        <v>2310</v>
      </c>
      <c r="C256" s="74"/>
      <c r="D256" s="74"/>
      <c r="E256" s="74"/>
      <c r="F256" s="74"/>
      <c r="G256" s="74"/>
      <c r="H256" s="74"/>
      <c r="I256" s="74"/>
      <c r="J256" s="74"/>
    </row>
    <row r="257" spans="1:10" x14ac:dyDescent="0.25">
      <c r="A257" s="74"/>
      <c r="B257" s="77" t="s">
        <v>1080</v>
      </c>
      <c r="C257" s="78" t="s">
        <v>1089</v>
      </c>
      <c r="D257" s="79" t="s">
        <v>1090</v>
      </c>
      <c r="E257" s="77" t="s">
        <v>158</v>
      </c>
      <c r="F257" s="78" t="s">
        <v>1091</v>
      </c>
      <c r="G257" s="77" t="s">
        <v>1092</v>
      </c>
      <c r="H257" s="77" t="s">
        <v>1093</v>
      </c>
      <c r="I257" s="74"/>
      <c r="J257" s="74"/>
    </row>
    <row r="258" spans="1:10" x14ac:dyDescent="0.25">
      <c r="A258" s="74"/>
      <c r="B258" s="80" t="s">
        <v>3066</v>
      </c>
      <c r="C258" s="80" t="s">
        <v>2317</v>
      </c>
      <c r="D258" s="80" t="s">
        <v>2313</v>
      </c>
      <c r="E258" s="81">
        <v>47925</v>
      </c>
      <c r="F258" s="82">
        <v>1329.280231</v>
      </c>
      <c r="G258" s="82">
        <v>1324.3</v>
      </c>
      <c r="H258" s="83">
        <v>260.4893884</v>
      </c>
      <c r="I258" s="85"/>
      <c r="J258" s="74"/>
    </row>
    <row r="259" spans="1:10" x14ac:dyDescent="0.25">
      <c r="A259" s="74"/>
      <c r="B259" s="80" t="s">
        <v>3066</v>
      </c>
      <c r="C259" s="80" t="s">
        <v>2319</v>
      </c>
      <c r="D259" s="80" t="s">
        <v>2313</v>
      </c>
      <c r="E259" s="81">
        <v>11124</v>
      </c>
      <c r="F259" s="82">
        <v>2936</v>
      </c>
      <c r="G259" s="82">
        <v>2902.5</v>
      </c>
      <c r="H259" s="83">
        <v>77.551800299999996</v>
      </c>
      <c r="I259" s="85"/>
      <c r="J259" s="74"/>
    </row>
    <row r="260" spans="1:10" x14ac:dyDescent="0.25">
      <c r="A260" s="74"/>
      <c r="B260" s="80" t="s">
        <v>3066</v>
      </c>
      <c r="C260" s="80" t="s">
        <v>2320</v>
      </c>
      <c r="D260" s="80" t="s">
        <v>2313</v>
      </c>
      <c r="E260" s="81">
        <v>54000</v>
      </c>
      <c r="F260" s="82">
        <v>1243.9000000000001</v>
      </c>
      <c r="G260" s="82">
        <v>1277.7</v>
      </c>
      <c r="H260" s="83">
        <v>186.82893000000001</v>
      </c>
      <c r="I260" s="85"/>
      <c r="J260" s="74"/>
    </row>
    <row r="261" spans="1:10" x14ac:dyDescent="0.25">
      <c r="A261" s="74"/>
      <c r="B261" s="80" t="s">
        <v>3066</v>
      </c>
      <c r="C261" s="80" t="s">
        <v>2330</v>
      </c>
      <c r="D261" s="80" t="s">
        <v>2313</v>
      </c>
      <c r="E261" s="81">
        <v>520000</v>
      </c>
      <c r="F261" s="82">
        <v>158.88980000000001</v>
      </c>
      <c r="G261" s="82">
        <v>155.46</v>
      </c>
      <c r="H261" s="83">
        <v>178.41772</v>
      </c>
      <c r="I261" s="85"/>
      <c r="J261" s="74"/>
    </row>
    <row r="262" spans="1:10" x14ac:dyDescent="0.25">
      <c r="A262" s="74"/>
      <c r="B262" s="80" t="s">
        <v>3066</v>
      </c>
      <c r="C262" s="80" t="s">
        <v>2334</v>
      </c>
      <c r="D262" s="80" t="s">
        <v>2313</v>
      </c>
      <c r="E262" s="81">
        <v>34100</v>
      </c>
      <c r="F262" s="82">
        <v>1707.1531680000001</v>
      </c>
      <c r="G262" s="82">
        <v>1676.9</v>
      </c>
      <c r="H262" s="83">
        <v>101.94246149999999</v>
      </c>
      <c r="I262" s="85"/>
      <c r="J262" s="74"/>
    </row>
    <row r="263" spans="1:10" x14ac:dyDescent="0.25">
      <c r="A263" s="74"/>
      <c r="B263" s="80" t="s">
        <v>3066</v>
      </c>
      <c r="C263" s="80" t="s">
        <v>2336</v>
      </c>
      <c r="D263" s="80" t="s">
        <v>2313</v>
      </c>
      <c r="E263" s="81">
        <v>40000</v>
      </c>
      <c r="F263" s="82">
        <v>1221.4202499999999</v>
      </c>
      <c r="G263" s="82">
        <v>1227.8</v>
      </c>
      <c r="H263" s="83">
        <v>86.9572</v>
      </c>
      <c r="I263" s="85"/>
      <c r="J263" s="74"/>
    </row>
    <row r="264" spans="1:10" x14ac:dyDescent="0.25">
      <c r="A264" s="74"/>
      <c r="B264" s="80" t="s">
        <v>3066</v>
      </c>
      <c r="C264" s="80" t="s">
        <v>2342</v>
      </c>
      <c r="D264" s="80" t="s">
        <v>2313</v>
      </c>
      <c r="E264" s="81">
        <v>46800</v>
      </c>
      <c r="F264" s="82">
        <v>235.5831</v>
      </c>
      <c r="G264" s="82">
        <v>232.64</v>
      </c>
      <c r="H264" s="83">
        <v>19.989403200000002</v>
      </c>
      <c r="I264" s="85"/>
      <c r="J264" s="74"/>
    </row>
    <row r="265" spans="1:10" x14ac:dyDescent="0.25">
      <c r="A265" s="74"/>
      <c r="B265" s="80" t="s">
        <v>3066</v>
      </c>
      <c r="C265" s="80" t="s">
        <v>2345</v>
      </c>
      <c r="D265" s="80" t="s">
        <v>2313</v>
      </c>
      <c r="E265" s="81">
        <v>270750</v>
      </c>
      <c r="F265" s="82">
        <v>387.20994999999999</v>
      </c>
      <c r="G265" s="82">
        <v>388.75</v>
      </c>
      <c r="H265" s="83">
        <v>189.83974689999999</v>
      </c>
      <c r="I265" s="85"/>
      <c r="J265" s="74"/>
    </row>
    <row r="266" spans="1:10" x14ac:dyDescent="0.25">
      <c r="A266" s="74"/>
      <c r="B266" s="80" t="s">
        <v>3066</v>
      </c>
      <c r="C266" s="80" t="s">
        <v>2348</v>
      </c>
      <c r="D266" s="80" t="s">
        <v>2313</v>
      </c>
      <c r="E266" s="81">
        <v>265050</v>
      </c>
      <c r="F266" s="82">
        <v>1788.9309949999999</v>
      </c>
      <c r="G266" s="82">
        <v>1766.6</v>
      </c>
      <c r="H266" s="83">
        <v>826.42855050000003</v>
      </c>
      <c r="I266" s="85"/>
      <c r="J266" s="74"/>
    </row>
    <row r="267" spans="1:10" x14ac:dyDescent="0.25">
      <c r="A267" s="74"/>
      <c r="B267" s="80" t="s">
        <v>3066</v>
      </c>
      <c r="C267" s="80" t="s">
        <v>2624</v>
      </c>
      <c r="D267" s="80" t="s">
        <v>2313</v>
      </c>
      <c r="E267" s="81">
        <v>1125</v>
      </c>
      <c r="F267" s="82">
        <v>4816.3888980000002</v>
      </c>
      <c r="G267" s="82">
        <v>4810.5</v>
      </c>
      <c r="H267" s="83">
        <v>9.6246843999999996</v>
      </c>
      <c r="I267" s="85"/>
      <c r="J267" s="74"/>
    </row>
    <row r="268" spans="1:10" x14ac:dyDescent="0.25">
      <c r="A268" s="74"/>
      <c r="B268" s="80" t="s">
        <v>3066</v>
      </c>
      <c r="C268" s="80" t="s">
        <v>2353</v>
      </c>
      <c r="D268" s="80" t="s">
        <v>2313</v>
      </c>
      <c r="E268" s="81">
        <v>30000</v>
      </c>
      <c r="F268" s="82">
        <v>3119.7153130000002</v>
      </c>
      <c r="G268" s="82">
        <v>3108.6</v>
      </c>
      <c r="H268" s="83">
        <v>245.19030000000001</v>
      </c>
      <c r="I268" s="85"/>
      <c r="J268" s="74"/>
    </row>
    <row r="269" spans="1:10" x14ac:dyDescent="0.25">
      <c r="A269" s="74"/>
      <c r="B269" s="80" t="s">
        <v>3066</v>
      </c>
      <c r="C269" s="80" t="s">
        <v>2362</v>
      </c>
      <c r="D269" s="80" t="s">
        <v>2313</v>
      </c>
      <c r="E269" s="81">
        <v>54000</v>
      </c>
      <c r="F269" s="82">
        <v>427.35</v>
      </c>
      <c r="G269" s="82">
        <v>426.1</v>
      </c>
      <c r="H269" s="83">
        <v>40.701689999999999</v>
      </c>
      <c r="I269" s="85"/>
      <c r="J269" s="74"/>
    </row>
    <row r="270" spans="1:10" x14ac:dyDescent="0.25">
      <c r="A270" s="74"/>
      <c r="B270" s="80" t="s">
        <v>3066</v>
      </c>
      <c r="C270" s="80" t="s">
        <v>2363</v>
      </c>
      <c r="D270" s="80" t="s">
        <v>2313</v>
      </c>
      <c r="E270" s="81">
        <v>54625</v>
      </c>
      <c r="F270" s="82">
        <v>1792.2295469999999</v>
      </c>
      <c r="G270" s="82">
        <v>1766.8</v>
      </c>
      <c r="H270" s="83">
        <v>230.78953250000001</v>
      </c>
      <c r="I270" s="85"/>
      <c r="J270" s="74"/>
    </row>
    <row r="271" spans="1:10" x14ac:dyDescent="0.25">
      <c r="A271" s="74"/>
      <c r="B271" s="80" t="s">
        <v>3066</v>
      </c>
      <c r="C271" s="80" t="s">
        <v>2365</v>
      </c>
      <c r="D271" s="80" t="s">
        <v>2313</v>
      </c>
      <c r="E271" s="81">
        <v>123750</v>
      </c>
      <c r="F271" s="82">
        <v>459.43881800000003</v>
      </c>
      <c r="G271" s="82">
        <v>451.45</v>
      </c>
      <c r="H271" s="83">
        <v>107.1065531</v>
      </c>
      <c r="I271" s="85"/>
      <c r="J271" s="74"/>
    </row>
    <row r="272" spans="1:10" x14ac:dyDescent="0.25">
      <c r="A272" s="74"/>
      <c r="B272" s="80" t="s">
        <v>3066</v>
      </c>
      <c r="C272" s="80" t="s">
        <v>2376</v>
      </c>
      <c r="D272" s="80" t="s">
        <v>2313</v>
      </c>
      <c r="E272" s="81">
        <v>557750</v>
      </c>
      <c r="F272" s="82">
        <v>331.25176599999998</v>
      </c>
      <c r="G272" s="82">
        <v>319.64999999999998</v>
      </c>
      <c r="H272" s="83">
        <v>391.1375256</v>
      </c>
      <c r="I272" s="85"/>
      <c r="J272" s="74"/>
    </row>
    <row r="273" spans="1:10" x14ac:dyDescent="0.25">
      <c r="A273" s="74"/>
      <c r="B273" s="80" t="s">
        <v>3066</v>
      </c>
      <c r="C273" s="80" t="s">
        <v>2379</v>
      </c>
      <c r="D273" s="80" t="s">
        <v>2313</v>
      </c>
      <c r="E273" s="81">
        <v>37975</v>
      </c>
      <c r="F273" s="82">
        <v>838.49995899999999</v>
      </c>
      <c r="G273" s="82">
        <v>764.7</v>
      </c>
      <c r="H273" s="83">
        <v>54.036336400000003</v>
      </c>
      <c r="I273" s="85"/>
      <c r="J273" s="74"/>
    </row>
    <row r="274" spans="1:10" x14ac:dyDescent="0.25">
      <c r="A274" s="74"/>
      <c r="B274" s="80" t="s">
        <v>3066</v>
      </c>
      <c r="C274" s="80" t="s">
        <v>2381</v>
      </c>
      <c r="D274" s="80" t="s">
        <v>2313</v>
      </c>
      <c r="E274" s="81">
        <v>16875</v>
      </c>
      <c r="F274" s="82">
        <v>2372.5244400000001</v>
      </c>
      <c r="G274" s="82">
        <v>2359.4</v>
      </c>
      <c r="H274" s="83">
        <v>135.12808129999999</v>
      </c>
      <c r="I274" s="85"/>
      <c r="J274" s="74"/>
    </row>
    <row r="275" spans="1:10" x14ac:dyDescent="0.25">
      <c r="A275" s="74"/>
      <c r="B275" s="80" t="s">
        <v>3066</v>
      </c>
      <c r="C275" s="80" t="s">
        <v>3024</v>
      </c>
      <c r="D275" s="80" t="s">
        <v>2313</v>
      </c>
      <c r="E275" s="81">
        <v>10840</v>
      </c>
      <c r="F275" s="82">
        <v>150448.51379999999</v>
      </c>
      <c r="G275" s="82">
        <v>149063</v>
      </c>
      <c r="H275" s="121">
        <v>1492.967455</v>
      </c>
      <c r="I275" s="85"/>
      <c r="J275" s="74"/>
    </row>
    <row r="276" spans="1:10" x14ac:dyDescent="0.25">
      <c r="A276" s="74"/>
      <c r="B276" s="80" t="s">
        <v>3066</v>
      </c>
      <c r="C276" s="80" t="s">
        <v>3028</v>
      </c>
      <c r="D276" s="80" t="s">
        <v>2313</v>
      </c>
      <c r="E276" s="81">
        <v>1860</v>
      </c>
      <c r="F276" s="82">
        <v>157964.59049999999</v>
      </c>
      <c r="G276" s="82">
        <v>147436</v>
      </c>
      <c r="H276" s="121">
        <v>710.78863049999995</v>
      </c>
      <c r="I276" s="85"/>
      <c r="J276" s="74"/>
    </row>
    <row r="277" spans="1:10" x14ac:dyDescent="0.25">
      <c r="A277" s="74"/>
      <c r="B277" s="80" t="s">
        <v>3066</v>
      </c>
      <c r="C277" s="80" t="s">
        <v>2625</v>
      </c>
      <c r="D277" s="80" t="s">
        <v>2313</v>
      </c>
      <c r="E277" s="81">
        <v>95500</v>
      </c>
      <c r="F277" s="82">
        <v>3165.776155</v>
      </c>
      <c r="G277" s="82">
        <v>3068</v>
      </c>
      <c r="H277" s="83">
        <v>518.55544999999995</v>
      </c>
      <c r="I277" s="85"/>
      <c r="J277" s="74"/>
    </row>
    <row r="278" spans="1:10" x14ac:dyDescent="0.25">
      <c r="A278" s="74"/>
      <c r="B278" s="80" t="s">
        <v>3066</v>
      </c>
      <c r="C278" s="80" t="s">
        <v>2386</v>
      </c>
      <c r="D278" s="80" t="s">
        <v>2313</v>
      </c>
      <c r="E278" s="81">
        <v>21000</v>
      </c>
      <c r="F278" s="82">
        <v>4802.4592000000002</v>
      </c>
      <c r="G278" s="82">
        <v>4704</v>
      </c>
      <c r="H278" s="83">
        <v>191.04750000000001</v>
      </c>
      <c r="I278" s="85"/>
      <c r="J278" s="74"/>
    </row>
    <row r="279" spans="1:10" x14ac:dyDescent="0.25">
      <c r="A279" s="74"/>
      <c r="B279" s="80" t="s">
        <v>3066</v>
      </c>
      <c r="C279" s="80" t="s">
        <v>2387</v>
      </c>
      <c r="D279" s="80" t="s">
        <v>2313</v>
      </c>
      <c r="E279" s="81">
        <v>36800</v>
      </c>
      <c r="F279" s="82">
        <v>1231.2402</v>
      </c>
      <c r="G279" s="82">
        <v>1224.5999999999999</v>
      </c>
      <c r="H279" s="83">
        <v>85.173968000000002</v>
      </c>
      <c r="I279" s="85"/>
      <c r="J279" s="74"/>
    </row>
    <row r="280" spans="1:10" x14ac:dyDescent="0.25">
      <c r="A280" s="74"/>
      <c r="B280" s="80" t="s">
        <v>3066</v>
      </c>
      <c r="C280" s="80" t="s">
        <v>2390</v>
      </c>
      <c r="D280" s="80" t="s">
        <v>2313</v>
      </c>
      <c r="E280" s="81">
        <v>2104050</v>
      </c>
      <c r="F280" s="82">
        <v>728.62848899999995</v>
      </c>
      <c r="G280" s="82">
        <v>715.55</v>
      </c>
      <c r="H280" s="83">
        <v>2648.4571571000001</v>
      </c>
      <c r="I280" s="85"/>
      <c r="J280" s="74"/>
    </row>
    <row r="281" spans="1:10" x14ac:dyDescent="0.25">
      <c r="A281" s="74"/>
      <c r="B281" s="80" t="s">
        <v>3066</v>
      </c>
      <c r="C281" s="80" t="s">
        <v>2626</v>
      </c>
      <c r="D281" s="80" t="s">
        <v>2313</v>
      </c>
      <c r="E281" s="81">
        <v>1350</v>
      </c>
      <c r="F281" s="82">
        <v>5340.7222220000003</v>
      </c>
      <c r="G281" s="82">
        <v>5280</v>
      </c>
      <c r="H281" s="83">
        <v>12.560805</v>
      </c>
      <c r="I281" s="85"/>
      <c r="J281" s="74"/>
    </row>
    <row r="282" spans="1:10" x14ac:dyDescent="0.25">
      <c r="A282" s="74"/>
      <c r="B282" s="80" t="s">
        <v>3066</v>
      </c>
      <c r="C282" s="80" t="s">
        <v>2392</v>
      </c>
      <c r="D282" s="80" t="s">
        <v>2313</v>
      </c>
      <c r="E282" s="81">
        <v>103600</v>
      </c>
      <c r="F282" s="82">
        <v>974.23913800000003</v>
      </c>
      <c r="G282" s="82">
        <v>949.8</v>
      </c>
      <c r="H282" s="83">
        <v>184.65974800000001</v>
      </c>
      <c r="I282" s="85"/>
      <c r="J282" s="74"/>
    </row>
    <row r="283" spans="1:10" x14ac:dyDescent="0.25">
      <c r="A283" s="74"/>
      <c r="B283" s="80" t="s">
        <v>3066</v>
      </c>
      <c r="C283" s="80" t="s">
        <v>2393</v>
      </c>
      <c r="D283" s="80" t="s">
        <v>2313</v>
      </c>
      <c r="E283" s="81">
        <v>97200</v>
      </c>
      <c r="F283" s="82">
        <v>346</v>
      </c>
      <c r="G283" s="82">
        <v>353.45</v>
      </c>
      <c r="H283" s="83">
        <v>74.096288999999999</v>
      </c>
      <c r="I283" s="85"/>
      <c r="J283" s="74"/>
    </row>
    <row r="284" spans="1:10" x14ac:dyDescent="0.25">
      <c r="A284" s="74"/>
      <c r="B284" s="80" t="s">
        <v>3066</v>
      </c>
      <c r="C284" s="80" t="s">
        <v>2395</v>
      </c>
      <c r="D284" s="80" t="s">
        <v>2313</v>
      </c>
      <c r="E284" s="81">
        <v>78400</v>
      </c>
      <c r="F284" s="82">
        <v>583.60465799999997</v>
      </c>
      <c r="G284" s="82">
        <v>566.25</v>
      </c>
      <c r="H284" s="83">
        <v>106.88173999999999</v>
      </c>
      <c r="I284" s="85"/>
      <c r="J284" s="74"/>
    </row>
    <row r="285" spans="1:10" x14ac:dyDescent="0.25">
      <c r="A285" s="74"/>
      <c r="B285" s="80" t="s">
        <v>3066</v>
      </c>
      <c r="C285" s="80" t="s">
        <v>2396</v>
      </c>
      <c r="D285" s="80" t="s">
        <v>2313</v>
      </c>
      <c r="E285" s="81">
        <v>371700</v>
      </c>
      <c r="F285" s="82">
        <v>1312.77079</v>
      </c>
      <c r="G285" s="82">
        <v>1329</v>
      </c>
      <c r="H285" s="83">
        <v>871.84093499999994</v>
      </c>
      <c r="I285" s="85"/>
      <c r="J285" s="74"/>
    </row>
    <row r="286" spans="1:10" x14ac:dyDescent="0.25">
      <c r="A286" s="74"/>
      <c r="B286" s="80" t="s">
        <v>3066</v>
      </c>
      <c r="C286" s="80" t="s">
        <v>2397</v>
      </c>
      <c r="D286" s="80" t="s">
        <v>2313</v>
      </c>
      <c r="E286" s="81">
        <v>67257975</v>
      </c>
      <c r="F286" s="82">
        <v>13.632856</v>
      </c>
      <c r="G286" s="82">
        <v>12.98</v>
      </c>
      <c r="H286" s="83">
        <v>3841.3047262</v>
      </c>
      <c r="I286" s="85"/>
      <c r="J286" s="74"/>
    </row>
    <row r="287" spans="1:10" x14ac:dyDescent="0.25">
      <c r="A287" s="74"/>
      <c r="B287" s="80" t="s">
        <v>3066</v>
      </c>
      <c r="C287" s="80" t="s">
        <v>2402</v>
      </c>
      <c r="D287" s="80" t="s">
        <v>2313</v>
      </c>
      <c r="E287" s="81">
        <v>1650</v>
      </c>
      <c r="F287" s="82">
        <v>4931.5908909999998</v>
      </c>
      <c r="G287" s="82">
        <v>4981</v>
      </c>
      <c r="H287" s="83">
        <v>17.056627500000001</v>
      </c>
      <c r="I287" s="85"/>
      <c r="J287" s="74"/>
    </row>
    <row r="288" spans="1:10" x14ac:dyDescent="0.25">
      <c r="A288" s="74"/>
      <c r="B288" s="80" t="s">
        <v>3066</v>
      </c>
      <c r="C288" s="80" t="s">
        <v>2403</v>
      </c>
      <c r="D288" s="80" t="s">
        <v>2313</v>
      </c>
      <c r="E288" s="81">
        <v>28700</v>
      </c>
      <c r="F288" s="82">
        <v>900.80001200000004</v>
      </c>
      <c r="G288" s="82">
        <v>901.8</v>
      </c>
      <c r="H288" s="83">
        <v>54.596871</v>
      </c>
      <c r="I288" s="85"/>
      <c r="J288" s="74"/>
    </row>
    <row r="289" spans="1:10" x14ac:dyDescent="0.25">
      <c r="A289" s="74"/>
      <c r="B289" s="80" t="s">
        <v>3066</v>
      </c>
      <c r="C289" s="80" t="s">
        <v>2405</v>
      </c>
      <c r="D289" s="80" t="s">
        <v>2313</v>
      </c>
      <c r="E289" s="81">
        <v>125800</v>
      </c>
      <c r="F289" s="82">
        <v>362.05610000000001</v>
      </c>
      <c r="G289" s="82">
        <v>374.25</v>
      </c>
      <c r="H289" s="83">
        <v>158.9561625</v>
      </c>
      <c r="I289" s="85"/>
      <c r="J289" s="74"/>
    </row>
    <row r="290" spans="1:10" x14ac:dyDescent="0.25">
      <c r="A290" s="74"/>
      <c r="B290" s="80" t="s">
        <v>3066</v>
      </c>
      <c r="C290" s="80" t="s">
        <v>2411</v>
      </c>
      <c r="D290" s="80" t="s">
        <v>2313</v>
      </c>
      <c r="E290" s="81">
        <v>179400</v>
      </c>
      <c r="F290" s="82">
        <v>266.44666999999998</v>
      </c>
      <c r="G290" s="82">
        <v>263.55</v>
      </c>
      <c r="H290" s="83">
        <v>83.608024499999999</v>
      </c>
      <c r="I290" s="85"/>
      <c r="J290" s="74"/>
    </row>
    <row r="291" spans="1:10" x14ac:dyDescent="0.25">
      <c r="A291" s="74"/>
      <c r="B291" s="80" t="s">
        <v>3066</v>
      </c>
      <c r="C291" s="80" t="s">
        <v>2413</v>
      </c>
      <c r="D291" s="80" t="s">
        <v>2313</v>
      </c>
      <c r="E291" s="81">
        <v>98700</v>
      </c>
      <c r="F291" s="82">
        <v>219.98310000000001</v>
      </c>
      <c r="G291" s="82">
        <v>216.88</v>
      </c>
      <c r="H291" s="83">
        <v>41.514009600000001</v>
      </c>
      <c r="I291" s="85"/>
      <c r="J291" s="74"/>
    </row>
    <row r="292" spans="1:10" x14ac:dyDescent="0.25">
      <c r="A292" s="74"/>
      <c r="B292" s="80" t="s">
        <v>3066</v>
      </c>
      <c r="C292" s="80" t="s">
        <v>2414</v>
      </c>
      <c r="D292" s="80" t="s">
        <v>2313</v>
      </c>
      <c r="E292" s="81">
        <v>4300</v>
      </c>
      <c r="F292" s="82">
        <v>509.15</v>
      </c>
      <c r="G292" s="82">
        <v>492.45</v>
      </c>
      <c r="H292" s="83">
        <v>4.4477373</v>
      </c>
      <c r="I292" s="85"/>
      <c r="J292" s="74"/>
    </row>
    <row r="293" spans="1:10" x14ac:dyDescent="0.25">
      <c r="A293" s="74"/>
      <c r="B293" s="80" t="s">
        <v>3066</v>
      </c>
      <c r="C293" s="80" t="s">
        <v>2415</v>
      </c>
      <c r="D293" s="80" t="s">
        <v>2313</v>
      </c>
      <c r="E293" s="81">
        <v>29025</v>
      </c>
      <c r="F293" s="82">
        <v>1274.772119</v>
      </c>
      <c r="G293" s="82">
        <v>1265.8</v>
      </c>
      <c r="H293" s="83">
        <v>64.616325799999998</v>
      </c>
      <c r="I293" s="85"/>
      <c r="J293" s="74"/>
    </row>
    <row r="294" spans="1:10" x14ac:dyDescent="0.25">
      <c r="A294" s="74"/>
      <c r="B294" s="80" t="s">
        <v>3066</v>
      </c>
      <c r="C294" s="80" t="s">
        <v>2416</v>
      </c>
      <c r="D294" s="80" t="s">
        <v>2313</v>
      </c>
      <c r="E294" s="81">
        <v>94500</v>
      </c>
      <c r="F294" s="82">
        <v>566.52359999999999</v>
      </c>
      <c r="G294" s="82">
        <v>556.35</v>
      </c>
      <c r="H294" s="83">
        <v>150.72017629999999</v>
      </c>
      <c r="I294" s="85"/>
      <c r="J294" s="74"/>
    </row>
    <row r="295" spans="1:10" x14ac:dyDescent="0.25">
      <c r="A295" s="74"/>
      <c r="B295" s="80" t="s">
        <v>3066</v>
      </c>
      <c r="C295" s="80" t="s">
        <v>2418</v>
      </c>
      <c r="D295" s="80" t="s">
        <v>2313</v>
      </c>
      <c r="E295" s="81">
        <v>280000</v>
      </c>
      <c r="F295" s="82">
        <v>405.09212100000002</v>
      </c>
      <c r="G295" s="82">
        <v>416.9</v>
      </c>
      <c r="H295" s="83">
        <v>206.9802</v>
      </c>
      <c r="I295" s="85"/>
      <c r="J295" s="74"/>
    </row>
    <row r="296" spans="1:10" x14ac:dyDescent="0.25">
      <c r="A296" s="74"/>
      <c r="B296" s="80" t="s">
        <v>3066</v>
      </c>
      <c r="C296" s="80" t="s">
        <v>2427</v>
      </c>
      <c r="D296" s="80" t="s">
        <v>2313</v>
      </c>
      <c r="E296" s="81">
        <v>3800</v>
      </c>
      <c r="F296" s="82">
        <v>2989.5000049999999</v>
      </c>
      <c r="G296" s="82">
        <v>2951.5</v>
      </c>
      <c r="H296" s="83">
        <v>20.339594999999999</v>
      </c>
      <c r="I296" s="85"/>
      <c r="J296" s="74"/>
    </row>
    <row r="297" spans="1:10" x14ac:dyDescent="0.25">
      <c r="A297" s="74"/>
      <c r="B297" s="80" t="s">
        <v>3066</v>
      </c>
      <c r="C297" s="80" t="s">
        <v>2432</v>
      </c>
      <c r="D297" s="80" t="s">
        <v>2313</v>
      </c>
      <c r="E297" s="81">
        <v>2000</v>
      </c>
      <c r="F297" s="82">
        <v>1454.38</v>
      </c>
      <c r="G297" s="82">
        <v>1374.1</v>
      </c>
      <c r="H297" s="83">
        <v>5.3272700000000004</v>
      </c>
      <c r="I297" s="85"/>
      <c r="J297" s="74"/>
    </row>
    <row r="298" spans="1:10" x14ac:dyDescent="0.25">
      <c r="A298" s="74"/>
      <c r="B298" s="80" t="s">
        <v>3066</v>
      </c>
      <c r="C298" s="80" t="s">
        <v>2437</v>
      </c>
      <c r="D298" s="80" t="s">
        <v>2313</v>
      </c>
      <c r="E298" s="81">
        <v>52500</v>
      </c>
      <c r="F298" s="82">
        <v>347.45890000000003</v>
      </c>
      <c r="G298" s="82">
        <v>344</v>
      </c>
      <c r="H298" s="83">
        <v>46.173749999999998</v>
      </c>
      <c r="I298" s="85"/>
      <c r="J298" s="74"/>
    </row>
    <row r="299" spans="1:10" x14ac:dyDescent="0.25">
      <c r="A299" s="74"/>
      <c r="B299" s="80" t="s">
        <v>3066</v>
      </c>
      <c r="C299" s="80" t="s">
        <v>2441</v>
      </c>
      <c r="D299" s="80" t="s">
        <v>2313</v>
      </c>
      <c r="E299" s="81">
        <v>4995000</v>
      </c>
      <c r="F299" s="82">
        <v>81.366438000000002</v>
      </c>
      <c r="G299" s="82">
        <v>76.47</v>
      </c>
      <c r="H299" s="83">
        <v>1307.5386524999999</v>
      </c>
      <c r="I299" s="85"/>
      <c r="J299" s="74"/>
    </row>
    <row r="300" spans="1:10" x14ac:dyDescent="0.25">
      <c r="A300" s="74"/>
      <c r="B300" s="80" t="s">
        <v>3066</v>
      </c>
      <c r="C300" s="80" t="s">
        <v>2442</v>
      </c>
      <c r="D300" s="80" t="s">
        <v>2313</v>
      </c>
      <c r="E300" s="81">
        <v>22500</v>
      </c>
      <c r="F300" s="82">
        <v>324.25</v>
      </c>
      <c r="G300" s="82">
        <v>321.2</v>
      </c>
      <c r="H300" s="83">
        <v>12.86145</v>
      </c>
      <c r="I300" s="85"/>
      <c r="J300" s="74"/>
    </row>
    <row r="301" spans="1:10" x14ac:dyDescent="0.25">
      <c r="A301" s="74"/>
      <c r="B301" s="80" t="s">
        <v>3066</v>
      </c>
      <c r="C301" s="80" t="s">
        <v>2447</v>
      </c>
      <c r="D301" s="80" t="s">
        <v>2313</v>
      </c>
      <c r="E301" s="81">
        <v>220500</v>
      </c>
      <c r="F301" s="82">
        <v>235.30285000000001</v>
      </c>
      <c r="G301" s="82">
        <v>225.49</v>
      </c>
      <c r="H301" s="83">
        <v>88.226790800000003</v>
      </c>
      <c r="I301" s="85"/>
      <c r="J301" s="74"/>
    </row>
    <row r="302" spans="1:10" x14ac:dyDescent="0.25">
      <c r="A302" s="74"/>
      <c r="B302" s="80" t="s">
        <v>3066</v>
      </c>
      <c r="C302" s="80" t="s">
        <v>3068</v>
      </c>
      <c r="D302" s="80" t="s">
        <v>2313</v>
      </c>
      <c r="E302" s="81">
        <v>14400</v>
      </c>
      <c r="F302" s="82">
        <v>1447.9</v>
      </c>
      <c r="G302" s="82">
        <v>1482.2</v>
      </c>
      <c r="H302" s="83">
        <v>48.759408000000001</v>
      </c>
      <c r="I302" s="85"/>
      <c r="J302" s="74"/>
    </row>
    <row r="303" spans="1:10" x14ac:dyDescent="0.25">
      <c r="A303" s="74"/>
      <c r="B303" s="80" t="s">
        <v>3066</v>
      </c>
      <c r="C303" s="80" t="s">
        <v>2465</v>
      </c>
      <c r="D303" s="80" t="s">
        <v>2313</v>
      </c>
      <c r="E303" s="81">
        <v>286500</v>
      </c>
      <c r="F303" s="82">
        <v>1207.62078</v>
      </c>
      <c r="G303" s="82">
        <v>1191.8</v>
      </c>
      <c r="H303" s="83">
        <v>603.32029499999999</v>
      </c>
      <c r="I303" s="85"/>
      <c r="J303" s="74"/>
    </row>
    <row r="304" spans="1:10" x14ac:dyDescent="0.25">
      <c r="A304" s="74"/>
      <c r="B304" s="80" t="s">
        <v>3066</v>
      </c>
      <c r="C304" s="80" t="s">
        <v>2468</v>
      </c>
      <c r="D304" s="80" t="s">
        <v>2313</v>
      </c>
      <c r="E304" s="81">
        <v>5395600</v>
      </c>
      <c r="F304" s="82">
        <v>184.2381</v>
      </c>
      <c r="G304" s="82">
        <v>177.87</v>
      </c>
      <c r="H304" s="83">
        <v>3701.1630782000002</v>
      </c>
      <c r="I304" s="85"/>
      <c r="J304" s="74"/>
    </row>
    <row r="305" spans="1:10" x14ac:dyDescent="0.25">
      <c r="A305" s="74"/>
      <c r="B305" s="80" t="s">
        <v>3066</v>
      </c>
      <c r="C305" s="80" t="s">
        <v>3022</v>
      </c>
      <c r="D305" s="80" t="s">
        <v>2313</v>
      </c>
      <c r="E305" s="81">
        <v>7860</v>
      </c>
      <c r="F305" s="82">
        <v>237349.94649999999</v>
      </c>
      <c r="G305" s="82">
        <v>225482</v>
      </c>
      <c r="H305" s="83">
        <v>2263.84899</v>
      </c>
      <c r="I305" s="85"/>
      <c r="J305" s="74"/>
    </row>
    <row r="306" spans="1:10" x14ac:dyDescent="0.25">
      <c r="A306" s="74"/>
      <c r="B306" s="80" t="s">
        <v>3066</v>
      </c>
      <c r="C306" s="80" t="s">
        <v>3026</v>
      </c>
      <c r="D306" s="80" t="s">
        <v>2313</v>
      </c>
      <c r="E306" s="81">
        <v>4245</v>
      </c>
      <c r="F306" s="82">
        <v>249213.71729999999</v>
      </c>
      <c r="G306" s="82">
        <v>227786</v>
      </c>
      <c r="H306" s="83">
        <v>1234.1175430999999</v>
      </c>
      <c r="I306" s="85"/>
      <c r="J306" s="74"/>
    </row>
    <row r="307" spans="1:10" x14ac:dyDescent="0.25">
      <c r="A307" s="74"/>
      <c r="B307" s="80" t="s">
        <v>3066</v>
      </c>
      <c r="C307" s="80" t="s">
        <v>2481</v>
      </c>
      <c r="D307" s="80" t="s">
        <v>2313</v>
      </c>
      <c r="E307" s="81">
        <v>8250</v>
      </c>
      <c r="F307" s="82">
        <v>986.35330099999999</v>
      </c>
      <c r="G307" s="82">
        <v>957.6</v>
      </c>
      <c r="H307" s="83">
        <v>13.909995</v>
      </c>
      <c r="I307" s="85"/>
      <c r="J307" s="74"/>
    </row>
    <row r="308" spans="1:10" x14ac:dyDescent="0.25">
      <c r="A308" s="74"/>
      <c r="B308" s="80" t="s">
        <v>3066</v>
      </c>
      <c r="C308" s="80" t="s">
        <v>2485</v>
      </c>
      <c r="D308" s="80" t="s">
        <v>2313</v>
      </c>
      <c r="E308" s="81">
        <v>20475</v>
      </c>
      <c r="F308" s="82">
        <v>2061.3462</v>
      </c>
      <c r="G308" s="82">
        <v>2055.1999999999998</v>
      </c>
      <c r="H308" s="83">
        <v>76.583051999999995</v>
      </c>
      <c r="I308" s="85"/>
      <c r="J308" s="74"/>
    </row>
    <row r="309" spans="1:10" x14ac:dyDescent="0.25">
      <c r="A309" s="74"/>
      <c r="B309" s="80" t="s">
        <v>3066</v>
      </c>
      <c r="C309" s="80" t="s">
        <v>2490</v>
      </c>
      <c r="D309" s="80" t="s">
        <v>2313</v>
      </c>
      <c r="E309" s="81">
        <v>180800</v>
      </c>
      <c r="F309" s="82">
        <v>283.22213199999999</v>
      </c>
      <c r="G309" s="82">
        <v>283.55</v>
      </c>
      <c r="H309" s="83">
        <v>104.564324</v>
      </c>
      <c r="I309" s="85"/>
      <c r="J309" s="74"/>
    </row>
    <row r="310" spans="1:10" x14ac:dyDescent="0.25">
      <c r="A310" s="74"/>
      <c r="B310" s="80" t="s">
        <v>3066</v>
      </c>
      <c r="C310" s="80" t="s">
        <v>2494</v>
      </c>
      <c r="D310" s="80" t="s">
        <v>2313</v>
      </c>
      <c r="E310" s="81">
        <v>10500</v>
      </c>
      <c r="F310" s="82">
        <v>4149.2783319999999</v>
      </c>
      <c r="G310" s="82">
        <v>4143.5</v>
      </c>
      <c r="H310" s="83">
        <v>78.161212500000005</v>
      </c>
      <c r="I310" s="85"/>
      <c r="J310" s="74"/>
    </row>
    <row r="311" spans="1:10" x14ac:dyDescent="0.25">
      <c r="A311" s="74"/>
      <c r="B311" s="80" t="s">
        <v>3066</v>
      </c>
      <c r="C311" s="80" t="s">
        <v>2496</v>
      </c>
      <c r="D311" s="80" t="s">
        <v>2313</v>
      </c>
      <c r="E311" s="81">
        <v>88500</v>
      </c>
      <c r="F311" s="82">
        <v>176.299485</v>
      </c>
      <c r="G311" s="82">
        <v>171.91</v>
      </c>
      <c r="H311" s="83">
        <v>32.733362300000003</v>
      </c>
      <c r="I311" s="85"/>
      <c r="J311" s="74"/>
    </row>
    <row r="312" spans="1:10" x14ac:dyDescent="0.25">
      <c r="A312" s="74"/>
      <c r="B312" s="80" t="s">
        <v>3066</v>
      </c>
      <c r="C312" s="80" t="s">
        <v>2499</v>
      </c>
      <c r="D312" s="80" t="s">
        <v>2313</v>
      </c>
      <c r="E312" s="81">
        <v>56910</v>
      </c>
      <c r="F312" s="82">
        <v>550.939257</v>
      </c>
      <c r="G312" s="82">
        <v>539.20000000000005</v>
      </c>
      <c r="H312" s="83">
        <v>62.932216199999999</v>
      </c>
      <c r="I312" s="85"/>
      <c r="J312" s="74"/>
    </row>
    <row r="313" spans="1:10" x14ac:dyDescent="0.25">
      <c r="A313" s="74"/>
      <c r="B313" s="80" t="s">
        <v>3066</v>
      </c>
      <c r="C313" s="80" t="s">
        <v>2505</v>
      </c>
      <c r="D313" s="80" t="s">
        <v>2313</v>
      </c>
      <c r="E313" s="81">
        <v>4478400</v>
      </c>
      <c r="F313" s="82">
        <v>22.513831</v>
      </c>
      <c r="G313" s="82">
        <v>21.1</v>
      </c>
      <c r="H313" s="83">
        <v>190.264824</v>
      </c>
      <c r="I313" s="85"/>
      <c r="J313" s="74"/>
    </row>
    <row r="315" spans="1:10" x14ac:dyDescent="0.25">
      <c r="A315" s="75" t="s">
        <v>1078</v>
      </c>
      <c r="B315" s="76" t="s">
        <v>1079</v>
      </c>
      <c r="C315" s="74"/>
      <c r="D315" s="74"/>
      <c r="E315" s="74"/>
      <c r="F315" s="74"/>
      <c r="G315" s="74"/>
      <c r="H315" s="74"/>
      <c r="I315" s="74"/>
      <c r="J315" s="74"/>
    </row>
    <row r="316" spans="1:10" ht="51.95" customHeight="1" x14ac:dyDescent="0.25">
      <c r="A316" s="74"/>
      <c r="B316" s="77" t="s">
        <v>1080</v>
      </c>
      <c r="C316" s="77" t="s">
        <v>1081</v>
      </c>
      <c r="D316" s="87" t="s">
        <v>1082</v>
      </c>
      <c r="E316" s="87" t="s">
        <v>1083</v>
      </c>
      <c r="F316" s="87" t="s">
        <v>1084</v>
      </c>
      <c r="G316" s="87" t="s">
        <v>1085</v>
      </c>
      <c r="H316" s="74"/>
      <c r="I316" s="74"/>
      <c r="J316" s="74"/>
    </row>
    <row r="317" spans="1:10" x14ac:dyDescent="0.25">
      <c r="A317" s="74"/>
      <c r="B317" s="80" t="s">
        <v>3066</v>
      </c>
      <c r="C317" s="86">
        <v>20934</v>
      </c>
      <c r="D317" s="86">
        <v>11562</v>
      </c>
      <c r="E317" s="88">
        <v>10922839408.139999</v>
      </c>
      <c r="F317" s="88">
        <v>3921468627.9000001</v>
      </c>
      <c r="G317" s="88">
        <v>476507829.88</v>
      </c>
      <c r="H317" s="89"/>
      <c r="I317" s="74"/>
      <c r="J317" s="74"/>
    </row>
    <row r="319" spans="1:10" x14ac:dyDescent="0.25">
      <c r="A319" s="75" t="s">
        <v>1087</v>
      </c>
      <c r="B319" s="76" t="s">
        <v>2506</v>
      </c>
      <c r="C319" s="74"/>
      <c r="D319" s="74"/>
      <c r="E319" s="74"/>
      <c r="F319" s="74"/>
      <c r="G319" s="74"/>
      <c r="H319" s="74"/>
      <c r="I319" s="74"/>
      <c r="J319" s="74"/>
    </row>
    <row r="321" spans="1:10" x14ac:dyDescent="0.25">
      <c r="A321" s="75" t="s">
        <v>1098</v>
      </c>
      <c r="B321" s="76" t="s">
        <v>2507</v>
      </c>
      <c r="C321" s="74"/>
      <c r="D321" s="74"/>
      <c r="E321" s="74"/>
      <c r="F321" s="74"/>
      <c r="G321" s="74"/>
      <c r="H321" s="74"/>
      <c r="I321" s="74"/>
      <c r="J321" s="74"/>
    </row>
    <row r="323" spans="1:10" x14ac:dyDescent="0.25">
      <c r="A323" s="75" t="s">
        <v>1100</v>
      </c>
      <c r="B323" s="76" t="s">
        <v>1101</v>
      </c>
      <c r="C323" s="74"/>
      <c r="D323" s="74"/>
      <c r="E323" s="74"/>
      <c r="F323" s="74"/>
      <c r="G323" s="74"/>
      <c r="H323" s="90"/>
      <c r="I323" s="74"/>
      <c r="J323" s="74"/>
    </row>
    <row r="325" spans="1:10" x14ac:dyDescent="0.25">
      <c r="A325" s="75" t="s">
        <v>1102</v>
      </c>
      <c r="B325" s="76" t="s">
        <v>1103</v>
      </c>
      <c r="C325" s="74"/>
      <c r="D325" s="74"/>
      <c r="E325" s="74"/>
      <c r="F325" s="74"/>
      <c r="G325" s="74"/>
      <c r="H325" s="74"/>
      <c r="I325" s="74"/>
      <c r="J325" s="74"/>
    </row>
    <row r="327" spans="1:10" x14ac:dyDescent="0.25">
      <c r="A327" s="75" t="s">
        <v>1104</v>
      </c>
      <c r="B327" s="76" t="s">
        <v>1105</v>
      </c>
      <c r="C327" s="74"/>
      <c r="D327" s="74"/>
      <c r="E327" s="74"/>
      <c r="F327" s="74"/>
      <c r="G327" s="74"/>
      <c r="H327" s="74"/>
      <c r="I327" s="74"/>
      <c r="J327" s="74"/>
    </row>
    <row r="329" spans="1:10" x14ac:dyDescent="0.25">
      <c r="A329" s="75" t="s">
        <v>1106</v>
      </c>
      <c r="B329" s="76" t="s">
        <v>1107</v>
      </c>
      <c r="C329" s="74"/>
      <c r="D329" s="74"/>
      <c r="E329" s="74"/>
      <c r="F329" s="74"/>
      <c r="G329" s="74"/>
      <c r="H329" s="74"/>
      <c r="I329" s="74"/>
      <c r="J329" s="74"/>
    </row>
    <row r="331" spans="1:10" x14ac:dyDescent="0.25">
      <c r="A331" s="75" t="s">
        <v>1108</v>
      </c>
      <c r="B331" s="76" t="s">
        <v>1109</v>
      </c>
      <c r="C331" s="74"/>
      <c r="D331" s="74"/>
      <c r="E331" s="74"/>
      <c r="F331" s="74"/>
      <c r="G331" s="74"/>
      <c r="H331" s="74"/>
      <c r="I331" s="74"/>
      <c r="J331" s="74"/>
    </row>
    <row r="332" spans="1:10" x14ac:dyDescent="0.25">
      <c r="A332" s="74"/>
      <c r="B332" s="74" t="s">
        <v>1110</v>
      </c>
      <c r="C332" s="74"/>
      <c r="D332" s="74"/>
      <c r="E332" s="74"/>
      <c r="F332" s="74"/>
      <c r="G332" s="74"/>
      <c r="H332" s="74"/>
      <c r="I332" s="74"/>
      <c r="J332" s="74"/>
    </row>
    <row r="334" spans="1:10" x14ac:dyDescent="0.25">
      <c r="A334" s="75" t="s">
        <v>1111</v>
      </c>
      <c r="B334" s="76" t="s">
        <v>1112</v>
      </c>
      <c r="C334" s="74"/>
      <c r="D334" s="74"/>
      <c r="E334" s="74"/>
      <c r="F334" s="74"/>
      <c r="G334" s="74"/>
      <c r="H334" s="74"/>
      <c r="I334" s="74"/>
      <c r="J334" s="74"/>
    </row>
    <row r="336" spans="1:10" ht="69.95" customHeight="1" x14ac:dyDescent="0.25">
      <c r="A336" s="125" t="s">
        <v>371</v>
      </c>
      <c r="B336" s="125" t="s">
        <v>372</v>
      </c>
      <c r="C336" s="125" t="s">
        <v>5</v>
      </c>
      <c r="D336" s="125" t="s">
        <v>6</v>
      </c>
    </row>
    <row r="337" spans="1:4" ht="69.95" customHeight="1" x14ac:dyDescent="0.25">
      <c r="A337" s="125" t="s">
        <v>3066</v>
      </c>
      <c r="B337" s="125"/>
      <c r="C337" s="125" t="s">
        <v>142</v>
      </c>
      <c r="D337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61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3069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3070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538</v>
      </c>
      <c r="B8" s="36" t="s">
        <v>539</v>
      </c>
      <c r="C8" s="36" t="s">
        <v>498</v>
      </c>
      <c r="D8" s="15">
        <v>67913</v>
      </c>
      <c r="E8" s="16">
        <v>125.16</v>
      </c>
      <c r="F8" s="17">
        <v>0.17269999999999999</v>
      </c>
      <c r="G8" s="17"/>
    </row>
    <row r="9" spans="1:7" x14ac:dyDescent="0.25">
      <c r="A9" s="13" t="s">
        <v>643</v>
      </c>
      <c r="B9" s="36" t="s">
        <v>644</v>
      </c>
      <c r="C9" s="36" t="s">
        <v>583</v>
      </c>
      <c r="D9" s="15">
        <v>11850</v>
      </c>
      <c r="E9" s="16">
        <v>111.6</v>
      </c>
      <c r="F9" s="17">
        <v>0.154</v>
      </c>
      <c r="G9" s="17"/>
    </row>
    <row r="10" spans="1:7" x14ac:dyDescent="0.25">
      <c r="A10" s="13" t="s">
        <v>496</v>
      </c>
      <c r="B10" s="36" t="s">
        <v>497</v>
      </c>
      <c r="C10" s="36" t="s">
        <v>498</v>
      </c>
      <c r="D10" s="15">
        <v>7880</v>
      </c>
      <c r="E10" s="16">
        <v>98.77</v>
      </c>
      <c r="F10" s="17">
        <v>0.13619999999999999</v>
      </c>
      <c r="G10" s="17"/>
    </row>
    <row r="11" spans="1:7" x14ac:dyDescent="0.25">
      <c r="A11" s="13" t="s">
        <v>687</v>
      </c>
      <c r="B11" s="36" t="s">
        <v>688</v>
      </c>
      <c r="C11" s="36" t="s">
        <v>689</v>
      </c>
      <c r="D11" s="15">
        <v>2776</v>
      </c>
      <c r="E11" s="16">
        <v>80.599999999999994</v>
      </c>
      <c r="F11" s="17">
        <v>0.11119999999999999</v>
      </c>
      <c r="G11" s="17"/>
    </row>
    <row r="12" spans="1:7" x14ac:dyDescent="0.25">
      <c r="A12" s="13" t="s">
        <v>757</v>
      </c>
      <c r="B12" s="36" t="s">
        <v>758</v>
      </c>
      <c r="C12" s="36" t="s">
        <v>583</v>
      </c>
      <c r="D12" s="15">
        <v>13899</v>
      </c>
      <c r="E12" s="16">
        <v>57.39</v>
      </c>
      <c r="F12" s="17">
        <v>7.9200000000000007E-2</v>
      </c>
      <c r="G12" s="17"/>
    </row>
    <row r="13" spans="1:7" x14ac:dyDescent="0.25">
      <c r="A13" s="13" t="s">
        <v>852</v>
      </c>
      <c r="B13" s="36" t="s">
        <v>853</v>
      </c>
      <c r="C13" s="36" t="s">
        <v>854</v>
      </c>
      <c r="D13" s="15">
        <v>14408</v>
      </c>
      <c r="E13" s="16">
        <v>37.32</v>
      </c>
      <c r="F13" s="17">
        <v>5.1499999999999997E-2</v>
      </c>
      <c r="G13" s="17"/>
    </row>
    <row r="14" spans="1:7" x14ac:dyDescent="0.25">
      <c r="A14" s="13" t="s">
        <v>877</v>
      </c>
      <c r="B14" s="36" t="s">
        <v>878</v>
      </c>
      <c r="C14" s="36" t="s">
        <v>498</v>
      </c>
      <c r="D14" s="15">
        <v>3035</v>
      </c>
      <c r="E14" s="16">
        <v>34.44</v>
      </c>
      <c r="F14" s="17">
        <v>4.7500000000000001E-2</v>
      </c>
      <c r="G14" s="17"/>
    </row>
    <row r="15" spans="1:7" x14ac:dyDescent="0.25">
      <c r="A15" s="13" t="s">
        <v>412</v>
      </c>
      <c r="B15" s="36" t="s">
        <v>413</v>
      </c>
      <c r="C15" s="36" t="s">
        <v>414</v>
      </c>
      <c r="D15" s="15">
        <v>1490</v>
      </c>
      <c r="E15" s="16">
        <v>32.630000000000003</v>
      </c>
      <c r="F15" s="17">
        <v>4.4999999999999998E-2</v>
      </c>
      <c r="G15" s="17"/>
    </row>
    <row r="16" spans="1:7" x14ac:dyDescent="0.25">
      <c r="A16" s="13" t="s">
        <v>581</v>
      </c>
      <c r="B16" s="36" t="s">
        <v>582</v>
      </c>
      <c r="C16" s="36" t="s">
        <v>583</v>
      </c>
      <c r="D16" s="15">
        <v>7339</v>
      </c>
      <c r="E16" s="16">
        <v>25.02</v>
      </c>
      <c r="F16" s="17">
        <v>3.4500000000000003E-2</v>
      </c>
      <c r="G16" s="17"/>
    </row>
    <row r="17" spans="1:7" x14ac:dyDescent="0.25">
      <c r="A17" s="13" t="s">
        <v>942</v>
      </c>
      <c r="B17" s="36" t="s">
        <v>943</v>
      </c>
      <c r="C17" s="36" t="s">
        <v>583</v>
      </c>
      <c r="D17" s="15">
        <v>3936</v>
      </c>
      <c r="E17" s="16">
        <v>22.28</v>
      </c>
      <c r="F17" s="17">
        <v>3.0700000000000002E-2</v>
      </c>
      <c r="G17" s="17"/>
    </row>
    <row r="18" spans="1:7" x14ac:dyDescent="0.25">
      <c r="A18" s="13" t="s">
        <v>718</v>
      </c>
      <c r="B18" s="36" t="s">
        <v>719</v>
      </c>
      <c r="C18" s="36" t="s">
        <v>720</v>
      </c>
      <c r="D18" s="15">
        <v>28287</v>
      </c>
      <c r="E18" s="16">
        <v>21.65</v>
      </c>
      <c r="F18" s="17">
        <v>2.9899999999999999E-2</v>
      </c>
      <c r="G18" s="17"/>
    </row>
    <row r="19" spans="1:7" x14ac:dyDescent="0.25">
      <c r="A19" s="13" t="s">
        <v>721</v>
      </c>
      <c r="B19" s="36" t="s">
        <v>722</v>
      </c>
      <c r="C19" s="36" t="s">
        <v>498</v>
      </c>
      <c r="D19" s="15">
        <v>11831</v>
      </c>
      <c r="E19" s="16">
        <v>21.47</v>
      </c>
      <c r="F19" s="17">
        <v>2.9600000000000001E-2</v>
      </c>
      <c r="G19" s="17"/>
    </row>
    <row r="20" spans="1:7" x14ac:dyDescent="0.25">
      <c r="A20" s="13" t="s">
        <v>725</v>
      </c>
      <c r="B20" s="36" t="s">
        <v>726</v>
      </c>
      <c r="C20" s="36" t="s">
        <v>720</v>
      </c>
      <c r="D20" s="15">
        <v>1120</v>
      </c>
      <c r="E20" s="16">
        <v>21.1</v>
      </c>
      <c r="F20" s="17">
        <v>2.9100000000000001E-2</v>
      </c>
      <c r="G20" s="17"/>
    </row>
    <row r="21" spans="1:7" x14ac:dyDescent="0.25">
      <c r="A21" s="13" t="s">
        <v>747</v>
      </c>
      <c r="B21" s="36" t="s">
        <v>748</v>
      </c>
      <c r="C21" s="36" t="s">
        <v>498</v>
      </c>
      <c r="D21" s="15">
        <v>2564</v>
      </c>
      <c r="E21" s="16">
        <v>19.16</v>
      </c>
      <c r="F21" s="17">
        <v>2.64E-2</v>
      </c>
      <c r="G21" s="17"/>
    </row>
    <row r="22" spans="1:7" x14ac:dyDescent="0.25">
      <c r="A22" s="13" t="s">
        <v>810</v>
      </c>
      <c r="B22" s="36" t="s">
        <v>811</v>
      </c>
      <c r="C22" s="36" t="s">
        <v>583</v>
      </c>
      <c r="D22" s="15">
        <v>3162</v>
      </c>
      <c r="E22" s="16">
        <v>14.95</v>
      </c>
      <c r="F22" s="17">
        <v>2.06E-2</v>
      </c>
      <c r="G22" s="17"/>
    </row>
    <row r="23" spans="1:7" x14ac:dyDescent="0.25">
      <c r="A23" s="14" t="s">
        <v>325</v>
      </c>
      <c r="B23" s="37"/>
      <c r="C23" s="37"/>
      <c r="D23" s="18"/>
      <c r="E23" s="19">
        <v>723.54</v>
      </c>
      <c r="F23" s="20">
        <v>0.99809999999999999</v>
      </c>
      <c r="G23" s="21"/>
    </row>
    <row r="24" spans="1:7" x14ac:dyDescent="0.25">
      <c r="A24" s="14" t="s">
        <v>586</v>
      </c>
      <c r="B24" s="36"/>
      <c r="C24" s="36"/>
      <c r="D24" s="15"/>
      <c r="E24" s="16"/>
      <c r="F24" s="17"/>
      <c r="G24" s="17"/>
    </row>
    <row r="25" spans="1:7" x14ac:dyDescent="0.25">
      <c r="A25" s="14" t="s">
        <v>325</v>
      </c>
      <c r="B25" s="36"/>
      <c r="C25" s="36"/>
      <c r="D25" s="15"/>
      <c r="E25" s="22" t="s">
        <v>163</v>
      </c>
      <c r="F25" s="23" t="s">
        <v>163</v>
      </c>
      <c r="G25" s="17"/>
    </row>
    <row r="26" spans="1:7" x14ac:dyDescent="0.25">
      <c r="A26" s="25" t="s">
        <v>336</v>
      </c>
      <c r="B26" s="38"/>
      <c r="C26" s="38"/>
      <c r="D26" s="26"/>
      <c r="E26" s="27">
        <v>723.54</v>
      </c>
      <c r="F26" s="28">
        <v>0.99809999999999999</v>
      </c>
      <c r="G26" s="21"/>
    </row>
    <row r="27" spans="1:7" x14ac:dyDescent="0.25">
      <c r="A27" s="13"/>
      <c r="B27" s="36"/>
      <c r="C27" s="36"/>
      <c r="D27" s="15"/>
      <c r="E27" s="16"/>
      <c r="F27" s="17"/>
      <c r="G27" s="17"/>
    </row>
    <row r="28" spans="1:7" x14ac:dyDescent="0.25">
      <c r="A28" s="13"/>
      <c r="B28" s="36"/>
      <c r="C28" s="36"/>
      <c r="D28" s="15"/>
      <c r="E28" s="16"/>
      <c r="F28" s="17"/>
      <c r="G28" s="17"/>
    </row>
    <row r="29" spans="1:7" x14ac:dyDescent="0.25">
      <c r="A29" s="14" t="s">
        <v>337</v>
      </c>
      <c r="B29" s="36"/>
      <c r="C29" s="36"/>
      <c r="D29" s="15"/>
      <c r="E29" s="16"/>
      <c r="F29" s="17"/>
      <c r="G29" s="17"/>
    </row>
    <row r="30" spans="1:7" x14ac:dyDescent="0.25">
      <c r="A30" s="13" t="s">
        <v>339</v>
      </c>
      <c r="B30" s="36"/>
      <c r="C30" s="36"/>
      <c r="D30" s="15"/>
      <c r="E30" s="16">
        <v>7</v>
      </c>
      <c r="F30" s="17">
        <v>9.7000000000000003E-3</v>
      </c>
      <c r="G30" s="17">
        <v>5.1214000000000003E-2</v>
      </c>
    </row>
    <row r="31" spans="1:7" x14ac:dyDescent="0.25">
      <c r="A31" s="14" t="s">
        <v>325</v>
      </c>
      <c r="B31" s="37"/>
      <c r="C31" s="37"/>
      <c r="D31" s="18"/>
      <c r="E31" s="19">
        <v>7</v>
      </c>
      <c r="F31" s="20">
        <v>9.7000000000000003E-3</v>
      </c>
      <c r="G31" s="21"/>
    </row>
    <row r="32" spans="1:7" x14ac:dyDescent="0.25">
      <c r="A32" s="13"/>
      <c r="B32" s="36"/>
      <c r="C32" s="36"/>
      <c r="D32" s="15"/>
      <c r="E32" s="16"/>
      <c r="F32" s="17"/>
      <c r="G32" s="17"/>
    </row>
    <row r="33" spans="1:7" x14ac:dyDescent="0.25">
      <c r="A33" s="25" t="s">
        <v>336</v>
      </c>
      <c r="B33" s="38"/>
      <c r="C33" s="38"/>
      <c r="D33" s="26"/>
      <c r="E33" s="29">
        <v>7</v>
      </c>
      <c r="F33" s="30">
        <v>9.7000000000000003E-3</v>
      </c>
      <c r="G33" s="21"/>
    </row>
    <row r="34" spans="1:7" x14ac:dyDescent="0.25">
      <c r="A34" s="13" t="s">
        <v>340</v>
      </c>
      <c r="B34" s="36"/>
      <c r="C34" s="36"/>
      <c r="D34" s="15"/>
      <c r="E34" s="16">
        <v>9.8200000000000002E-4</v>
      </c>
      <c r="F34" s="67">
        <v>9.9999999999999995E-7</v>
      </c>
      <c r="G34" s="17"/>
    </row>
    <row r="35" spans="1:7" x14ac:dyDescent="0.25">
      <c r="A35" s="13" t="s">
        <v>341</v>
      </c>
      <c r="B35" s="36"/>
      <c r="C35" s="36"/>
      <c r="D35" s="15"/>
      <c r="E35" s="31">
        <v>-5.6309820000000004</v>
      </c>
      <c r="F35" s="32">
        <v>-7.8009999999999998E-3</v>
      </c>
      <c r="G35" s="17">
        <v>5.1214000000000003E-2</v>
      </c>
    </row>
    <row r="36" spans="1:7" x14ac:dyDescent="0.25">
      <c r="A36" s="33" t="s">
        <v>342</v>
      </c>
      <c r="B36" s="39"/>
      <c r="C36" s="39"/>
      <c r="D36" s="34"/>
      <c r="E36" s="27">
        <v>724.91</v>
      </c>
      <c r="F36" s="28">
        <v>1</v>
      </c>
      <c r="G36" s="28"/>
    </row>
    <row r="37" spans="1:7" x14ac:dyDescent="0.25">
      <c r="A37" s="70" t="s">
        <v>343</v>
      </c>
      <c r="B37" s="71"/>
      <c r="C37" s="71"/>
      <c r="D37" s="71"/>
      <c r="E37" s="71"/>
      <c r="F37" s="71"/>
      <c r="G37" s="72"/>
    </row>
    <row r="41" spans="1:7" x14ac:dyDescent="0.25">
      <c r="A41" s="1" t="s">
        <v>346</v>
      </c>
    </row>
    <row r="42" spans="1:7" x14ac:dyDescent="0.25">
      <c r="A42" s="56" t="s">
        <v>347</v>
      </c>
      <c r="B42" s="3" t="s">
        <v>163</v>
      </c>
    </row>
    <row r="43" spans="1:7" x14ac:dyDescent="0.25">
      <c r="A43" t="s">
        <v>348</v>
      </c>
    </row>
    <row r="44" spans="1:7" x14ac:dyDescent="0.25">
      <c r="A44" t="s">
        <v>3071</v>
      </c>
      <c r="B44" t="s">
        <v>350</v>
      </c>
      <c r="C44" t="s">
        <v>350</v>
      </c>
    </row>
    <row r="45" spans="1:7" x14ac:dyDescent="0.25">
      <c r="B45" s="58">
        <v>46265</v>
      </c>
      <c r="C45" s="58">
        <v>46295</v>
      </c>
    </row>
    <row r="46" spans="1:7" x14ac:dyDescent="0.25">
      <c r="A46" t="s">
        <v>974</v>
      </c>
      <c r="B46">
        <v>13.183</v>
      </c>
      <c r="C46">
        <v>12.7804</v>
      </c>
    </row>
    <row r="48" spans="1:7" x14ac:dyDescent="0.25">
      <c r="A48" t="s">
        <v>352</v>
      </c>
      <c r="B48" s="3" t="s">
        <v>163</v>
      </c>
    </row>
    <row r="49" spans="1:4" x14ac:dyDescent="0.25">
      <c r="A49" t="s">
        <v>353</v>
      </c>
      <c r="B49" s="3" t="s">
        <v>163</v>
      </c>
    </row>
    <row r="50" spans="1:4" ht="29.1" customHeight="1" x14ac:dyDescent="0.25">
      <c r="A50" s="56" t="s">
        <v>354</v>
      </c>
      <c r="B50" s="3" t="s">
        <v>163</v>
      </c>
    </row>
    <row r="51" spans="1:4" ht="29.1" customHeight="1" x14ac:dyDescent="0.25">
      <c r="A51" s="56" t="s">
        <v>355</v>
      </c>
      <c r="B51" s="3" t="s">
        <v>163</v>
      </c>
    </row>
    <row r="52" spans="1:4" x14ac:dyDescent="0.25">
      <c r="A52" t="s">
        <v>595</v>
      </c>
      <c r="B52" s="57">
        <v>0.1036</v>
      </c>
    </row>
    <row r="53" spans="1:4" ht="43.5" customHeight="1" x14ac:dyDescent="0.25">
      <c r="A53" s="56" t="s">
        <v>357</v>
      </c>
      <c r="B53" s="3" t="s">
        <v>163</v>
      </c>
    </row>
    <row r="54" spans="1:4" x14ac:dyDescent="0.25">
      <c r="B54" s="3"/>
    </row>
    <row r="55" spans="1:4" ht="29.1" customHeight="1" x14ac:dyDescent="0.25">
      <c r="A55" s="56" t="s">
        <v>358</v>
      </c>
      <c r="B55" s="3" t="s">
        <v>163</v>
      </c>
    </row>
    <row r="56" spans="1:4" ht="29.1" customHeight="1" x14ac:dyDescent="0.25">
      <c r="A56" s="56" t="s">
        <v>359</v>
      </c>
      <c r="B56" t="s">
        <v>163</v>
      </c>
    </row>
    <row r="57" spans="1:4" ht="29.1" customHeight="1" x14ac:dyDescent="0.25">
      <c r="A57" s="56" t="s">
        <v>360</v>
      </c>
      <c r="B57" s="3" t="s">
        <v>163</v>
      </c>
    </row>
    <row r="58" spans="1:4" ht="29.1" customHeight="1" x14ac:dyDescent="0.25">
      <c r="A58" s="56" t="s">
        <v>361</v>
      </c>
      <c r="B58" s="3" t="s">
        <v>163</v>
      </c>
    </row>
    <row r="60" spans="1:4" ht="69.95" customHeight="1" x14ac:dyDescent="0.25">
      <c r="A60" s="125" t="s">
        <v>371</v>
      </c>
      <c r="B60" s="125" t="s">
        <v>372</v>
      </c>
      <c r="C60" s="125" t="s">
        <v>5</v>
      </c>
      <c r="D60" s="125" t="s">
        <v>6</v>
      </c>
    </row>
    <row r="61" spans="1:4" ht="69.95" customHeight="1" x14ac:dyDescent="0.25">
      <c r="A61" s="125" t="s">
        <v>3072</v>
      </c>
      <c r="B61" s="125"/>
      <c r="C61" s="125" t="s">
        <v>144</v>
      </c>
      <c r="D61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99"/>
  <sheetViews>
    <sheetView showGridLines="0" workbookViewId="0">
      <pane ySplit="4" topLeftCell="A85" activePane="bottomLeft" state="frozen"/>
      <selection pane="bottomLeft" sqref="A1:G1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3073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3074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548</v>
      </c>
      <c r="B8" s="36" t="s">
        <v>549</v>
      </c>
      <c r="C8" s="36" t="s">
        <v>431</v>
      </c>
      <c r="D8" s="15">
        <v>15349</v>
      </c>
      <c r="E8" s="16">
        <v>1426.15</v>
      </c>
      <c r="F8" s="17">
        <v>4.8399999999999999E-2</v>
      </c>
      <c r="G8" s="17"/>
    </row>
    <row r="9" spans="1:7" x14ac:dyDescent="0.25">
      <c r="A9" s="13" t="s">
        <v>442</v>
      </c>
      <c r="B9" s="36" t="s">
        <v>443</v>
      </c>
      <c r="C9" s="36" t="s">
        <v>384</v>
      </c>
      <c r="D9" s="15">
        <v>28366</v>
      </c>
      <c r="E9" s="16">
        <v>1164.71</v>
      </c>
      <c r="F9" s="17">
        <v>3.95E-2</v>
      </c>
      <c r="G9" s="17"/>
    </row>
    <row r="10" spans="1:7" x14ac:dyDescent="0.25">
      <c r="A10" s="13" t="s">
        <v>542</v>
      </c>
      <c r="B10" s="36" t="s">
        <v>543</v>
      </c>
      <c r="C10" s="36" t="s">
        <v>441</v>
      </c>
      <c r="D10" s="15">
        <v>22906</v>
      </c>
      <c r="E10" s="16">
        <v>1069.25</v>
      </c>
      <c r="F10" s="17">
        <v>3.6299999999999999E-2</v>
      </c>
      <c r="G10" s="17"/>
    </row>
    <row r="11" spans="1:7" x14ac:dyDescent="0.25">
      <c r="A11" s="13" t="s">
        <v>703</v>
      </c>
      <c r="B11" s="36" t="s">
        <v>704</v>
      </c>
      <c r="C11" s="36" t="s">
        <v>403</v>
      </c>
      <c r="D11" s="15">
        <v>252575</v>
      </c>
      <c r="E11" s="16">
        <v>1064.98</v>
      </c>
      <c r="F11" s="17">
        <v>3.61E-2</v>
      </c>
      <c r="G11" s="17"/>
    </row>
    <row r="12" spans="1:7" x14ac:dyDescent="0.25">
      <c r="A12" s="13" t="s">
        <v>714</v>
      </c>
      <c r="B12" s="36" t="s">
        <v>715</v>
      </c>
      <c r="C12" s="36" t="s">
        <v>475</v>
      </c>
      <c r="D12" s="15">
        <v>502439</v>
      </c>
      <c r="E12" s="16">
        <v>1024.98</v>
      </c>
      <c r="F12" s="17">
        <v>3.4799999999999998E-2</v>
      </c>
      <c r="G12" s="17"/>
    </row>
    <row r="13" spans="1:7" x14ac:dyDescent="0.25">
      <c r="A13" s="13" t="s">
        <v>509</v>
      </c>
      <c r="B13" s="36" t="s">
        <v>510</v>
      </c>
      <c r="C13" s="36" t="s">
        <v>422</v>
      </c>
      <c r="D13" s="15">
        <v>533452</v>
      </c>
      <c r="E13" s="16">
        <v>870.91</v>
      </c>
      <c r="F13" s="17">
        <v>2.9499999999999998E-2</v>
      </c>
      <c r="G13" s="17"/>
    </row>
    <row r="14" spans="1:7" x14ac:dyDescent="0.25">
      <c r="A14" s="13" t="s">
        <v>763</v>
      </c>
      <c r="B14" s="36" t="s">
        <v>764</v>
      </c>
      <c r="C14" s="36" t="s">
        <v>431</v>
      </c>
      <c r="D14" s="15">
        <v>17773</v>
      </c>
      <c r="E14" s="16">
        <v>853.1</v>
      </c>
      <c r="F14" s="17">
        <v>2.8899999999999999E-2</v>
      </c>
      <c r="G14" s="17"/>
    </row>
    <row r="15" spans="1:7" x14ac:dyDescent="0.25">
      <c r="A15" s="13" t="s">
        <v>454</v>
      </c>
      <c r="B15" s="36" t="s">
        <v>455</v>
      </c>
      <c r="C15" s="36" t="s">
        <v>417</v>
      </c>
      <c r="D15" s="15">
        <v>52379</v>
      </c>
      <c r="E15" s="16">
        <v>848.54</v>
      </c>
      <c r="F15" s="17">
        <v>2.8799999999999999E-2</v>
      </c>
      <c r="G15" s="17"/>
    </row>
    <row r="16" spans="1:7" x14ac:dyDescent="0.25">
      <c r="A16" s="13" t="s">
        <v>757</v>
      </c>
      <c r="B16" s="36" t="s">
        <v>758</v>
      </c>
      <c r="C16" s="36" t="s">
        <v>583</v>
      </c>
      <c r="D16" s="15">
        <v>205099</v>
      </c>
      <c r="E16" s="16">
        <v>846.85</v>
      </c>
      <c r="F16" s="17">
        <v>2.87E-2</v>
      </c>
      <c r="G16" s="17"/>
    </row>
    <row r="17" spans="1:7" x14ac:dyDescent="0.25">
      <c r="A17" s="13" t="s">
        <v>515</v>
      </c>
      <c r="B17" s="36" t="s">
        <v>516</v>
      </c>
      <c r="C17" s="36" t="s">
        <v>414</v>
      </c>
      <c r="D17" s="15">
        <v>16315</v>
      </c>
      <c r="E17" s="16">
        <v>776.59</v>
      </c>
      <c r="F17" s="17">
        <v>2.63E-2</v>
      </c>
      <c r="G17" s="17"/>
    </row>
    <row r="18" spans="1:7" x14ac:dyDescent="0.25">
      <c r="A18" s="13" t="s">
        <v>788</v>
      </c>
      <c r="B18" s="36" t="s">
        <v>789</v>
      </c>
      <c r="C18" s="36" t="s">
        <v>397</v>
      </c>
      <c r="D18" s="15">
        <v>19482</v>
      </c>
      <c r="E18" s="16">
        <v>740.59</v>
      </c>
      <c r="F18" s="17">
        <v>2.5100000000000001E-2</v>
      </c>
      <c r="G18" s="17"/>
    </row>
    <row r="19" spans="1:7" x14ac:dyDescent="0.25">
      <c r="A19" s="13" t="s">
        <v>792</v>
      </c>
      <c r="B19" s="36" t="s">
        <v>793</v>
      </c>
      <c r="C19" s="36" t="s">
        <v>503</v>
      </c>
      <c r="D19" s="15">
        <v>242396</v>
      </c>
      <c r="E19" s="16">
        <v>734.94</v>
      </c>
      <c r="F19" s="17">
        <v>2.4899999999999999E-2</v>
      </c>
      <c r="G19" s="17"/>
    </row>
    <row r="20" spans="1:7" x14ac:dyDescent="0.25">
      <c r="A20" s="13" t="s">
        <v>794</v>
      </c>
      <c r="B20" s="36" t="s">
        <v>795</v>
      </c>
      <c r="C20" s="36" t="s">
        <v>475</v>
      </c>
      <c r="D20" s="15">
        <v>202799</v>
      </c>
      <c r="E20" s="16">
        <v>728.05</v>
      </c>
      <c r="F20" s="17">
        <v>2.47E-2</v>
      </c>
      <c r="G20" s="17"/>
    </row>
    <row r="21" spans="1:7" x14ac:dyDescent="0.25">
      <c r="A21" s="13" t="s">
        <v>802</v>
      </c>
      <c r="B21" s="36" t="s">
        <v>803</v>
      </c>
      <c r="C21" s="36" t="s">
        <v>450</v>
      </c>
      <c r="D21" s="15">
        <v>165108</v>
      </c>
      <c r="E21" s="16">
        <v>713.27</v>
      </c>
      <c r="F21" s="17">
        <v>2.4199999999999999E-2</v>
      </c>
      <c r="G21" s="17"/>
    </row>
    <row r="22" spans="1:7" x14ac:dyDescent="0.25">
      <c r="A22" s="13" t="s">
        <v>468</v>
      </c>
      <c r="B22" s="36" t="s">
        <v>469</v>
      </c>
      <c r="C22" s="36" t="s">
        <v>381</v>
      </c>
      <c r="D22" s="15">
        <v>82836</v>
      </c>
      <c r="E22" s="16">
        <v>707.59</v>
      </c>
      <c r="F22" s="17">
        <v>2.4E-2</v>
      </c>
      <c r="G22" s="17"/>
    </row>
    <row r="23" spans="1:7" x14ac:dyDescent="0.25">
      <c r="A23" s="13" t="s">
        <v>812</v>
      </c>
      <c r="B23" s="36" t="s">
        <v>813</v>
      </c>
      <c r="C23" s="36" t="s">
        <v>700</v>
      </c>
      <c r="D23" s="15">
        <v>14225</v>
      </c>
      <c r="E23" s="16">
        <v>687.07</v>
      </c>
      <c r="F23" s="17">
        <v>2.3300000000000001E-2</v>
      </c>
      <c r="G23" s="17"/>
    </row>
    <row r="24" spans="1:7" x14ac:dyDescent="0.25">
      <c r="A24" s="13" t="s">
        <v>834</v>
      </c>
      <c r="B24" s="36" t="s">
        <v>835</v>
      </c>
      <c r="C24" s="36" t="s">
        <v>503</v>
      </c>
      <c r="D24" s="15">
        <v>451179</v>
      </c>
      <c r="E24" s="16">
        <v>608.78</v>
      </c>
      <c r="F24" s="17">
        <v>2.07E-2</v>
      </c>
      <c r="G24" s="17"/>
    </row>
    <row r="25" spans="1:7" x14ac:dyDescent="0.25">
      <c r="A25" s="13" t="s">
        <v>406</v>
      </c>
      <c r="B25" s="36" t="s">
        <v>407</v>
      </c>
      <c r="C25" s="36" t="s">
        <v>408</v>
      </c>
      <c r="D25" s="15">
        <v>2941</v>
      </c>
      <c r="E25" s="16">
        <v>579.38</v>
      </c>
      <c r="F25" s="17">
        <v>1.9699999999999999E-2</v>
      </c>
      <c r="G25" s="17"/>
    </row>
    <row r="26" spans="1:7" x14ac:dyDescent="0.25">
      <c r="A26" s="13" t="s">
        <v>844</v>
      </c>
      <c r="B26" s="36" t="s">
        <v>845</v>
      </c>
      <c r="C26" s="36" t="s">
        <v>417</v>
      </c>
      <c r="D26" s="15">
        <v>175829</v>
      </c>
      <c r="E26" s="16">
        <v>572.32000000000005</v>
      </c>
      <c r="F26" s="17">
        <v>1.9400000000000001E-2</v>
      </c>
      <c r="G26" s="17"/>
    </row>
    <row r="27" spans="1:7" x14ac:dyDescent="0.25">
      <c r="A27" s="13" t="s">
        <v>846</v>
      </c>
      <c r="B27" s="36" t="s">
        <v>847</v>
      </c>
      <c r="C27" s="36" t="s">
        <v>417</v>
      </c>
      <c r="D27" s="15">
        <v>5229</v>
      </c>
      <c r="E27" s="16">
        <v>564.1</v>
      </c>
      <c r="F27" s="17">
        <v>1.9099999999999999E-2</v>
      </c>
      <c r="G27" s="17"/>
    </row>
    <row r="28" spans="1:7" x14ac:dyDescent="0.25">
      <c r="A28" s="13" t="s">
        <v>519</v>
      </c>
      <c r="B28" s="36" t="s">
        <v>520</v>
      </c>
      <c r="C28" s="36" t="s">
        <v>387</v>
      </c>
      <c r="D28" s="15">
        <v>24657</v>
      </c>
      <c r="E28" s="16">
        <v>562.35</v>
      </c>
      <c r="F28" s="17">
        <v>1.9099999999999999E-2</v>
      </c>
      <c r="G28" s="17"/>
    </row>
    <row r="29" spans="1:7" x14ac:dyDescent="0.25">
      <c r="A29" s="13" t="s">
        <v>848</v>
      </c>
      <c r="B29" s="36" t="s">
        <v>849</v>
      </c>
      <c r="C29" s="36" t="s">
        <v>771</v>
      </c>
      <c r="D29" s="15">
        <v>325718</v>
      </c>
      <c r="E29" s="16">
        <v>555.51</v>
      </c>
      <c r="F29" s="17">
        <v>1.8800000000000001E-2</v>
      </c>
      <c r="G29" s="17"/>
    </row>
    <row r="30" spans="1:7" x14ac:dyDescent="0.25">
      <c r="A30" s="13" t="s">
        <v>852</v>
      </c>
      <c r="B30" s="36" t="s">
        <v>853</v>
      </c>
      <c r="C30" s="36" t="s">
        <v>854</v>
      </c>
      <c r="D30" s="15">
        <v>212580</v>
      </c>
      <c r="E30" s="16">
        <v>550.58000000000004</v>
      </c>
      <c r="F30" s="17">
        <v>1.8700000000000001E-2</v>
      </c>
      <c r="G30" s="17"/>
    </row>
    <row r="31" spans="1:7" x14ac:dyDescent="0.25">
      <c r="A31" s="13" t="s">
        <v>855</v>
      </c>
      <c r="B31" s="36" t="s">
        <v>856</v>
      </c>
      <c r="C31" s="36" t="s">
        <v>408</v>
      </c>
      <c r="D31" s="15">
        <v>37508</v>
      </c>
      <c r="E31" s="16">
        <v>549.53</v>
      </c>
      <c r="F31" s="17">
        <v>1.8599999999999998E-2</v>
      </c>
      <c r="G31" s="17"/>
    </row>
    <row r="32" spans="1:7" x14ac:dyDescent="0.25">
      <c r="A32" s="13" t="s">
        <v>861</v>
      </c>
      <c r="B32" s="36" t="s">
        <v>862</v>
      </c>
      <c r="C32" s="36" t="s">
        <v>390</v>
      </c>
      <c r="D32" s="15">
        <v>77424</v>
      </c>
      <c r="E32" s="16">
        <v>521.84</v>
      </c>
      <c r="F32" s="17">
        <v>1.77E-2</v>
      </c>
      <c r="G32" s="17"/>
    </row>
    <row r="33" spans="1:7" x14ac:dyDescent="0.25">
      <c r="A33" s="13" t="s">
        <v>863</v>
      </c>
      <c r="B33" s="36" t="s">
        <v>864</v>
      </c>
      <c r="C33" s="36" t="s">
        <v>411</v>
      </c>
      <c r="D33" s="15">
        <v>327039</v>
      </c>
      <c r="E33" s="16">
        <v>518.36</v>
      </c>
      <c r="F33" s="17">
        <v>1.7600000000000001E-2</v>
      </c>
      <c r="G33" s="17"/>
    </row>
    <row r="34" spans="1:7" x14ac:dyDescent="0.25">
      <c r="A34" s="13" t="s">
        <v>867</v>
      </c>
      <c r="B34" s="36" t="s">
        <v>868</v>
      </c>
      <c r="C34" s="36" t="s">
        <v>414</v>
      </c>
      <c r="D34" s="15">
        <v>6456</v>
      </c>
      <c r="E34" s="16">
        <v>518.16</v>
      </c>
      <c r="F34" s="17">
        <v>1.7600000000000001E-2</v>
      </c>
      <c r="G34" s="17"/>
    </row>
    <row r="35" spans="1:7" x14ac:dyDescent="0.25">
      <c r="A35" s="13" t="s">
        <v>865</v>
      </c>
      <c r="B35" s="36" t="s">
        <v>866</v>
      </c>
      <c r="C35" s="36" t="s">
        <v>475</v>
      </c>
      <c r="D35" s="15">
        <v>39397</v>
      </c>
      <c r="E35" s="16">
        <v>517.91</v>
      </c>
      <c r="F35" s="17">
        <v>1.7600000000000001E-2</v>
      </c>
      <c r="G35" s="17"/>
    </row>
    <row r="36" spans="1:7" x14ac:dyDescent="0.25">
      <c r="A36" s="13" t="s">
        <v>871</v>
      </c>
      <c r="B36" s="36" t="s">
        <v>872</v>
      </c>
      <c r="C36" s="36" t="s">
        <v>475</v>
      </c>
      <c r="D36" s="15">
        <v>40484</v>
      </c>
      <c r="E36" s="16">
        <v>517.39</v>
      </c>
      <c r="F36" s="17">
        <v>1.7600000000000001E-2</v>
      </c>
      <c r="G36" s="17"/>
    </row>
    <row r="37" spans="1:7" x14ac:dyDescent="0.25">
      <c r="A37" s="13" t="s">
        <v>869</v>
      </c>
      <c r="B37" s="36" t="s">
        <v>870</v>
      </c>
      <c r="C37" s="36" t="s">
        <v>378</v>
      </c>
      <c r="D37" s="15">
        <v>224020</v>
      </c>
      <c r="E37" s="16">
        <v>516.48</v>
      </c>
      <c r="F37" s="17">
        <v>1.7500000000000002E-2</v>
      </c>
      <c r="G37" s="17"/>
    </row>
    <row r="38" spans="1:7" x14ac:dyDescent="0.25">
      <c r="A38" s="13" t="s">
        <v>877</v>
      </c>
      <c r="B38" s="36" t="s">
        <v>878</v>
      </c>
      <c r="C38" s="36" t="s">
        <v>498</v>
      </c>
      <c r="D38" s="15">
        <v>44786</v>
      </c>
      <c r="E38" s="16">
        <v>508.28</v>
      </c>
      <c r="F38" s="17">
        <v>1.72E-2</v>
      </c>
      <c r="G38" s="17"/>
    </row>
    <row r="39" spans="1:7" x14ac:dyDescent="0.25">
      <c r="A39" s="13" t="s">
        <v>885</v>
      </c>
      <c r="B39" s="36" t="s">
        <v>886</v>
      </c>
      <c r="C39" s="36" t="s">
        <v>422</v>
      </c>
      <c r="D39" s="15">
        <v>1048</v>
      </c>
      <c r="E39" s="16">
        <v>493.61</v>
      </c>
      <c r="F39" s="17">
        <v>1.67E-2</v>
      </c>
      <c r="G39" s="17"/>
    </row>
    <row r="40" spans="1:7" x14ac:dyDescent="0.25">
      <c r="A40" s="13" t="s">
        <v>891</v>
      </c>
      <c r="B40" s="36" t="s">
        <v>892</v>
      </c>
      <c r="C40" s="36" t="s">
        <v>378</v>
      </c>
      <c r="D40" s="15">
        <v>405849</v>
      </c>
      <c r="E40" s="16">
        <v>484.75</v>
      </c>
      <c r="F40" s="17">
        <v>1.6400000000000001E-2</v>
      </c>
      <c r="G40" s="17"/>
    </row>
    <row r="41" spans="1:7" x14ac:dyDescent="0.25">
      <c r="A41" s="13" t="s">
        <v>897</v>
      </c>
      <c r="B41" s="36" t="s">
        <v>898</v>
      </c>
      <c r="C41" s="36" t="s">
        <v>381</v>
      </c>
      <c r="D41" s="15">
        <v>1537</v>
      </c>
      <c r="E41" s="16">
        <v>470.78</v>
      </c>
      <c r="F41" s="17">
        <v>1.6E-2</v>
      </c>
      <c r="G41" s="17"/>
    </row>
    <row r="42" spans="1:7" x14ac:dyDescent="0.25">
      <c r="A42" s="13" t="s">
        <v>899</v>
      </c>
      <c r="B42" s="36" t="s">
        <v>900</v>
      </c>
      <c r="C42" s="36" t="s">
        <v>378</v>
      </c>
      <c r="D42" s="15">
        <v>415872</v>
      </c>
      <c r="E42" s="16">
        <v>470.18</v>
      </c>
      <c r="F42" s="17">
        <v>1.6E-2</v>
      </c>
      <c r="G42" s="17"/>
    </row>
    <row r="43" spans="1:7" x14ac:dyDescent="0.25">
      <c r="A43" s="13" t="s">
        <v>553</v>
      </c>
      <c r="B43" s="36" t="s">
        <v>554</v>
      </c>
      <c r="C43" s="36" t="s">
        <v>411</v>
      </c>
      <c r="D43" s="15">
        <v>11214</v>
      </c>
      <c r="E43" s="16">
        <v>453.61</v>
      </c>
      <c r="F43" s="17">
        <v>1.54E-2</v>
      </c>
      <c r="G43" s="17"/>
    </row>
    <row r="44" spans="1:7" x14ac:dyDescent="0.25">
      <c r="A44" s="13" t="s">
        <v>919</v>
      </c>
      <c r="B44" s="36" t="s">
        <v>920</v>
      </c>
      <c r="C44" s="36" t="s">
        <v>436</v>
      </c>
      <c r="D44" s="15">
        <v>3333353</v>
      </c>
      <c r="E44" s="16">
        <v>431.67</v>
      </c>
      <c r="F44" s="17">
        <v>1.46E-2</v>
      </c>
      <c r="G44" s="17"/>
    </row>
    <row r="45" spans="1:7" x14ac:dyDescent="0.25">
      <c r="A45" s="13" t="s">
        <v>909</v>
      </c>
      <c r="B45" s="36" t="s">
        <v>910</v>
      </c>
      <c r="C45" s="36" t="s">
        <v>381</v>
      </c>
      <c r="D45" s="15">
        <v>6341</v>
      </c>
      <c r="E45" s="16">
        <v>429.67</v>
      </c>
      <c r="F45" s="17">
        <v>1.46E-2</v>
      </c>
      <c r="G45" s="17"/>
    </row>
    <row r="46" spans="1:7" x14ac:dyDescent="0.25">
      <c r="A46" s="13" t="s">
        <v>913</v>
      </c>
      <c r="B46" s="36" t="s">
        <v>914</v>
      </c>
      <c r="C46" s="36" t="s">
        <v>751</v>
      </c>
      <c r="D46" s="15">
        <v>48523</v>
      </c>
      <c r="E46" s="16">
        <v>412.45</v>
      </c>
      <c r="F46" s="17">
        <v>1.4E-2</v>
      </c>
      <c r="G46" s="17"/>
    </row>
    <row r="47" spans="1:7" x14ac:dyDescent="0.25">
      <c r="A47" s="13" t="s">
        <v>915</v>
      </c>
      <c r="B47" s="36" t="s">
        <v>916</v>
      </c>
      <c r="C47" s="36" t="s">
        <v>378</v>
      </c>
      <c r="D47" s="15">
        <v>233318</v>
      </c>
      <c r="E47" s="16">
        <v>398.97</v>
      </c>
      <c r="F47" s="17">
        <v>1.35E-2</v>
      </c>
      <c r="G47" s="17"/>
    </row>
    <row r="48" spans="1:7" x14ac:dyDescent="0.25">
      <c r="A48" s="13" t="s">
        <v>917</v>
      </c>
      <c r="B48" s="36" t="s">
        <v>918</v>
      </c>
      <c r="C48" s="36" t="s">
        <v>381</v>
      </c>
      <c r="D48" s="15">
        <v>10672</v>
      </c>
      <c r="E48" s="16">
        <v>397.6</v>
      </c>
      <c r="F48" s="17">
        <v>1.35E-2</v>
      </c>
      <c r="G48" s="17"/>
    </row>
    <row r="49" spans="1:7" x14ac:dyDescent="0.25">
      <c r="A49" s="13" t="s">
        <v>925</v>
      </c>
      <c r="B49" s="36" t="s">
        <v>926</v>
      </c>
      <c r="C49" s="36" t="s">
        <v>417</v>
      </c>
      <c r="D49" s="15">
        <v>12949</v>
      </c>
      <c r="E49" s="16">
        <v>354.43</v>
      </c>
      <c r="F49" s="17">
        <v>1.2E-2</v>
      </c>
      <c r="G49" s="17"/>
    </row>
    <row r="50" spans="1:7" x14ac:dyDescent="0.25">
      <c r="A50" s="13" t="s">
        <v>521</v>
      </c>
      <c r="B50" s="36" t="s">
        <v>522</v>
      </c>
      <c r="C50" s="36" t="s">
        <v>384</v>
      </c>
      <c r="D50" s="15">
        <v>17182</v>
      </c>
      <c r="E50" s="16">
        <v>348.97</v>
      </c>
      <c r="F50" s="17">
        <v>1.18E-2</v>
      </c>
      <c r="G50" s="17"/>
    </row>
    <row r="51" spans="1:7" x14ac:dyDescent="0.25">
      <c r="A51" s="13" t="s">
        <v>929</v>
      </c>
      <c r="B51" s="36" t="s">
        <v>930</v>
      </c>
      <c r="C51" s="36" t="s">
        <v>431</v>
      </c>
      <c r="D51" s="15">
        <v>29931</v>
      </c>
      <c r="E51" s="16">
        <v>347.8</v>
      </c>
      <c r="F51" s="17">
        <v>1.18E-2</v>
      </c>
      <c r="G51" s="17"/>
    </row>
    <row r="52" spans="1:7" x14ac:dyDescent="0.25">
      <c r="A52" s="13" t="s">
        <v>935</v>
      </c>
      <c r="B52" s="36" t="s">
        <v>936</v>
      </c>
      <c r="C52" s="36" t="s">
        <v>381</v>
      </c>
      <c r="D52" s="15">
        <v>10679</v>
      </c>
      <c r="E52" s="16">
        <v>341.73</v>
      </c>
      <c r="F52" s="17">
        <v>1.1599999999999999E-2</v>
      </c>
      <c r="G52" s="17"/>
    </row>
    <row r="53" spans="1:7" x14ac:dyDescent="0.25">
      <c r="A53" s="13" t="s">
        <v>942</v>
      </c>
      <c r="B53" s="36" t="s">
        <v>943</v>
      </c>
      <c r="C53" s="36" t="s">
        <v>583</v>
      </c>
      <c r="D53" s="15">
        <v>58071</v>
      </c>
      <c r="E53" s="16">
        <v>328.68</v>
      </c>
      <c r="F53" s="17">
        <v>1.12E-2</v>
      </c>
      <c r="G53" s="17"/>
    </row>
    <row r="54" spans="1:7" x14ac:dyDescent="0.25">
      <c r="A54" s="13" t="s">
        <v>955</v>
      </c>
      <c r="B54" s="36" t="s">
        <v>956</v>
      </c>
      <c r="C54" s="36" t="s">
        <v>467</v>
      </c>
      <c r="D54" s="15">
        <v>75287</v>
      </c>
      <c r="E54" s="16">
        <v>281.57</v>
      </c>
      <c r="F54" s="17">
        <v>9.5999999999999992E-3</v>
      </c>
      <c r="G54" s="17"/>
    </row>
    <row r="55" spans="1:7" x14ac:dyDescent="0.25">
      <c r="A55" s="13" t="s">
        <v>957</v>
      </c>
      <c r="B55" s="36" t="s">
        <v>958</v>
      </c>
      <c r="C55" s="36" t="s">
        <v>417</v>
      </c>
      <c r="D55" s="15">
        <v>66392</v>
      </c>
      <c r="E55" s="16">
        <v>217.73</v>
      </c>
      <c r="F55" s="17">
        <v>7.4000000000000003E-3</v>
      </c>
      <c r="G55" s="17"/>
    </row>
    <row r="56" spans="1:7" x14ac:dyDescent="0.25">
      <c r="A56" s="13" t="s">
        <v>959</v>
      </c>
      <c r="B56" s="36" t="s">
        <v>960</v>
      </c>
      <c r="C56" s="36" t="s">
        <v>417</v>
      </c>
      <c r="D56" s="15">
        <v>270603</v>
      </c>
      <c r="E56" s="16">
        <v>214.53</v>
      </c>
      <c r="F56" s="17">
        <v>7.3000000000000001E-3</v>
      </c>
      <c r="G56" s="17"/>
    </row>
    <row r="57" spans="1:7" x14ac:dyDescent="0.25">
      <c r="A57" s="13" t="s">
        <v>961</v>
      </c>
      <c r="B57" s="36" t="s">
        <v>962</v>
      </c>
      <c r="C57" s="36" t="s">
        <v>506</v>
      </c>
      <c r="D57" s="15">
        <v>9174</v>
      </c>
      <c r="E57" s="16">
        <v>193.85</v>
      </c>
      <c r="F57" s="17">
        <v>6.6E-3</v>
      </c>
      <c r="G57" s="17"/>
    </row>
    <row r="58" spans="1:7" x14ac:dyDescent="0.25">
      <c r="A58" s="14" t="s">
        <v>325</v>
      </c>
      <c r="B58" s="37"/>
      <c r="C58" s="37"/>
      <c r="D58" s="18"/>
      <c r="E58" s="19">
        <v>29491.119999999999</v>
      </c>
      <c r="F58" s="20">
        <v>1.0004</v>
      </c>
      <c r="G58" s="21"/>
    </row>
    <row r="59" spans="1:7" x14ac:dyDescent="0.25">
      <c r="A59" s="14" t="s">
        <v>586</v>
      </c>
      <c r="B59" s="36"/>
      <c r="C59" s="36"/>
      <c r="D59" s="15"/>
      <c r="E59" s="16"/>
      <c r="F59" s="17"/>
      <c r="G59" s="17"/>
    </row>
    <row r="60" spans="1:7" x14ac:dyDescent="0.25">
      <c r="A60" s="14" t="s">
        <v>325</v>
      </c>
      <c r="B60" s="36"/>
      <c r="C60" s="36"/>
      <c r="D60" s="15"/>
      <c r="E60" s="22" t="s">
        <v>163</v>
      </c>
      <c r="F60" s="23" t="s">
        <v>163</v>
      </c>
      <c r="G60" s="17"/>
    </row>
    <row r="61" spans="1:7" x14ac:dyDescent="0.25">
      <c r="A61" s="25" t="s">
        <v>336</v>
      </c>
      <c r="B61" s="38"/>
      <c r="C61" s="38"/>
      <c r="D61" s="26"/>
      <c r="E61" s="27">
        <v>29491.119999999999</v>
      </c>
      <c r="F61" s="28">
        <v>1.0004</v>
      </c>
      <c r="G61" s="21"/>
    </row>
    <row r="62" spans="1:7" x14ac:dyDescent="0.25">
      <c r="A62" s="13"/>
      <c r="B62" s="36"/>
      <c r="C62" s="36"/>
      <c r="D62" s="15"/>
      <c r="E62" s="16"/>
      <c r="F62" s="17"/>
      <c r="G62" s="17"/>
    </row>
    <row r="63" spans="1:7" x14ac:dyDescent="0.25">
      <c r="A63" s="13"/>
      <c r="B63" s="36"/>
      <c r="C63" s="36"/>
      <c r="D63" s="15"/>
      <c r="E63" s="16"/>
      <c r="F63" s="17"/>
      <c r="G63" s="17"/>
    </row>
    <row r="64" spans="1:7" x14ac:dyDescent="0.25">
      <c r="A64" s="14" t="s">
        <v>337</v>
      </c>
      <c r="B64" s="36"/>
      <c r="C64" s="36"/>
      <c r="D64" s="15"/>
      <c r="E64" s="16"/>
      <c r="F64" s="17"/>
      <c r="G64" s="17"/>
    </row>
    <row r="65" spans="1:7" x14ac:dyDescent="0.25">
      <c r="A65" s="13" t="s">
        <v>339</v>
      </c>
      <c r="B65" s="36"/>
      <c r="C65" s="36"/>
      <c r="D65" s="15"/>
      <c r="E65" s="16">
        <v>217.97</v>
      </c>
      <c r="F65" s="17">
        <v>7.4000000000000003E-3</v>
      </c>
      <c r="G65" s="17">
        <v>5.1214000000000003E-2</v>
      </c>
    </row>
    <row r="66" spans="1:7" x14ac:dyDescent="0.25">
      <c r="A66" s="14" t="s">
        <v>325</v>
      </c>
      <c r="B66" s="37"/>
      <c r="C66" s="37"/>
      <c r="D66" s="18"/>
      <c r="E66" s="19">
        <v>217.97</v>
      </c>
      <c r="F66" s="20">
        <v>7.4000000000000003E-3</v>
      </c>
      <c r="G66" s="21"/>
    </row>
    <row r="67" spans="1:7" x14ac:dyDescent="0.25">
      <c r="A67" s="13"/>
      <c r="B67" s="36"/>
      <c r="C67" s="36"/>
      <c r="D67" s="15"/>
      <c r="E67" s="16"/>
      <c r="F67" s="17"/>
      <c r="G67" s="17"/>
    </row>
    <row r="68" spans="1:7" x14ac:dyDescent="0.25">
      <c r="A68" s="25" t="s">
        <v>336</v>
      </c>
      <c r="B68" s="38"/>
      <c r="C68" s="38"/>
      <c r="D68" s="26"/>
      <c r="E68" s="29">
        <v>217.97</v>
      </c>
      <c r="F68" s="30">
        <v>7.4000000000000003E-3</v>
      </c>
      <c r="G68" s="21"/>
    </row>
    <row r="69" spans="1:7" x14ac:dyDescent="0.25">
      <c r="A69" s="13" t="s">
        <v>340</v>
      </c>
      <c r="B69" s="36"/>
      <c r="C69" s="36"/>
      <c r="D69" s="15"/>
      <c r="E69" s="16">
        <v>3.0583800000000001E-2</v>
      </c>
      <c r="F69" s="67">
        <v>9.9999999999999995E-7</v>
      </c>
      <c r="G69" s="17"/>
    </row>
    <row r="70" spans="1:7" x14ac:dyDescent="0.25">
      <c r="A70" s="13" t="s">
        <v>341</v>
      </c>
      <c r="B70" s="36"/>
      <c r="C70" s="36"/>
      <c r="D70" s="15"/>
      <c r="E70" s="31">
        <v>-234.5205838</v>
      </c>
      <c r="F70" s="32">
        <v>-7.8009999999999998E-3</v>
      </c>
      <c r="G70" s="17">
        <v>5.1214000000000003E-2</v>
      </c>
    </row>
    <row r="71" spans="1:7" x14ac:dyDescent="0.25">
      <c r="A71" s="33" t="s">
        <v>342</v>
      </c>
      <c r="B71" s="39"/>
      <c r="C71" s="39"/>
      <c r="D71" s="34"/>
      <c r="E71" s="27">
        <v>29474.6</v>
      </c>
      <c r="F71" s="28">
        <v>1</v>
      </c>
      <c r="G71" s="28"/>
    </row>
    <row r="72" spans="1:7" x14ac:dyDescent="0.25">
      <c r="A72" s="70" t="s">
        <v>343</v>
      </c>
      <c r="B72" s="71"/>
      <c r="C72" s="71"/>
      <c r="D72" s="71"/>
      <c r="E72" s="71"/>
      <c r="F72" s="71"/>
      <c r="G72" s="72"/>
    </row>
    <row r="76" spans="1:7" x14ac:dyDescent="0.25">
      <c r="A76" s="1" t="s">
        <v>346</v>
      </c>
    </row>
    <row r="77" spans="1:7" x14ac:dyDescent="0.25">
      <c r="A77" s="56" t="s">
        <v>347</v>
      </c>
      <c r="B77" s="3" t="s">
        <v>163</v>
      </c>
    </row>
    <row r="78" spans="1:7" x14ac:dyDescent="0.25">
      <c r="A78" t="s">
        <v>348</v>
      </c>
    </row>
    <row r="79" spans="1:7" x14ac:dyDescent="0.25">
      <c r="A79" t="s">
        <v>590</v>
      </c>
      <c r="B79" t="s">
        <v>350</v>
      </c>
      <c r="C79" t="s">
        <v>350</v>
      </c>
    </row>
    <row r="80" spans="1:7" x14ac:dyDescent="0.25">
      <c r="B80" s="58">
        <v>46265</v>
      </c>
      <c r="C80" s="58">
        <v>46295</v>
      </c>
    </row>
    <row r="81" spans="1:3" x14ac:dyDescent="0.25">
      <c r="A81" t="s">
        <v>973</v>
      </c>
      <c r="B81">
        <v>17.239899999999999</v>
      </c>
      <c r="C81">
        <v>16.3248</v>
      </c>
    </row>
    <row r="82" spans="1:3" x14ac:dyDescent="0.25">
      <c r="A82" t="s">
        <v>592</v>
      </c>
      <c r="B82">
        <v>17.2395</v>
      </c>
      <c r="C82">
        <v>16.3245</v>
      </c>
    </row>
    <row r="83" spans="1:3" x14ac:dyDescent="0.25">
      <c r="A83" t="s">
        <v>974</v>
      </c>
      <c r="B83">
        <v>16.785699999999999</v>
      </c>
      <c r="C83">
        <v>15.885999999999999</v>
      </c>
    </row>
    <row r="84" spans="1:3" x14ac:dyDescent="0.25">
      <c r="A84" t="s">
        <v>594</v>
      </c>
      <c r="B84">
        <v>16.785599999999999</v>
      </c>
      <c r="C84">
        <v>15.885899999999999</v>
      </c>
    </row>
    <row r="86" spans="1:3" x14ac:dyDescent="0.25">
      <c r="A86" t="s">
        <v>352</v>
      </c>
      <c r="B86" s="3" t="s">
        <v>163</v>
      </c>
    </row>
    <row r="87" spans="1:3" x14ac:dyDescent="0.25">
      <c r="A87" t="s">
        <v>353</v>
      </c>
      <c r="B87" s="3" t="s">
        <v>163</v>
      </c>
    </row>
    <row r="88" spans="1:3" ht="29.1" customHeight="1" x14ac:dyDescent="0.25">
      <c r="A88" s="56" t="s">
        <v>354</v>
      </c>
      <c r="B88" s="3" t="s">
        <v>163</v>
      </c>
    </row>
    <row r="89" spans="1:3" ht="29.1" customHeight="1" x14ac:dyDescent="0.25">
      <c r="A89" s="56" t="s">
        <v>355</v>
      </c>
      <c r="B89" s="3" t="s">
        <v>163</v>
      </c>
    </row>
    <row r="90" spans="1:3" x14ac:dyDescent="0.25">
      <c r="A90" t="s">
        <v>595</v>
      </c>
      <c r="B90" s="57">
        <v>0.44350000000000001</v>
      </c>
    </row>
    <row r="91" spans="1:3" ht="43.5" customHeight="1" x14ac:dyDescent="0.25">
      <c r="A91" s="56" t="s">
        <v>357</v>
      </c>
      <c r="B91" s="3" t="s">
        <v>163</v>
      </c>
    </row>
    <row r="92" spans="1:3" x14ac:dyDescent="0.25">
      <c r="B92" s="3"/>
    </row>
    <row r="93" spans="1:3" ht="29.1" customHeight="1" x14ac:dyDescent="0.25">
      <c r="A93" s="56" t="s">
        <v>358</v>
      </c>
      <c r="B93" s="3" t="s">
        <v>163</v>
      </c>
    </row>
    <row r="94" spans="1:3" ht="29.1" customHeight="1" x14ac:dyDescent="0.25">
      <c r="A94" s="56" t="s">
        <v>359</v>
      </c>
      <c r="B94" t="s">
        <v>163</v>
      </c>
    </row>
    <row r="95" spans="1:3" ht="29.1" customHeight="1" x14ac:dyDescent="0.25">
      <c r="A95" s="56" t="s">
        <v>360</v>
      </c>
      <c r="B95" s="3" t="s">
        <v>163</v>
      </c>
    </row>
    <row r="96" spans="1:3" ht="29.1" customHeight="1" x14ac:dyDescent="0.25">
      <c r="A96" s="56" t="s">
        <v>361</v>
      </c>
      <c r="B96" s="3" t="s">
        <v>163</v>
      </c>
    </row>
    <row r="98" spans="1:4" ht="69.95" customHeight="1" x14ac:dyDescent="0.25">
      <c r="A98" s="125" t="s">
        <v>371</v>
      </c>
      <c r="B98" s="125" t="s">
        <v>372</v>
      </c>
      <c r="C98" s="125" t="s">
        <v>5</v>
      </c>
      <c r="D98" s="125" t="s">
        <v>6</v>
      </c>
    </row>
    <row r="99" spans="1:4" ht="69.95" customHeight="1" x14ac:dyDescent="0.25">
      <c r="A99" s="125" t="s">
        <v>3075</v>
      </c>
      <c r="B99" s="125"/>
      <c r="C99" s="125" t="s">
        <v>3076</v>
      </c>
      <c r="D99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298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3077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3078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4" t="s">
        <v>162</v>
      </c>
      <c r="B6" s="36"/>
      <c r="C6" s="36"/>
      <c r="D6" s="15"/>
      <c r="E6" s="16"/>
      <c r="F6" s="17"/>
      <c r="G6" s="17"/>
    </row>
    <row r="7" spans="1:7" x14ac:dyDescent="0.25">
      <c r="A7" s="14" t="s">
        <v>375</v>
      </c>
      <c r="B7" s="36"/>
      <c r="C7" s="36"/>
      <c r="D7" s="15"/>
      <c r="E7" s="16"/>
      <c r="F7" s="17"/>
      <c r="G7" s="17"/>
    </row>
    <row r="8" spans="1:7" x14ac:dyDescent="0.25">
      <c r="A8" s="13" t="s">
        <v>1121</v>
      </c>
      <c r="B8" s="36" t="s">
        <v>1122</v>
      </c>
      <c r="C8" s="36" t="s">
        <v>422</v>
      </c>
      <c r="D8" s="15">
        <v>55960</v>
      </c>
      <c r="E8" s="16">
        <v>464.47</v>
      </c>
      <c r="F8" s="17">
        <v>1.67E-2</v>
      </c>
      <c r="G8" s="17"/>
    </row>
    <row r="9" spans="1:7" x14ac:dyDescent="0.25">
      <c r="A9" s="13" t="s">
        <v>569</v>
      </c>
      <c r="B9" s="36" t="s">
        <v>570</v>
      </c>
      <c r="C9" s="36" t="s">
        <v>414</v>
      </c>
      <c r="D9" s="15">
        <v>16326</v>
      </c>
      <c r="E9" s="16">
        <v>443.58</v>
      </c>
      <c r="F9" s="17">
        <v>1.6E-2</v>
      </c>
      <c r="G9" s="17"/>
    </row>
    <row r="10" spans="1:7" x14ac:dyDescent="0.25">
      <c r="A10" s="13" t="s">
        <v>1619</v>
      </c>
      <c r="B10" s="36" t="s">
        <v>1620</v>
      </c>
      <c r="C10" s="36" t="s">
        <v>378</v>
      </c>
      <c r="D10" s="15">
        <v>117523</v>
      </c>
      <c r="E10" s="16">
        <v>381.71</v>
      </c>
      <c r="F10" s="17">
        <v>1.38E-2</v>
      </c>
      <c r="G10" s="17"/>
    </row>
    <row r="11" spans="1:7" x14ac:dyDescent="0.25">
      <c r="A11" s="13" t="s">
        <v>990</v>
      </c>
      <c r="B11" s="36" t="s">
        <v>991</v>
      </c>
      <c r="C11" s="36" t="s">
        <v>408</v>
      </c>
      <c r="D11" s="15">
        <v>4578</v>
      </c>
      <c r="E11" s="16">
        <v>377.46</v>
      </c>
      <c r="F11" s="17">
        <v>1.3599999999999999E-2</v>
      </c>
      <c r="G11" s="17"/>
    </row>
    <row r="12" spans="1:7" x14ac:dyDescent="0.25">
      <c r="A12" s="13" t="s">
        <v>382</v>
      </c>
      <c r="B12" s="36" t="s">
        <v>383</v>
      </c>
      <c r="C12" s="36" t="s">
        <v>384</v>
      </c>
      <c r="D12" s="15">
        <v>23618</v>
      </c>
      <c r="E12" s="16">
        <v>336.56</v>
      </c>
      <c r="F12" s="17">
        <v>1.21E-2</v>
      </c>
      <c r="G12" s="17"/>
    </row>
    <row r="13" spans="1:7" x14ac:dyDescent="0.25">
      <c r="A13" s="13" t="s">
        <v>988</v>
      </c>
      <c r="B13" s="36" t="s">
        <v>989</v>
      </c>
      <c r="C13" s="36" t="s">
        <v>378</v>
      </c>
      <c r="D13" s="15">
        <v>77023</v>
      </c>
      <c r="E13" s="16">
        <v>310.67</v>
      </c>
      <c r="F13" s="17">
        <v>1.12E-2</v>
      </c>
      <c r="G13" s="17"/>
    </row>
    <row r="14" spans="1:7" x14ac:dyDescent="0.25">
      <c r="A14" s="13" t="s">
        <v>1931</v>
      </c>
      <c r="B14" s="36" t="s">
        <v>1932</v>
      </c>
      <c r="C14" s="36" t="s">
        <v>672</v>
      </c>
      <c r="D14" s="15">
        <v>74858</v>
      </c>
      <c r="E14" s="16">
        <v>306.69</v>
      </c>
      <c r="F14" s="17">
        <v>1.11E-2</v>
      </c>
      <c r="G14" s="17"/>
    </row>
    <row r="15" spans="1:7" x14ac:dyDescent="0.25">
      <c r="A15" s="13" t="s">
        <v>3079</v>
      </c>
      <c r="B15" s="36" t="s">
        <v>3080</v>
      </c>
      <c r="C15" s="36" t="s">
        <v>1018</v>
      </c>
      <c r="D15" s="15">
        <v>73917</v>
      </c>
      <c r="E15" s="16">
        <v>300.83999999999997</v>
      </c>
      <c r="F15" s="17">
        <v>1.0800000000000001E-2</v>
      </c>
      <c r="G15" s="17"/>
    </row>
    <row r="16" spans="1:7" x14ac:dyDescent="0.25">
      <c r="A16" s="13" t="s">
        <v>3081</v>
      </c>
      <c r="B16" s="36" t="s">
        <v>3082</v>
      </c>
      <c r="C16" s="36" t="s">
        <v>436</v>
      </c>
      <c r="D16" s="15">
        <v>127596</v>
      </c>
      <c r="E16" s="16">
        <v>289.67</v>
      </c>
      <c r="F16" s="17">
        <v>1.04E-2</v>
      </c>
      <c r="G16" s="17"/>
    </row>
    <row r="17" spans="1:7" x14ac:dyDescent="0.25">
      <c r="A17" s="13" t="s">
        <v>1524</v>
      </c>
      <c r="B17" s="36" t="s">
        <v>1525</v>
      </c>
      <c r="C17" s="36" t="s">
        <v>431</v>
      </c>
      <c r="D17" s="15">
        <v>9928</v>
      </c>
      <c r="E17" s="16">
        <v>287.85000000000002</v>
      </c>
      <c r="F17" s="17">
        <v>1.04E-2</v>
      </c>
      <c r="G17" s="17"/>
    </row>
    <row r="18" spans="1:7" x14ac:dyDescent="0.25">
      <c r="A18" s="13" t="s">
        <v>982</v>
      </c>
      <c r="B18" s="36" t="s">
        <v>983</v>
      </c>
      <c r="C18" s="36" t="s">
        <v>390</v>
      </c>
      <c r="D18" s="15">
        <v>83454</v>
      </c>
      <c r="E18" s="16">
        <v>280.43</v>
      </c>
      <c r="F18" s="17">
        <v>1.01E-2</v>
      </c>
      <c r="G18" s="17"/>
    </row>
    <row r="19" spans="1:7" x14ac:dyDescent="0.25">
      <c r="A19" s="13" t="s">
        <v>1966</v>
      </c>
      <c r="B19" s="36" t="s">
        <v>1967</v>
      </c>
      <c r="C19" s="36" t="s">
        <v>387</v>
      </c>
      <c r="D19" s="15">
        <v>22156</v>
      </c>
      <c r="E19" s="16">
        <v>280.05</v>
      </c>
      <c r="F19" s="17">
        <v>1.01E-2</v>
      </c>
      <c r="G19" s="17"/>
    </row>
    <row r="20" spans="1:7" x14ac:dyDescent="0.25">
      <c r="A20" s="13" t="s">
        <v>559</v>
      </c>
      <c r="B20" s="36" t="s">
        <v>560</v>
      </c>
      <c r="C20" s="36" t="s">
        <v>378</v>
      </c>
      <c r="D20" s="15">
        <v>119753</v>
      </c>
      <c r="E20" s="16">
        <v>270.7</v>
      </c>
      <c r="F20" s="17">
        <v>9.7999999999999997E-3</v>
      </c>
      <c r="G20" s="17"/>
    </row>
    <row r="21" spans="1:7" x14ac:dyDescent="0.25">
      <c r="A21" s="13" t="s">
        <v>3083</v>
      </c>
      <c r="B21" s="36" t="s">
        <v>3084</v>
      </c>
      <c r="C21" s="36" t="s">
        <v>422</v>
      </c>
      <c r="D21" s="15">
        <v>5833</v>
      </c>
      <c r="E21" s="16">
        <v>264.67</v>
      </c>
      <c r="F21" s="17">
        <v>9.4999999999999998E-3</v>
      </c>
      <c r="G21" s="17"/>
    </row>
    <row r="22" spans="1:7" x14ac:dyDescent="0.25">
      <c r="A22" s="13" t="s">
        <v>1475</v>
      </c>
      <c r="B22" s="36" t="s">
        <v>1476</v>
      </c>
      <c r="C22" s="36" t="s">
        <v>431</v>
      </c>
      <c r="D22" s="15">
        <v>17205</v>
      </c>
      <c r="E22" s="16">
        <v>262.29000000000002</v>
      </c>
      <c r="F22" s="17">
        <v>9.4999999999999998E-3</v>
      </c>
      <c r="G22" s="17"/>
    </row>
    <row r="23" spans="1:7" x14ac:dyDescent="0.25">
      <c r="A23" s="13" t="s">
        <v>1867</v>
      </c>
      <c r="B23" s="36" t="s">
        <v>1868</v>
      </c>
      <c r="C23" s="36" t="s">
        <v>417</v>
      </c>
      <c r="D23" s="15">
        <v>23413</v>
      </c>
      <c r="E23" s="16">
        <v>262.23</v>
      </c>
      <c r="F23" s="17">
        <v>9.4999999999999998E-3</v>
      </c>
      <c r="G23" s="17"/>
    </row>
    <row r="24" spans="1:7" x14ac:dyDescent="0.25">
      <c r="A24" s="13" t="s">
        <v>3085</v>
      </c>
      <c r="B24" s="36" t="s">
        <v>3086</v>
      </c>
      <c r="C24" s="36" t="s">
        <v>751</v>
      </c>
      <c r="D24" s="15">
        <v>83608</v>
      </c>
      <c r="E24" s="16">
        <v>260.56</v>
      </c>
      <c r="F24" s="17">
        <v>9.4000000000000004E-3</v>
      </c>
      <c r="G24" s="17"/>
    </row>
    <row r="25" spans="1:7" x14ac:dyDescent="0.25">
      <c r="A25" s="13" t="s">
        <v>1002</v>
      </c>
      <c r="B25" s="36" t="s">
        <v>1003</v>
      </c>
      <c r="C25" s="36" t="s">
        <v>483</v>
      </c>
      <c r="D25" s="15">
        <v>33200</v>
      </c>
      <c r="E25" s="16">
        <v>247.8</v>
      </c>
      <c r="F25" s="17">
        <v>8.8999999999999999E-3</v>
      </c>
      <c r="G25" s="17"/>
    </row>
    <row r="26" spans="1:7" x14ac:dyDescent="0.25">
      <c r="A26" s="13" t="s">
        <v>1639</v>
      </c>
      <c r="B26" s="36" t="s">
        <v>1640</v>
      </c>
      <c r="C26" s="36" t="s">
        <v>387</v>
      </c>
      <c r="D26" s="15">
        <v>11376</v>
      </c>
      <c r="E26" s="16">
        <v>241.17</v>
      </c>
      <c r="F26" s="17">
        <v>8.6999999999999994E-3</v>
      </c>
      <c r="G26" s="17"/>
    </row>
    <row r="27" spans="1:7" x14ac:dyDescent="0.25">
      <c r="A27" s="13" t="s">
        <v>3087</v>
      </c>
      <c r="B27" s="36" t="s">
        <v>3088</v>
      </c>
      <c r="C27" s="36" t="s">
        <v>414</v>
      </c>
      <c r="D27" s="15">
        <v>10394</v>
      </c>
      <c r="E27" s="16">
        <v>239.5</v>
      </c>
      <c r="F27" s="17">
        <v>8.6E-3</v>
      </c>
      <c r="G27" s="17"/>
    </row>
    <row r="28" spans="1:7" x14ac:dyDescent="0.25">
      <c r="A28" s="13" t="s">
        <v>984</v>
      </c>
      <c r="B28" s="36" t="s">
        <v>985</v>
      </c>
      <c r="C28" s="36" t="s">
        <v>431</v>
      </c>
      <c r="D28" s="15">
        <v>1073</v>
      </c>
      <c r="E28" s="16">
        <v>229.09</v>
      </c>
      <c r="F28" s="17">
        <v>8.3000000000000001E-3</v>
      </c>
      <c r="G28" s="17"/>
    </row>
    <row r="29" spans="1:7" x14ac:dyDescent="0.25">
      <c r="A29" s="13" t="s">
        <v>3089</v>
      </c>
      <c r="B29" s="36" t="s">
        <v>3090</v>
      </c>
      <c r="C29" s="36" t="s">
        <v>381</v>
      </c>
      <c r="D29" s="15">
        <v>28337</v>
      </c>
      <c r="E29" s="16">
        <v>222.74</v>
      </c>
      <c r="F29" s="17">
        <v>8.0000000000000002E-3</v>
      </c>
      <c r="G29" s="17"/>
    </row>
    <row r="30" spans="1:7" x14ac:dyDescent="0.25">
      <c r="A30" s="13" t="s">
        <v>2073</v>
      </c>
      <c r="B30" s="36" t="s">
        <v>2074</v>
      </c>
      <c r="C30" s="36" t="s">
        <v>387</v>
      </c>
      <c r="D30" s="15">
        <v>81152</v>
      </c>
      <c r="E30" s="16">
        <v>222.36</v>
      </c>
      <c r="F30" s="17">
        <v>8.0000000000000002E-3</v>
      </c>
      <c r="G30" s="17"/>
    </row>
    <row r="31" spans="1:7" x14ac:dyDescent="0.25">
      <c r="A31" s="13" t="s">
        <v>2061</v>
      </c>
      <c r="B31" s="36" t="s">
        <v>2062</v>
      </c>
      <c r="C31" s="36" t="s">
        <v>378</v>
      </c>
      <c r="D31" s="15">
        <v>122634</v>
      </c>
      <c r="E31" s="16">
        <v>218.57</v>
      </c>
      <c r="F31" s="17">
        <v>7.9000000000000008E-3</v>
      </c>
      <c r="G31" s="17"/>
    </row>
    <row r="32" spans="1:7" x14ac:dyDescent="0.25">
      <c r="A32" s="13" t="s">
        <v>1526</v>
      </c>
      <c r="B32" s="36" t="s">
        <v>1527</v>
      </c>
      <c r="C32" s="36" t="s">
        <v>431</v>
      </c>
      <c r="D32" s="15">
        <v>10278</v>
      </c>
      <c r="E32" s="16">
        <v>217.51</v>
      </c>
      <c r="F32" s="17">
        <v>7.7999999999999996E-3</v>
      </c>
      <c r="G32" s="17"/>
    </row>
    <row r="33" spans="1:7" x14ac:dyDescent="0.25">
      <c r="A33" s="13" t="s">
        <v>3091</v>
      </c>
      <c r="B33" s="36" t="s">
        <v>3092</v>
      </c>
      <c r="C33" s="36" t="s">
        <v>771</v>
      </c>
      <c r="D33" s="15">
        <v>15627</v>
      </c>
      <c r="E33" s="16">
        <v>215.67</v>
      </c>
      <c r="F33" s="17">
        <v>7.7999999999999996E-3</v>
      </c>
      <c r="G33" s="17"/>
    </row>
    <row r="34" spans="1:7" x14ac:dyDescent="0.25">
      <c r="A34" s="13" t="s">
        <v>2063</v>
      </c>
      <c r="B34" s="36" t="s">
        <v>2064</v>
      </c>
      <c r="C34" s="36" t="s">
        <v>417</v>
      </c>
      <c r="D34" s="15">
        <v>68278</v>
      </c>
      <c r="E34" s="16">
        <v>215.66</v>
      </c>
      <c r="F34" s="17">
        <v>7.7999999999999996E-3</v>
      </c>
      <c r="G34" s="17"/>
    </row>
    <row r="35" spans="1:7" x14ac:dyDescent="0.25">
      <c r="A35" s="13" t="s">
        <v>1641</v>
      </c>
      <c r="B35" s="36" t="s">
        <v>1642</v>
      </c>
      <c r="C35" s="36" t="s">
        <v>431</v>
      </c>
      <c r="D35" s="15">
        <v>6462</v>
      </c>
      <c r="E35" s="16">
        <v>211.91</v>
      </c>
      <c r="F35" s="17">
        <v>7.6E-3</v>
      </c>
      <c r="G35" s="17"/>
    </row>
    <row r="36" spans="1:7" x14ac:dyDescent="0.25">
      <c r="A36" s="13" t="s">
        <v>1645</v>
      </c>
      <c r="B36" s="36" t="s">
        <v>1646</v>
      </c>
      <c r="C36" s="36" t="s">
        <v>387</v>
      </c>
      <c r="D36" s="15">
        <v>29946</v>
      </c>
      <c r="E36" s="16">
        <v>200.94</v>
      </c>
      <c r="F36" s="17">
        <v>7.1999999999999998E-3</v>
      </c>
      <c r="G36" s="17"/>
    </row>
    <row r="37" spans="1:7" x14ac:dyDescent="0.25">
      <c r="A37" s="13" t="s">
        <v>1643</v>
      </c>
      <c r="B37" s="36" t="s">
        <v>1644</v>
      </c>
      <c r="C37" s="36" t="s">
        <v>408</v>
      </c>
      <c r="D37" s="15">
        <v>29297</v>
      </c>
      <c r="E37" s="16">
        <v>198.58</v>
      </c>
      <c r="F37" s="17">
        <v>7.1999999999999998E-3</v>
      </c>
      <c r="G37" s="17"/>
    </row>
    <row r="38" spans="1:7" x14ac:dyDescent="0.25">
      <c r="A38" s="13" t="s">
        <v>3093</v>
      </c>
      <c r="B38" s="36" t="s">
        <v>3094</v>
      </c>
      <c r="C38" s="36" t="s">
        <v>417</v>
      </c>
      <c r="D38" s="15">
        <v>44295</v>
      </c>
      <c r="E38" s="16">
        <v>196.6</v>
      </c>
      <c r="F38" s="17">
        <v>7.1000000000000004E-3</v>
      </c>
      <c r="G38" s="17"/>
    </row>
    <row r="39" spans="1:7" x14ac:dyDescent="0.25">
      <c r="A39" s="13" t="s">
        <v>978</v>
      </c>
      <c r="B39" s="36" t="s">
        <v>979</v>
      </c>
      <c r="C39" s="36" t="s">
        <v>422</v>
      </c>
      <c r="D39" s="15">
        <v>1878</v>
      </c>
      <c r="E39" s="16">
        <v>195.63</v>
      </c>
      <c r="F39" s="17">
        <v>7.1000000000000004E-3</v>
      </c>
      <c r="G39" s="17"/>
    </row>
    <row r="40" spans="1:7" x14ac:dyDescent="0.25">
      <c r="A40" s="13" t="s">
        <v>3095</v>
      </c>
      <c r="B40" s="36" t="s">
        <v>3096</v>
      </c>
      <c r="C40" s="36" t="s">
        <v>400</v>
      </c>
      <c r="D40" s="15">
        <v>14125</v>
      </c>
      <c r="E40" s="16">
        <v>195.01</v>
      </c>
      <c r="F40" s="17">
        <v>7.0000000000000001E-3</v>
      </c>
      <c r="G40" s="17"/>
    </row>
    <row r="41" spans="1:7" x14ac:dyDescent="0.25">
      <c r="A41" s="13" t="s">
        <v>1625</v>
      </c>
      <c r="B41" s="36" t="s">
        <v>1626</v>
      </c>
      <c r="C41" s="36" t="s">
        <v>483</v>
      </c>
      <c r="D41" s="15">
        <v>9710</v>
      </c>
      <c r="E41" s="16">
        <v>192.94</v>
      </c>
      <c r="F41" s="17">
        <v>7.0000000000000001E-3</v>
      </c>
      <c r="G41" s="17"/>
    </row>
    <row r="42" spans="1:7" x14ac:dyDescent="0.25">
      <c r="A42" s="13" t="s">
        <v>1647</v>
      </c>
      <c r="B42" s="36" t="s">
        <v>1648</v>
      </c>
      <c r="C42" s="36" t="s">
        <v>672</v>
      </c>
      <c r="D42" s="15">
        <v>12332</v>
      </c>
      <c r="E42" s="16">
        <v>192.38</v>
      </c>
      <c r="F42" s="17">
        <v>6.8999999999999999E-3</v>
      </c>
      <c r="G42" s="17"/>
    </row>
    <row r="43" spans="1:7" x14ac:dyDescent="0.25">
      <c r="A43" s="13" t="s">
        <v>540</v>
      </c>
      <c r="B43" s="36" t="s">
        <v>541</v>
      </c>
      <c r="C43" s="36" t="s">
        <v>472</v>
      </c>
      <c r="D43" s="15">
        <v>2719</v>
      </c>
      <c r="E43" s="16">
        <v>181.43</v>
      </c>
      <c r="F43" s="17">
        <v>6.4999999999999997E-3</v>
      </c>
      <c r="G43" s="17"/>
    </row>
    <row r="44" spans="1:7" x14ac:dyDescent="0.25">
      <c r="A44" s="13" t="s">
        <v>3097</v>
      </c>
      <c r="B44" s="36" t="s">
        <v>3098</v>
      </c>
      <c r="C44" s="36" t="s">
        <v>414</v>
      </c>
      <c r="D44" s="15">
        <v>14367</v>
      </c>
      <c r="E44" s="16">
        <v>179.95</v>
      </c>
      <c r="F44" s="17">
        <v>6.4999999999999997E-3</v>
      </c>
      <c r="G44" s="17"/>
    </row>
    <row r="45" spans="1:7" x14ac:dyDescent="0.25">
      <c r="A45" s="13" t="s">
        <v>3099</v>
      </c>
      <c r="B45" s="36" t="s">
        <v>3100</v>
      </c>
      <c r="C45" s="36" t="s">
        <v>417</v>
      </c>
      <c r="D45" s="15">
        <v>29044</v>
      </c>
      <c r="E45" s="16">
        <v>174.48</v>
      </c>
      <c r="F45" s="17">
        <v>6.3E-3</v>
      </c>
      <c r="G45" s="17"/>
    </row>
    <row r="46" spans="1:7" x14ac:dyDescent="0.25">
      <c r="A46" s="13" t="s">
        <v>3101</v>
      </c>
      <c r="B46" s="36" t="s">
        <v>3102</v>
      </c>
      <c r="C46" s="36" t="s">
        <v>506</v>
      </c>
      <c r="D46" s="15">
        <v>9626</v>
      </c>
      <c r="E46" s="16">
        <v>171.62</v>
      </c>
      <c r="F46" s="17">
        <v>6.1999999999999998E-3</v>
      </c>
      <c r="G46" s="17"/>
    </row>
    <row r="47" spans="1:7" x14ac:dyDescent="0.25">
      <c r="A47" s="13" t="s">
        <v>1027</v>
      </c>
      <c r="B47" s="36" t="s">
        <v>1028</v>
      </c>
      <c r="C47" s="36" t="s">
        <v>417</v>
      </c>
      <c r="D47" s="15">
        <v>12322</v>
      </c>
      <c r="E47" s="16">
        <v>170.81</v>
      </c>
      <c r="F47" s="17">
        <v>6.1999999999999998E-3</v>
      </c>
      <c r="G47" s="17"/>
    </row>
    <row r="48" spans="1:7" x14ac:dyDescent="0.25">
      <c r="A48" s="13" t="s">
        <v>3103</v>
      </c>
      <c r="B48" s="36" t="s">
        <v>3104</v>
      </c>
      <c r="C48" s="36" t="s">
        <v>414</v>
      </c>
      <c r="D48" s="15">
        <v>754</v>
      </c>
      <c r="E48" s="16">
        <v>167.31</v>
      </c>
      <c r="F48" s="17">
        <v>6.0000000000000001E-3</v>
      </c>
      <c r="G48" s="17"/>
    </row>
    <row r="49" spans="1:7" x14ac:dyDescent="0.25">
      <c r="A49" s="13" t="s">
        <v>2065</v>
      </c>
      <c r="B49" s="36" t="s">
        <v>2066</v>
      </c>
      <c r="C49" s="36" t="s">
        <v>472</v>
      </c>
      <c r="D49" s="15">
        <v>80034</v>
      </c>
      <c r="E49" s="16">
        <v>167.01</v>
      </c>
      <c r="F49" s="17">
        <v>6.0000000000000001E-3</v>
      </c>
      <c r="G49" s="17"/>
    </row>
    <row r="50" spans="1:7" x14ac:dyDescent="0.25">
      <c r="A50" s="13" t="s">
        <v>2572</v>
      </c>
      <c r="B50" s="36" t="s">
        <v>2573</v>
      </c>
      <c r="C50" s="36" t="s">
        <v>387</v>
      </c>
      <c r="D50" s="15">
        <v>10026</v>
      </c>
      <c r="E50" s="16">
        <v>165.68</v>
      </c>
      <c r="F50" s="17">
        <v>6.0000000000000001E-3</v>
      </c>
      <c r="G50" s="17"/>
    </row>
    <row r="51" spans="1:7" x14ac:dyDescent="0.25">
      <c r="A51" s="13" t="s">
        <v>3105</v>
      </c>
      <c r="B51" s="36" t="s">
        <v>3106</v>
      </c>
      <c r="C51" s="36" t="s">
        <v>414</v>
      </c>
      <c r="D51" s="15">
        <v>26745</v>
      </c>
      <c r="E51" s="16">
        <v>162.84</v>
      </c>
      <c r="F51" s="17">
        <v>5.8999999999999999E-3</v>
      </c>
      <c r="G51" s="17"/>
    </row>
    <row r="52" spans="1:7" x14ac:dyDescent="0.25">
      <c r="A52" s="13" t="s">
        <v>3107</v>
      </c>
      <c r="B52" s="36" t="s">
        <v>3108</v>
      </c>
      <c r="C52" s="36" t="s">
        <v>422</v>
      </c>
      <c r="D52" s="15">
        <v>40153</v>
      </c>
      <c r="E52" s="16">
        <v>162.5</v>
      </c>
      <c r="F52" s="17">
        <v>5.8999999999999999E-3</v>
      </c>
      <c r="G52" s="17"/>
    </row>
    <row r="53" spans="1:7" x14ac:dyDescent="0.25">
      <c r="A53" s="13" t="s">
        <v>1019</v>
      </c>
      <c r="B53" s="36" t="s">
        <v>1020</v>
      </c>
      <c r="C53" s="36" t="s">
        <v>441</v>
      </c>
      <c r="D53" s="15">
        <v>3777</v>
      </c>
      <c r="E53" s="16">
        <v>161.91999999999999</v>
      </c>
      <c r="F53" s="17">
        <v>5.7999999999999996E-3</v>
      </c>
      <c r="G53" s="17"/>
    </row>
    <row r="54" spans="1:7" x14ac:dyDescent="0.25">
      <c r="A54" s="13" t="s">
        <v>3109</v>
      </c>
      <c r="B54" s="36" t="s">
        <v>3110</v>
      </c>
      <c r="C54" s="36" t="s">
        <v>431</v>
      </c>
      <c r="D54" s="15">
        <v>77290</v>
      </c>
      <c r="E54" s="16">
        <v>159.62</v>
      </c>
      <c r="F54" s="17">
        <v>5.7999999999999996E-3</v>
      </c>
      <c r="G54" s="17"/>
    </row>
    <row r="55" spans="1:7" x14ac:dyDescent="0.25">
      <c r="A55" s="13" t="s">
        <v>2574</v>
      </c>
      <c r="B55" s="36" t="s">
        <v>2575</v>
      </c>
      <c r="C55" s="36" t="s">
        <v>453</v>
      </c>
      <c r="D55" s="15">
        <v>29144</v>
      </c>
      <c r="E55" s="16">
        <v>155.82</v>
      </c>
      <c r="F55" s="17">
        <v>5.5999999999999999E-3</v>
      </c>
      <c r="G55" s="17"/>
    </row>
    <row r="56" spans="1:7" x14ac:dyDescent="0.25">
      <c r="A56" s="13" t="s">
        <v>3111</v>
      </c>
      <c r="B56" s="36" t="s">
        <v>3112</v>
      </c>
      <c r="C56" s="36" t="s">
        <v>431</v>
      </c>
      <c r="D56" s="15">
        <v>18353</v>
      </c>
      <c r="E56" s="16">
        <v>155.37</v>
      </c>
      <c r="F56" s="17">
        <v>5.5999999999999999E-3</v>
      </c>
      <c r="G56" s="17"/>
    </row>
    <row r="57" spans="1:7" x14ac:dyDescent="0.25">
      <c r="A57" s="13" t="s">
        <v>563</v>
      </c>
      <c r="B57" s="36" t="s">
        <v>564</v>
      </c>
      <c r="C57" s="36" t="s">
        <v>397</v>
      </c>
      <c r="D57" s="15">
        <v>5338</v>
      </c>
      <c r="E57" s="16">
        <v>154.79</v>
      </c>
      <c r="F57" s="17">
        <v>5.5999999999999999E-3</v>
      </c>
      <c r="G57" s="17"/>
    </row>
    <row r="58" spans="1:7" x14ac:dyDescent="0.25">
      <c r="A58" s="13" t="s">
        <v>3113</v>
      </c>
      <c r="B58" s="36" t="s">
        <v>3114</v>
      </c>
      <c r="C58" s="36" t="s">
        <v>939</v>
      </c>
      <c r="D58" s="15">
        <v>21374</v>
      </c>
      <c r="E58" s="16">
        <v>151.22</v>
      </c>
      <c r="F58" s="17">
        <v>5.4999999999999997E-3</v>
      </c>
      <c r="G58" s="17"/>
    </row>
    <row r="59" spans="1:7" x14ac:dyDescent="0.25">
      <c r="A59" s="13" t="s">
        <v>3115</v>
      </c>
      <c r="B59" s="36" t="s">
        <v>3116</v>
      </c>
      <c r="C59" s="36" t="s">
        <v>431</v>
      </c>
      <c r="D59" s="15">
        <v>9799</v>
      </c>
      <c r="E59" s="16">
        <v>149.1</v>
      </c>
      <c r="F59" s="17">
        <v>5.4000000000000003E-3</v>
      </c>
      <c r="G59" s="17"/>
    </row>
    <row r="60" spans="1:7" x14ac:dyDescent="0.25">
      <c r="A60" s="13" t="s">
        <v>3117</v>
      </c>
      <c r="B60" s="36" t="s">
        <v>3118</v>
      </c>
      <c r="C60" s="36" t="s">
        <v>422</v>
      </c>
      <c r="D60" s="15">
        <v>15100</v>
      </c>
      <c r="E60" s="16">
        <v>144.79</v>
      </c>
      <c r="F60" s="17">
        <v>5.1999999999999998E-3</v>
      </c>
      <c r="G60" s="17"/>
    </row>
    <row r="61" spans="1:7" x14ac:dyDescent="0.25">
      <c r="A61" s="13" t="s">
        <v>3119</v>
      </c>
      <c r="B61" s="36" t="s">
        <v>3120</v>
      </c>
      <c r="C61" s="36" t="s">
        <v>414</v>
      </c>
      <c r="D61" s="15">
        <v>4466</v>
      </c>
      <c r="E61" s="16">
        <v>140.05000000000001</v>
      </c>
      <c r="F61" s="17">
        <v>5.0000000000000001E-3</v>
      </c>
      <c r="G61" s="17"/>
    </row>
    <row r="62" spans="1:7" x14ac:dyDescent="0.25">
      <c r="A62" s="13" t="s">
        <v>1994</v>
      </c>
      <c r="B62" s="36" t="s">
        <v>1995</v>
      </c>
      <c r="C62" s="36" t="s">
        <v>387</v>
      </c>
      <c r="D62" s="15">
        <v>16642</v>
      </c>
      <c r="E62" s="16">
        <v>139.79</v>
      </c>
      <c r="F62" s="17">
        <v>5.0000000000000001E-3</v>
      </c>
      <c r="G62" s="17"/>
    </row>
    <row r="63" spans="1:7" x14ac:dyDescent="0.25">
      <c r="A63" s="13" t="s">
        <v>1649</v>
      </c>
      <c r="B63" s="36" t="s">
        <v>1650</v>
      </c>
      <c r="C63" s="36" t="s">
        <v>414</v>
      </c>
      <c r="D63" s="15">
        <v>9425</v>
      </c>
      <c r="E63" s="16">
        <v>136.69</v>
      </c>
      <c r="F63" s="17">
        <v>4.8999999999999998E-3</v>
      </c>
      <c r="G63" s="17"/>
    </row>
    <row r="64" spans="1:7" x14ac:dyDescent="0.25">
      <c r="A64" s="13" t="s">
        <v>3121</v>
      </c>
      <c r="B64" s="36" t="s">
        <v>3122</v>
      </c>
      <c r="C64" s="36" t="s">
        <v>506</v>
      </c>
      <c r="D64" s="15">
        <v>3891</v>
      </c>
      <c r="E64" s="16">
        <v>136.22</v>
      </c>
      <c r="F64" s="17">
        <v>4.8999999999999998E-3</v>
      </c>
      <c r="G64" s="17"/>
    </row>
    <row r="65" spans="1:7" x14ac:dyDescent="0.25">
      <c r="A65" s="13" t="s">
        <v>3123</v>
      </c>
      <c r="B65" s="36" t="s">
        <v>3124</v>
      </c>
      <c r="C65" s="36" t="s">
        <v>411</v>
      </c>
      <c r="D65" s="15">
        <v>4362</v>
      </c>
      <c r="E65" s="16">
        <v>134.74</v>
      </c>
      <c r="F65" s="17">
        <v>4.8999999999999998E-3</v>
      </c>
      <c r="G65" s="17"/>
    </row>
    <row r="66" spans="1:7" x14ac:dyDescent="0.25">
      <c r="A66" s="13" t="s">
        <v>1988</v>
      </c>
      <c r="B66" s="36" t="s">
        <v>1989</v>
      </c>
      <c r="C66" s="36" t="s">
        <v>467</v>
      </c>
      <c r="D66" s="15">
        <v>15727</v>
      </c>
      <c r="E66" s="16">
        <v>132.97999999999999</v>
      </c>
      <c r="F66" s="17">
        <v>4.7999999999999996E-3</v>
      </c>
      <c r="G66" s="17"/>
    </row>
    <row r="67" spans="1:7" x14ac:dyDescent="0.25">
      <c r="A67" s="13" t="s">
        <v>1123</v>
      </c>
      <c r="B67" s="36" t="s">
        <v>1124</v>
      </c>
      <c r="C67" s="36" t="s">
        <v>417</v>
      </c>
      <c r="D67" s="15">
        <v>12027</v>
      </c>
      <c r="E67" s="16">
        <v>132.87</v>
      </c>
      <c r="F67" s="17">
        <v>4.7999999999999996E-3</v>
      </c>
      <c r="G67" s="17"/>
    </row>
    <row r="68" spans="1:7" x14ac:dyDescent="0.25">
      <c r="A68" s="13" t="s">
        <v>1629</v>
      </c>
      <c r="B68" s="36" t="s">
        <v>1630</v>
      </c>
      <c r="C68" s="36" t="s">
        <v>390</v>
      </c>
      <c r="D68" s="15">
        <v>23062</v>
      </c>
      <c r="E68" s="16">
        <v>132.66</v>
      </c>
      <c r="F68" s="17">
        <v>4.7999999999999996E-3</v>
      </c>
      <c r="G68" s="17"/>
    </row>
    <row r="69" spans="1:7" x14ac:dyDescent="0.25">
      <c r="A69" s="13" t="s">
        <v>998</v>
      </c>
      <c r="B69" s="36" t="s">
        <v>999</v>
      </c>
      <c r="C69" s="36" t="s">
        <v>422</v>
      </c>
      <c r="D69" s="15">
        <v>5639</v>
      </c>
      <c r="E69" s="16">
        <v>132.01</v>
      </c>
      <c r="F69" s="17">
        <v>4.7999999999999996E-3</v>
      </c>
      <c r="G69" s="17"/>
    </row>
    <row r="70" spans="1:7" x14ac:dyDescent="0.25">
      <c r="A70" s="13" t="s">
        <v>3125</v>
      </c>
      <c r="B70" s="36" t="s">
        <v>3126</v>
      </c>
      <c r="C70" s="36" t="s">
        <v>417</v>
      </c>
      <c r="D70" s="15">
        <v>96239</v>
      </c>
      <c r="E70" s="16">
        <v>131.4</v>
      </c>
      <c r="F70" s="17">
        <v>4.7000000000000002E-3</v>
      </c>
      <c r="G70" s="17"/>
    </row>
    <row r="71" spans="1:7" x14ac:dyDescent="0.25">
      <c r="A71" s="13" t="s">
        <v>2655</v>
      </c>
      <c r="B71" s="36" t="s">
        <v>2656</v>
      </c>
      <c r="C71" s="36" t="s">
        <v>408</v>
      </c>
      <c r="D71" s="15">
        <v>8539</v>
      </c>
      <c r="E71" s="16">
        <v>130.63</v>
      </c>
      <c r="F71" s="17">
        <v>4.7000000000000002E-3</v>
      </c>
      <c r="G71" s="17"/>
    </row>
    <row r="72" spans="1:7" x14ac:dyDescent="0.25">
      <c r="A72" s="13" t="s">
        <v>1627</v>
      </c>
      <c r="B72" s="36" t="s">
        <v>1628</v>
      </c>
      <c r="C72" s="36" t="s">
        <v>506</v>
      </c>
      <c r="D72" s="15">
        <v>3382</v>
      </c>
      <c r="E72" s="16">
        <v>130.09</v>
      </c>
      <c r="F72" s="17">
        <v>4.7000000000000002E-3</v>
      </c>
      <c r="G72" s="17"/>
    </row>
    <row r="73" spans="1:7" x14ac:dyDescent="0.25">
      <c r="A73" s="13" t="s">
        <v>3127</v>
      </c>
      <c r="B73" s="36" t="s">
        <v>3128</v>
      </c>
      <c r="C73" s="36" t="s">
        <v>771</v>
      </c>
      <c r="D73" s="15">
        <v>87261</v>
      </c>
      <c r="E73" s="16">
        <v>127.06</v>
      </c>
      <c r="F73" s="17">
        <v>4.5999999999999999E-3</v>
      </c>
      <c r="G73" s="17"/>
    </row>
    <row r="74" spans="1:7" x14ac:dyDescent="0.25">
      <c r="A74" s="13" t="s">
        <v>3129</v>
      </c>
      <c r="B74" s="36" t="s">
        <v>3130</v>
      </c>
      <c r="C74" s="36" t="s">
        <v>472</v>
      </c>
      <c r="D74" s="15">
        <v>10166</v>
      </c>
      <c r="E74" s="16">
        <v>125.56</v>
      </c>
      <c r="F74" s="17">
        <v>4.4999999999999997E-3</v>
      </c>
      <c r="G74" s="17"/>
    </row>
    <row r="75" spans="1:7" x14ac:dyDescent="0.25">
      <c r="A75" s="13" t="s">
        <v>3131</v>
      </c>
      <c r="B75" s="36" t="s">
        <v>3132</v>
      </c>
      <c r="C75" s="36" t="s">
        <v>417</v>
      </c>
      <c r="D75" s="15">
        <v>24098</v>
      </c>
      <c r="E75" s="16">
        <v>124.55</v>
      </c>
      <c r="F75" s="17">
        <v>4.4999999999999997E-3</v>
      </c>
      <c r="G75" s="17"/>
    </row>
    <row r="76" spans="1:7" x14ac:dyDescent="0.25">
      <c r="A76" s="13" t="s">
        <v>3133</v>
      </c>
      <c r="B76" s="36" t="s">
        <v>3134</v>
      </c>
      <c r="C76" s="36" t="s">
        <v>647</v>
      </c>
      <c r="D76" s="15">
        <v>69108</v>
      </c>
      <c r="E76" s="16">
        <v>122.79</v>
      </c>
      <c r="F76" s="17">
        <v>4.4000000000000003E-3</v>
      </c>
      <c r="G76" s="17"/>
    </row>
    <row r="77" spans="1:7" x14ac:dyDescent="0.25">
      <c r="A77" s="13" t="s">
        <v>3135</v>
      </c>
      <c r="B77" s="36" t="s">
        <v>3136</v>
      </c>
      <c r="C77" s="36" t="s">
        <v>408</v>
      </c>
      <c r="D77" s="15">
        <v>25716</v>
      </c>
      <c r="E77" s="16">
        <v>122.33</v>
      </c>
      <c r="F77" s="17">
        <v>4.4000000000000003E-3</v>
      </c>
      <c r="G77" s="17"/>
    </row>
    <row r="78" spans="1:7" x14ac:dyDescent="0.25">
      <c r="A78" s="13" t="s">
        <v>1127</v>
      </c>
      <c r="B78" s="36" t="s">
        <v>1128</v>
      </c>
      <c r="C78" s="36" t="s">
        <v>939</v>
      </c>
      <c r="D78" s="15">
        <v>286394</v>
      </c>
      <c r="E78" s="16">
        <v>121.95</v>
      </c>
      <c r="F78" s="17">
        <v>4.4000000000000003E-3</v>
      </c>
      <c r="G78" s="17"/>
    </row>
    <row r="79" spans="1:7" x14ac:dyDescent="0.25">
      <c r="A79" s="13" t="s">
        <v>1477</v>
      </c>
      <c r="B79" s="36" t="s">
        <v>1478</v>
      </c>
      <c r="C79" s="36" t="s">
        <v>533</v>
      </c>
      <c r="D79" s="15">
        <v>70901</v>
      </c>
      <c r="E79" s="16">
        <v>121.8</v>
      </c>
      <c r="F79" s="17">
        <v>4.4000000000000003E-3</v>
      </c>
      <c r="G79" s="17"/>
    </row>
    <row r="80" spans="1:7" x14ac:dyDescent="0.25">
      <c r="A80" s="13" t="s">
        <v>3137</v>
      </c>
      <c r="B80" s="36" t="s">
        <v>3138</v>
      </c>
      <c r="C80" s="36" t="s">
        <v>939</v>
      </c>
      <c r="D80" s="15">
        <v>7892</v>
      </c>
      <c r="E80" s="16">
        <v>119.25</v>
      </c>
      <c r="F80" s="17">
        <v>4.3E-3</v>
      </c>
      <c r="G80" s="17"/>
    </row>
    <row r="81" spans="1:7" x14ac:dyDescent="0.25">
      <c r="A81" s="13" t="s">
        <v>3139</v>
      </c>
      <c r="B81" s="36" t="s">
        <v>3140</v>
      </c>
      <c r="C81" s="36" t="s">
        <v>408</v>
      </c>
      <c r="D81" s="15">
        <v>19466</v>
      </c>
      <c r="E81" s="16">
        <v>119.02</v>
      </c>
      <c r="F81" s="17">
        <v>4.3E-3</v>
      </c>
      <c r="G81" s="17"/>
    </row>
    <row r="82" spans="1:7" x14ac:dyDescent="0.25">
      <c r="A82" s="13" t="s">
        <v>3141</v>
      </c>
      <c r="B82" s="36" t="s">
        <v>3142</v>
      </c>
      <c r="C82" s="36" t="s">
        <v>417</v>
      </c>
      <c r="D82" s="15">
        <v>48073</v>
      </c>
      <c r="E82" s="16">
        <v>118.96</v>
      </c>
      <c r="F82" s="17">
        <v>4.3E-3</v>
      </c>
      <c r="G82" s="17"/>
    </row>
    <row r="83" spans="1:7" x14ac:dyDescent="0.25">
      <c r="A83" s="13" t="s">
        <v>3143</v>
      </c>
      <c r="B83" s="36" t="s">
        <v>3144</v>
      </c>
      <c r="C83" s="36" t="s">
        <v>503</v>
      </c>
      <c r="D83" s="15">
        <v>59125</v>
      </c>
      <c r="E83" s="16">
        <v>118.56</v>
      </c>
      <c r="F83" s="17">
        <v>4.3E-3</v>
      </c>
      <c r="G83" s="17"/>
    </row>
    <row r="84" spans="1:7" x14ac:dyDescent="0.25">
      <c r="A84" s="13" t="s">
        <v>3145</v>
      </c>
      <c r="B84" s="36" t="s">
        <v>3146</v>
      </c>
      <c r="C84" s="36" t="s">
        <v>408</v>
      </c>
      <c r="D84" s="15">
        <v>1978</v>
      </c>
      <c r="E84" s="16">
        <v>117.01</v>
      </c>
      <c r="F84" s="17">
        <v>4.1999999999999997E-3</v>
      </c>
      <c r="G84" s="17"/>
    </row>
    <row r="85" spans="1:7" x14ac:dyDescent="0.25">
      <c r="A85" s="13" t="s">
        <v>3147</v>
      </c>
      <c r="B85" s="36" t="s">
        <v>3148</v>
      </c>
      <c r="C85" s="36" t="s">
        <v>422</v>
      </c>
      <c r="D85" s="15">
        <v>15233</v>
      </c>
      <c r="E85" s="16">
        <v>114.94</v>
      </c>
      <c r="F85" s="17">
        <v>4.1000000000000003E-3</v>
      </c>
      <c r="G85" s="17"/>
    </row>
    <row r="86" spans="1:7" x14ac:dyDescent="0.25">
      <c r="A86" s="13" t="s">
        <v>1129</v>
      </c>
      <c r="B86" s="36" t="s">
        <v>1130</v>
      </c>
      <c r="C86" s="36" t="s">
        <v>939</v>
      </c>
      <c r="D86" s="15">
        <v>6509</v>
      </c>
      <c r="E86" s="16">
        <v>113.74</v>
      </c>
      <c r="F86" s="17">
        <v>4.1000000000000003E-3</v>
      </c>
      <c r="G86" s="17"/>
    </row>
    <row r="87" spans="1:7" x14ac:dyDescent="0.25">
      <c r="A87" s="13" t="s">
        <v>2650</v>
      </c>
      <c r="B87" s="36" t="s">
        <v>2651</v>
      </c>
      <c r="C87" s="36" t="s">
        <v>390</v>
      </c>
      <c r="D87" s="15">
        <v>18976</v>
      </c>
      <c r="E87" s="16">
        <v>113.65</v>
      </c>
      <c r="F87" s="17">
        <v>4.1000000000000003E-3</v>
      </c>
      <c r="G87" s="17"/>
    </row>
    <row r="88" spans="1:7" x14ac:dyDescent="0.25">
      <c r="A88" s="13" t="s">
        <v>1653</v>
      </c>
      <c r="B88" s="36" t="s">
        <v>1654</v>
      </c>
      <c r="C88" s="36" t="s">
        <v>414</v>
      </c>
      <c r="D88" s="15">
        <v>22748</v>
      </c>
      <c r="E88" s="16">
        <v>113.43</v>
      </c>
      <c r="F88" s="17">
        <v>4.1000000000000003E-3</v>
      </c>
      <c r="G88" s="17"/>
    </row>
    <row r="89" spans="1:7" x14ac:dyDescent="0.25">
      <c r="A89" s="13" t="s">
        <v>3149</v>
      </c>
      <c r="B89" s="36" t="s">
        <v>3150</v>
      </c>
      <c r="C89" s="36" t="s">
        <v>422</v>
      </c>
      <c r="D89" s="15">
        <v>46868</v>
      </c>
      <c r="E89" s="16">
        <v>112.65</v>
      </c>
      <c r="F89" s="17">
        <v>4.1000000000000003E-3</v>
      </c>
      <c r="G89" s="17"/>
    </row>
    <row r="90" spans="1:7" x14ac:dyDescent="0.25">
      <c r="A90" s="13" t="s">
        <v>3151</v>
      </c>
      <c r="B90" s="36" t="s">
        <v>3152</v>
      </c>
      <c r="C90" s="36" t="s">
        <v>408</v>
      </c>
      <c r="D90" s="15">
        <v>8337</v>
      </c>
      <c r="E90" s="16">
        <v>112.63</v>
      </c>
      <c r="F90" s="17">
        <v>4.1000000000000003E-3</v>
      </c>
      <c r="G90" s="17"/>
    </row>
    <row r="91" spans="1:7" x14ac:dyDescent="0.25">
      <c r="A91" s="13" t="s">
        <v>1657</v>
      </c>
      <c r="B91" s="36" t="s">
        <v>1658</v>
      </c>
      <c r="C91" s="36" t="s">
        <v>414</v>
      </c>
      <c r="D91" s="15">
        <v>14031</v>
      </c>
      <c r="E91" s="16">
        <v>111.48</v>
      </c>
      <c r="F91" s="17">
        <v>4.0000000000000001E-3</v>
      </c>
      <c r="G91" s="17"/>
    </row>
    <row r="92" spans="1:7" x14ac:dyDescent="0.25">
      <c r="A92" s="13" t="s">
        <v>1131</v>
      </c>
      <c r="B92" s="36" t="s">
        <v>1132</v>
      </c>
      <c r="C92" s="36" t="s">
        <v>939</v>
      </c>
      <c r="D92" s="15">
        <v>2448</v>
      </c>
      <c r="E92" s="16">
        <v>111.34</v>
      </c>
      <c r="F92" s="17">
        <v>4.0000000000000001E-3</v>
      </c>
      <c r="G92" s="17"/>
    </row>
    <row r="93" spans="1:7" x14ac:dyDescent="0.25">
      <c r="A93" s="13" t="s">
        <v>2510</v>
      </c>
      <c r="B93" s="36" t="s">
        <v>2511</v>
      </c>
      <c r="C93" s="36" t="s">
        <v>506</v>
      </c>
      <c r="D93" s="15">
        <v>10609</v>
      </c>
      <c r="E93" s="16">
        <v>110.32</v>
      </c>
      <c r="F93" s="17">
        <v>4.0000000000000001E-3</v>
      </c>
      <c r="G93" s="17"/>
    </row>
    <row r="94" spans="1:7" x14ac:dyDescent="0.25">
      <c r="A94" s="13" t="s">
        <v>3153</v>
      </c>
      <c r="B94" s="36" t="s">
        <v>3154</v>
      </c>
      <c r="C94" s="36" t="s">
        <v>3155</v>
      </c>
      <c r="D94" s="15">
        <v>8871</v>
      </c>
      <c r="E94" s="16">
        <v>110.24</v>
      </c>
      <c r="F94" s="17">
        <v>4.0000000000000001E-3</v>
      </c>
      <c r="G94" s="17"/>
    </row>
    <row r="95" spans="1:7" x14ac:dyDescent="0.25">
      <c r="A95" s="13" t="s">
        <v>3156</v>
      </c>
      <c r="B95" s="36" t="s">
        <v>3157</v>
      </c>
      <c r="C95" s="36" t="s">
        <v>475</v>
      </c>
      <c r="D95" s="15">
        <v>25049</v>
      </c>
      <c r="E95" s="16">
        <v>109.97</v>
      </c>
      <c r="F95" s="17">
        <v>4.0000000000000001E-3</v>
      </c>
      <c r="G95" s="17"/>
    </row>
    <row r="96" spans="1:7" x14ac:dyDescent="0.25">
      <c r="A96" s="13" t="s">
        <v>1659</v>
      </c>
      <c r="B96" s="36" t="s">
        <v>1660</v>
      </c>
      <c r="C96" s="36" t="s">
        <v>422</v>
      </c>
      <c r="D96" s="15">
        <v>316205</v>
      </c>
      <c r="E96" s="16">
        <v>107.73</v>
      </c>
      <c r="F96" s="17">
        <v>3.8999999999999998E-3</v>
      </c>
      <c r="G96" s="17"/>
    </row>
    <row r="97" spans="1:7" x14ac:dyDescent="0.25">
      <c r="A97" s="13" t="s">
        <v>3158</v>
      </c>
      <c r="B97" s="36" t="s">
        <v>3159</v>
      </c>
      <c r="C97" s="36" t="s">
        <v>939</v>
      </c>
      <c r="D97" s="15">
        <v>9747</v>
      </c>
      <c r="E97" s="16">
        <v>107.29</v>
      </c>
      <c r="F97" s="17">
        <v>3.8999999999999998E-3</v>
      </c>
      <c r="G97" s="17"/>
    </row>
    <row r="98" spans="1:7" x14ac:dyDescent="0.25">
      <c r="A98" s="13" t="s">
        <v>2071</v>
      </c>
      <c r="B98" s="36" t="s">
        <v>2072</v>
      </c>
      <c r="C98" s="36" t="s">
        <v>387</v>
      </c>
      <c r="D98" s="15">
        <v>98851</v>
      </c>
      <c r="E98" s="16">
        <v>105.77</v>
      </c>
      <c r="F98" s="17">
        <v>3.8E-3</v>
      </c>
      <c r="G98" s="17"/>
    </row>
    <row r="99" spans="1:7" x14ac:dyDescent="0.25">
      <c r="A99" s="13" t="s">
        <v>1942</v>
      </c>
      <c r="B99" s="36" t="s">
        <v>1943</v>
      </c>
      <c r="C99" s="36" t="s">
        <v>400</v>
      </c>
      <c r="D99" s="15">
        <v>34066</v>
      </c>
      <c r="E99" s="16">
        <v>105.47</v>
      </c>
      <c r="F99" s="17">
        <v>3.8E-3</v>
      </c>
      <c r="G99" s="17"/>
    </row>
    <row r="100" spans="1:7" x14ac:dyDescent="0.25">
      <c r="A100" s="13" t="s">
        <v>3160</v>
      </c>
      <c r="B100" s="36" t="s">
        <v>3161</v>
      </c>
      <c r="C100" s="36" t="s">
        <v>384</v>
      </c>
      <c r="D100" s="15">
        <v>284235</v>
      </c>
      <c r="E100" s="16">
        <v>104.94</v>
      </c>
      <c r="F100" s="17">
        <v>3.8E-3</v>
      </c>
      <c r="G100" s="17"/>
    </row>
    <row r="101" spans="1:7" x14ac:dyDescent="0.25">
      <c r="A101" s="13" t="s">
        <v>3162</v>
      </c>
      <c r="B101" s="36" t="s">
        <v>3163</v>
      </c>
      <c r="C101" s="36" t="s">
        <v>475</v>
      </c>
      <c r="D101" s="15">
        <v>78390</v>
      </c>
      <c r="E101" s="16">
        <v>104.93</v>
      </c>
      <c r="F101" s="17">
        <v>3.8E-3</v>
      </c>
      <c r="G101" s="17"/>
    </row>
    <row r="102" spans="1:7" x14ac:dyDescent="0.25">
      <c r="A102" s="13" t="s">
        <v>2597</v>
      </c>
      <c r="B102" s="36" t="s">
        <v>2598</v>
      </c>
      <c r="C102" s="36" t="s">
        <v>381</v>
      </c>
      <c r="D102" s="15">
        <v>3529</v>
      </c>
      <c r="E102" s="16">
        <v>104.57</v>
      </c>
      <c r="F102" s="17">
        <v>3.8E-3</v>
      </c>
      <c r="G102" s="17"/>
    </row>
    <row r="103" spans="1:7" x14ac:dyDescent="0.25">
      <c r="A103" s="13" t="s">
        <v>567</v>
      </c>
      <c r="B103" s="36" t="s">
        <v>568</v>
      </c>
      <c r="C103" s="36" t="s">
        <v>422</v>
      </c>
      <c r="D103" s="15">
        <v>2238</v>
      </c>
      <c r="E103" s="16">
        <v>104.15</v>
      </c>
      <c r="F103" s="17">
        <v>3.8E-3</v>
      </c>
      <c r="G103" s="17"/>
    </row>
    <row r="104" spans="1:7" x14ac:dyDescent="0.25">
      <c r="A104" s="13" t="s">
        <v>986</v>
      </c>
      <c r="B104" s="36" t="s">
        <v>987</v>
      </c>
      <c r="C104" s="36" t="s">
        <v>414</v>
      </c>
      <c r="D104" s="15">
        <v>4135</v>
      </c>
      <c r="E104" s="16">
        <v>104.14</v>
      </c>
      <c r="F104" s="17">
        <v>3.8E-3</v>
      </c>
      <c r="G104" s="17"/>
    </row>
    <row r="105" spans="1:7" x14ac:dyDescent="0.25">
      <c r="A105" s="13" t="s">
        <v>2837</v>
      </c>
      <c r="B105" s="36" t="s">
        <v>2838</v>
      </c>
      <c r="C105" s="36" t="s">
        <v>417</v>
      </c>
      <c r="D105" s="15">
        <v>44768</v>
      </c>
      <c r="E105" s="16">
        <v>104.1</v>
      </c>
      <c r="F105" s="17">
        <v>3.8E-3</v>
      </c>
      <c r="G105" s="17"/>
    </row>
    <row r="106" spans="1:7" x14ac:dyDescent="0.25">
      <c r="A106" s="13" t="s">
        <v>1135</v>
      </c>
      <c r="B106" s="36" t="s">
        <v>1136</v>
      </c>
      <c r="C106" s="36" t="s">
        <v>411</v>
      </c>
      <c r="D106" s="15">
        <v>20837</v>
      </c>
      <c r="E106" s="16">
        <v>104</v>
      </c>
      <c r="F106" s="17">
        <v>3.7000000000000002E-3</v>
      </c>
      <c r="G106" s="17"/>
    </row>
    <row r="107" spans="1:7" x14ac:dyDescent="0.25">
      <c r="A107" s="13" t="s">
        <v>1661</v>
      </c>
      <c r="B107" s="36" t="s">
        <v>1662</v>
      </c>
      <c r="C107" s="36" t="s">
        <v>384</v>
      </c>
      <c r="D107" s="15">
        <v>599</v>
      </c>
      <c r="E107" s="16">
        <v>102.15</v>
      </c>
      <c r="F107" s="17">
        <v>3.7000000000000002E-3</v>
      </c>
      <c r="G107" s="17"/>
    </row>
    <row r="108" spans="1:7" x14ac:dyDescent="0.25">
      <c r="A108" s="13" t="s">
        <v>2830</v>
      </c>
      <c r="B108" s="36" t="s">
        <v>2831</v>
      </c>
      <c r="C108" s="36" t="s">
        <v>431</v>
      </c>
      <c r="D108" s="15">
        <v>5205</v>
      </c>
      <c r="E108" s="16">
        <v>101.13</v>
      </c>
      <c r="F108" s="17">
        <v>3.5999999999999999E-3</v>
      </c>
      <c r="G108" s="17"/>
    </row>
    <row r="109" spans="1:7" x14ac:dyDescent="0.25">
      <c r="A109" s="13" t="s">
        <v>2067</v>
      </c>
      <c r="B109" s="36" t="s">
        <v>2068</v>
      </c>
      <c r="C109" s="36" t="s">
        <v>400</v>
      </c>
      <c r="D109" s="15">
        <v>128784</v>
      </c>
      <c r="E109" s="16">
        <v>101.1</v>
      </c>
      <c r="F109" s="17">
        <v>3.5999999999999999E-3</v>
      </c>
      <c r="G109" s="17"/>
    </row>
    <row r="110" spans="1:7" x14ac:dyDescent="0.25">
      <c r="A110" s="13" t="s">
        <v>1119</v>
      </c>
      <c r="B110" s="36" t="s">
        <v>1120</v>
      </c>
      <c r="C110" s="36" t="s">
        <v>1018</v>
      </c>
      <c r="D110" s="15">
        <v>39486</v>
      </c>
      <c r="E110" s="16">
        <v>101.01</v>
      </c>
      <c r="F110" s="17">
        <v>3.5999999999999999E-3</v>
      </c>
      <c r="G110" s="17"/>
    </row>
    <row r="111" spans="1:7" x14ac:dyDescent="0.25">
      <c r="A111" s="13" t="s">
        <v>2075</v>
      </c>
      <c r="B111" s="36" t="s">
        <v>2076</v>
      </c>
      <c r="C111" s="36" t="s">
        <v>472</v>
      </c>
      <c r="D111" s="15">
        <v>20162</v>
      </c>
      <c r="E111" s="16">
        <v>99.49</v>
      </c>
      <c r="F111" s="17">
        <v>3.5999999999999999E-3</v>
      </c>
      <c r="G111" s="17"/>
    </row>
    <row r="112" spans="1:7" x14ac:dyDescent="0.25">
      <c r="A112" s="13" t="s">
        <v>992</v>
      </c>
      <c r="B112" s="36" t="s">
        <v>993</v>
      </c>
      <c r="C112" s="36" t="s">
        <v>422</v>
      </c>
      <c r="D112" s="15">
        <v>7289</v>
      </c>
      <c r="E112" s="16">
        <v>97.8</v>
      </c>
      <c r="F112" s="17">
        <v>3.5000000000000001E-3</v>
      </c>
      <c r="G112" s="17"/>
    </row>
    <row r="113" spans="1:7" x14ac:dyDescent="0.25">
      <c r="A113" s="13" t="s">
        <v>3164</v>
      </c>
      <c r="B113" s="36" t="s">
        <v>3165</v>
      </c>
      <c r="C113" s="36" t="s">
        <v>475</v>
      </c>
      <c r="D113" s="15">
        <v>17302</v>
      </c>
      <c r="E113" s="16">
        <v>96.78</v>
      </c>
      <c r="F113" s="17">
        <v>3.5000000000000001E-3</v>
      </c>
      <c r="G113" s="17"/>
    </row>
    <row r="114" spans="1:7" x14ac:dyDescent="0.25">
      <c r="A114" s="13" t="s">
        <v>3166</v>
      </c>
      <c r="B114" s="36" t="s">
        <v>3167</v>
      </c>
      <c r="C114" s="36" t="s">
        <v>403</v>
      </c>
      <c r="D114" s="15">
        <v>4756</v>
      </c>
      <c r="E114" s="16">
        <v>94.76</v>
      </c>
      <c r="F114" s="17">
        <v>3.3999999999999998E-3</v>
      </c>
      <c r="G114" s="17"/>
    </row>
    <row r="115" spans="1:7" x14ac:dyDescent="0.25">
      <c r="A115" s="13" t="s">
        <v>3168</v>
      </c>
      <c r="B115" s="36" t="s">
        <v>3169</v>
      </c>
      <c r="C115" s="36" t="s">
        <v>647</v>
      </c>
      <c r="D115" s="15">
        <v>14183</v>
      </c>
      <c r="E115" s="16">
        <v>94.01</v>
      </c>
      <c r="F115" s="17">
        <v>3.3999999999999998E-3</v>
      </c>
      <c r="G115" s="17"/>
    </row>
    <row r="116" spans="1:7" x14ac:dyDescent="0.25">
      <c r="A116" s="13" t="s">
        <v>3170</v>
      </c>
      <c r="B116" s="36" t="s">
        <v>3171</v>
      </c>
      <c r="C116" s="36" t="s">
        <v>414</v>
      </c>
      <c r="D116" s="15">
        <v>8758</v>
      </c>
      <c r="E116" s="16">
        <v>93.27</v>
      </c>
      <c r="F116" s="17">
        <v>3.3999999999999998E-3</v>
      </c>
      <c r="G116" s="17"/>
    </row>
    <row r="117" spans="1:7" x14ac:dyDescent="0.25">
      <c r="A117" s="13" t="s">
        <v>3172</v>
      </c>
      <c r="B117" s="36" t="s">
        <v>3173</v>
      </c>
      <c r="C117" s="36" t="s">
        <v>751</v>
      </c>
      <c r="D117" s="15">
        <v>24505</v>
      </c>
      <c r="E117" s="16">
        <v>92.89</v>
      </c>
      <c r="F117" s="17">
        <v>3.3E-3</v>
      </c>
      <c r="G117" s="17"/>
    </row>
    <row r="118" spans="1:7" x14ac:dyDescent="0.25">
      <c r="A118" s="13" t="s">
        <v>1665</v>
      </c>
      <c r="B118" s="36" t="s">
        <v>1666</v>
      </c>
      <c r="C118" s="36" t="s">
        <v>431</v>
      </c>
      <c r="D118" s="15">
        <v>11185</v>
      </c>
      <c r="E118" s="16">
        <v>92.56</v>
      </c>
      <c r="F118" s="17">
        <v>3.3E-3</v>
      </c>
      <c r="G118" s="17"/>
    </row>
    <row r="119" spans="1:7" x14ac:dyDescent="0.25">
      <c r="A119" s="13" t="s">
        <v>1976</v>
      </c>
      <c r="B119" s="36" t="s">
        <v>1977</v>
      </c>
      <c r="C119" s="36" t="s">
        <v>1018</v>
      </c>
      <c r="D119" s="15">
        <v>5070</v>
      </c>
      <c r="E119" s="16">
        <v>92.27</v>
      </c>
      <c r="F119" s="17">
        <v>3.3E-3</v>
      </c>
      <c r="G119" s="17"/>
    </row>
    <row r="120" spans="1:7" x14ac:dyDescent="0.25">
      <c r="A120" s="13" t="s">
        <v>3174</v>
      </c>
      <c r="B120" s="36" t="s">
        <v>3175</v>
      </c>
      <c r="C120" s="36" t="s">
        <v>441</v>
      </c>
      <c r="D120" s="15">
        <v>5737</v>
      </c>
      <c r="E120" s="16">
        <v>92.09</v>
      </c>
      <c r="F120" s="17">
        <v>3.3E-3</v>
      </c>
      <c r="G120" s="17"/>
    </row>
    <row r="121" spans="1:7" x14ac:dyDescent="0.25">
      <c r="A121" s="13" t="s">
        <v>3176</v>
      </c>
      <c r="B121" s="36" t="s">
        <v>3177</v>
      </c>
      <c r="C121" s="36" t="s">
        <v>506</v>
      </c>
      <c r="D121" s="15">
        <v>274</v>
      </c>
      <c r="E121" s="16">
        <v>91.68</v>
      </c>
      <c r="F121" s="17">
        <v>3.3E-3</v>
      </c>
      <c r="G121" s="17"/>
    </row>
    <row r="122" spans="1:7" x14ac:dyDescent="0.25">
      <c r="A122" s="13" t="s">
        <v>3178</v>
      </c>
      <c r="B122" s="36" t="s">
        <v>3179</v>
      </c>
      <c r="C122" s="36" t="s">
        <v>475</v>
      </c>
      <c r="D122" s="15">
        <v>605516</v>
      </c>
      <c r="E122" s="16">
        <v>91.61</v>
      </c>
      <c r="F122" s="17">
        <v>3.3E-3</v>
      </c>
      <c r="G122" s="17"/>
    </row>
    <row r="123" spans="1:7" x14ac:dyDescent="0.25">
      <c r="A123" s="13" t="s">
        <v>546</v>
      </c>
      <c r="B123" s="36" t="s">
        <v>547</v>
      </c>
      <c r="C123" s="36" t="s">
        <v>387</v>
      </c>
      <c r="D123" s="15">
        <v>9111</v>
      </c>
      <c r="E123" s="16">
        <v>90.68</v>
      </c>
      <c r="F123" s="17">
        <v>3.3E-3</v>
      </c>
      <c r="G123" s="17"/>
    </row>
    <row r="124" spans="1:7" x14ac:dyDescent="0.25">
      <c r="A124" s="13" t="s">
        <v>3180</v>
      </c>
      <c r="B124" s="36" t="s">
        <v>3181</v>
      </c>
      <c r="C124" s="36" t="s">
        <v>467</v>
      </c>
      <c r="D124" s="15">
        <v>7527</v>
      </c>
      <c r="E124" s="16">
        <v>90.63</v>
      </c>
      <c r="F124" s="17">
        <v>3.3E-3</v>
      </c>
      <c r="G124" s="17"/>
    </row>
    <row r="125" spans="1:7" x14ac:dyDescent="0.25">
      <c r="A125" s="13" t="s">
        <v>1458</v>
      </c>
      <c r="B125" s="36" t="s">
        <v>1459</v>
      </c>
      <c r="C125" s="36" t="s">
        <v>1460</v>
      </c>
      <c r="D125" s="15">
        <v>73274</v>
      </c>
      <c r="E125" s="16">
        <v>90.48</v>
      </c>
      <c r="F125" s="17">
        <v>3.3E-3</v>
      </c>
      <c r="G125" s="17"/>
    </row>
    <row r="126" spans="1:7" x14ac:dyDescent="0.25">
      <c r="A126" s="13" t="s">
        <v>3182</v>
      </c>
      <c r="B126" s="36" t="s">
        <v>3183</v>
      </c>
      <c r="C126" s="36" t="s">
        <v>422</v>
      </c>
      <c r="D126" s="15">
        <v>12813</v>
      </c>
      <c r="E126" s="16">
        <v>89.99</v>
      </c>
      <c r="F126" s="17">
        <v>3.2000000000000002E-3</v>
      </c>
      <c r="G126" s="17"/>
    </row>
    <row r="127" spans="1:7" x14ac:dyDescent="0.25">
      <c r="A127" s="13" t="s">
        <v>3184</v>
      </c>
      <c r="B127" s="36" t="s">
        <v>3185</v>
      </c>
      <c r="C127" s="36" t="s">
        <v>431</v>
      </c>
      <c r="D127" s="15">
        <v>20263</v>
      </c>
      <c r="E127" s="16">
        <v>89.97</v>
      </c>
      <c r="F127" s="17">
        <v>3.2000000000000002E-3</v>
      </c>
      <c r="G127" s="17"/>
    </row>
    <row r="128" spans="1:7" x14ac:dyDescent="0.25">
      <c r="A128" s="13" t="s">
        <v>1010</v>
      </c>
      <c r="B128" s="36" t="s">
        <v>1011</v>
      </c>
      <c r="C128" s="36" t="s">
        <v>647</v>
      </c>
      <c r="D128" s="15">
        <v>8786</v>
      </c>
      <c r="E128" s="16">
        <v>89.57</v>
      </c>
      <c r="F128" s="17">
        <v>3.2000000000000002E-3</v>
      </c>
      <c r="G128" s="17"/>
    </row>
    <row r="129" spans="1:7" x14ac:dyDescent="0.25">
      <c r="A129" s="13" t="s">
        <v>3186</v>
      </c>
      <c r="B129" s="36" t="s">
        <v>3187</v>
      </c>
      <c r="C129" s="36" t="s">
        <v>754</v>
      </c>
      <c r="D129" s="15">
        <v>38745</v>
      </c>
      <c r="E129" s="16">
        <v>88.08</v>
      </c>
      <c r="F129" s="17">
        <v>3.2000000000000002E-3</v>
      </c>
      <c r="G129" s="17"/>
    </row>
    <row r="130" spans="1:7" x14ac:dyDescent="0.25">
      <c r="A130" s="13" t="s">
        <v>3188</v>
      </c>
      <c r="B130" s="36" t="s">
        <v>3189</v>
      </c>
      <c r="C130" s="36" t="s">
        <v>700</v>
      </c>
      <c r="D130" s="15">
        <v>12831</v>
      </c>
      <c r="E130" s="16">
        <v>88.01</v>
      </c>
      <c r="F130" s="17">
        <v>3.2000000000000002E-3</v>
      </c>
      <c r="G130" s="17"/>
    </row>
    <row r="131" spans="1:7" x14ac:dyDescent="0.25">
      <c r="A131" s="13" t="s">
        <v>1655</v>
      </c>
      <c r="B131" s="36" t="s">
        <v>1656</v>
      </c>
      <c r="C131" s="36" t="s">
        <v>483</v>
      </c>
      <c r="D131" s="15">
        <v>6101</v>
      </c>
      <c r="E131" s="16">
        <v>87.71</v>
      </c>
      <c r="F131" s="17">
        <v>3.2000000000000002E-3</v>
      </c>
      <c r="G131" s="17"/>
    </row>
    <row r="132" spans="1:7" x14ac:dyDescent="0.25">
      <c r="A132" s="13" t="s">
        <v>1651</v>
      </c>
      <c r="B132" s="36" t="s">
        <v>1652</v>
      </c>
      <c r="C132" s="36" t="s">
        <v>381</v>
      </c>
      <c r="D132" s="15">
        <v>7284</v>
      </c>
      <c r="E132" s="16">
        <v>87.66</v>
      </c>
      <c r="F132" s="17">
        <v>3.2000000000000002E-3</v>
      </c>
      <c r="G132" s="17"/>
    </row>
    <row r="133" spans="1:7" x14ac:dyDescent="0.25">
      <c r="A133" s="13" t="s">
        <v>3190</v>
      </c>
      <c r="B133" s="36" t="s">
        <v>3191</v>
      </c>
      <c r="C133" s="36" t="s">
        <v>483</v>
      </c>
      <c r="D133" s="15">
        <v>23620</v>
      </c>
      <c r="E133" s="16">
        <v>86.28</v>
      </c>
      <c r="F133" s="17">
        <v>3.0999999999999999E-3</v>
      </c>
      <c r="G133" s="17"/>
    </row>
    <row r="134" spans="1:7" x14ac:dyDescent="0.25">
      <c r="A134" s="13" t="s">
        <v>3192</v>
      </c>
      <c r="B134" s="36" t="s">
        <v>3193</v>
      </c>
      <c r="C134" s="36" t="s">
        <v>503</v>
      </c>
      <c r="D134" s="15">
        <v>5989</v>
      </c>
      <c r="E134" s="16">
        <v>86.02</v>
      </c>
      <c r="F134" s="17">
        <v>3.0999999999999999E-3</v>
      </c>
      <c r="G134" s="17"/>
    </row>
    <row r="135" spans="1:7" x14ac:dyDescent="0.25">
      <c r="A135" s="13" t="s">
        <v>523</v>
      </c>
      <c r="B135" s="36" t="s">
        <v>524</v>
      </c>
      <c r="C135" s="36" t="s">
        <v>417</v>
      </c>
      <c r="D135" s="15">
        <v>6759</v>
      </c>
      <c r="E135" s="16">
        <v>85.97</v>
      </c>
      <c r="F135" s="17">
        <v>3.0999999999999999E-3</v>
      </c>
      <c r="G135" s="17"/>
    </row>
    <row r="136" spans="1:7" x14ac:dyDescent="0.25">
      <c r="A136" s="13" t="s">
        <v>3194</v>
      </c>
      <c r="B136" s="36" t="s">
        <v>3195</v>
      </c>
      <c r="C136" s="36" t="s">
        <v>400</v>
      </c>
      <c r="D136" s="15">
        <v>487573</v>
      </c>
      <c r="E136" s="16">
        <v>85.28</v>
      </c>
      <c r="F136" s="17">
        <v>3.0999999999999999E-3</v>
      </c>
      <c r="G136" s="17"/>
    </row>
    <row r="137" spans="1:7" x14ac:dyDescent="0.25">
      <c r="A137" s="13" t="s">
        <v>1008</v>
      </c>
      <c r="B137" s="36" t="s">
        <v>1009</v>
      </c>
      <c r="C137" s="36" t="s">
        <v>422</v>
      </c>
      <c r="D137" s="15">
        <v>2602</v>
      </c>
      <c r="E137" s="16">
        <v>84.94</v>
      </c>
      <c r="F137" s="17">
        <v>3.0999999999999999E-3</v>
      </c>
      <c r="G137" s="17"/>
    </row>
    <row r="138" spans="1:7" x14ac:dyDescent="0.25">
      <c r="A138" s="13" t="s">
        <v>3196</v>
      </c>
      <c r="B138" s="36" t="s">
        <v>3197</v>
      </c>
      <c r="C138" s="36" t="s">
        <v>3155</v>
      </c>
      <c r="D138" s="15">
        <v>114051</v>
      </c>
      <c r="E138" s="16">
        <v>84.93</v>
      </c>
      <c r="F138" s="17">
        <v>3.0999999999999999E-3</v>
      </c>
      <c r="G138" s="17"/>
    </row>
    <row r="139" spans="1:7" x14ac:dyDescent="0.25">
      <c r="A139" s="13" t="s">
        <v>3198</v>
      </c>
      <c r="B139" s="36" t="s">
        <v>3199</v>
      </c>
      <c r="C139" s="36" t="s">
        <v>472</v>
      </c>
      <c r="D139" s="15">
        <v>9479</v>
      </c>
      <c r="E139" s="16">
        <v>84.39</v>
      </c>
      <c r="F139" s="17">
        <v>3.0000000000000001E-3</v>
      </c>
      <c r="G139" s="17"/>
    </row>
    <row r="140" spans="1:7" x14ac:dyDescent="0.25">
      <c r="A140" s="13" t="s">
        <v>2069</v>
      </c>
      <c r="B140" s="36" t="s">
        <v>2070</v>
      </c>
      <c r="C140" s="36" t="s">
        <v>381</v>
      </c>
      <c r="D140" s="15">
        <v>119984</v>
      </c>
      <c r="E140" s="16">
        <v>83.4</v>
      </c>
      <c r="F140" s="17">
        <v>3.0000000000000001E-3</v>
      </c>
      <c r="G140" s="17"/>
    </row>
    <row r="141" spans="1:7" x14ac:dyDescent="0.25">
      <c r="A141" s="13" t="s">
        <v>3200</v>
      </c>
      <c r="B141" s="36" t="s">
        <v>3201</v>
      </c>
      <c r="C141" s="36" t="s">
        <v>552</v>
      </c>
      <c r="D141" s="15">
        <v>53647</v>
      </c>
      <c r="E141" s="16">
        <v>82.77</v>
      </c>
      <c r="F141" s="17">
        <v>3.0000000000000001E-3</v>
      </c>
      <c r="G141" s="17"/>
    </row>
    <row r="142" spans="1:7" x14ac:dyDescent="0.25">
      <c r="A142" s="13" t="s">
        <v>3202</v>
      </c>
      <c r="B142" s="36" t="s">
        <v>3203</v>
      </c>
      <c r="C142" s="36" t="s">
        <v>400</v>
      </c>
      <c r="D142" s="15">
        <v>6918</v>
      </c>
      <c r="E142" s="16">
        <v>82.48</v>
      </c>
      <c r="F142" s="17">
        <v>3.0000000000000001E-3</v>
      </c>
      <c r="G142" s="17"/>
    </row>
    <row r="143" spans="1:7" x14ac:dyDescent="0.25">
      <c r="A143" s="13" t="s">
        <v>3204</v>
      </c>
      <c r="B143" s="36" t="s">
        <v>3205</v>
      </c>
      <c r="C143" s="36" t="s">
        <v>506</v>
      </c>
      <c r="D143" s="15">
        <v>9991</v>
      </c>
      <c r="E143" s="16">
        <v>81.739999999999995</v>
      </c>
      <c r="F143" s="17">
        <v>2.8999999999999998E-3</v>
      </c>
      <c r="G143" s="17"/>
    </row>
    <row r="144" spans="1:7" x14ac:dyDescent="0.25">
      <c r="A144" s="13" t="s">
        <v>2638</v>
      </c>
      <c r="B144" s="36" t="s">
        <v>2639</v>
      </c>
      <c r="C144" s="36" t="s">
        <v>483</v>
      </c>
      <c r="D144" s="15">
        <v>6194</v>
      </c>
      <c r="E144" s="16">
        <v>81.41</v>
      </c>
      <c r="F144" s="17">
        <v>2.8999999999999998E-3</v>
      </c>
      <c r="G144" s="17"/>
    </row>
    <row r="145" spans="1:7" x14ac:dyDescent="0.25">
      <c r="A145" s="13" t="s">
        <v>3206</v>
      </c>
      <c r="B145" s="36" t="s">
        <v>3207</v>
      </c>
      <c r="C145" s="36" t="s">
        <v>414</v>
      </c>
      <c r="D145" s="15">
        <v>29001</v>
      </c>
      <c r="E145" s="16">
        <v>80.540000000000006</v>
      </c>
      <c r="F145" s="17">
        <v>2.8999999999999998E-3</v>
      </c>
      <c r="G145" s="17"/>
    </row>
    <row r="146" spans="1:7" x14ac:dyDescent="0.25">
      <c r="A146" s="13" t="s">
        <v>980</v>
      </c>
      <c r="B146" s="36" t="s">
        <v>981</v>
      </c>
      <c r="C146" s="36" t="s">
        <v>390</v>
      </c>
      <c r="D146" s="15">
        <v>73350</v>
      </c>
      <c r="E146" s="16">
        <v>79.569999999999993</v>
      </c>
      <c r="F146" s="17">
        <v>2.8999999999999998E-3</v>
      </c>
      <c r="G146" s="17"/>
    </row>
    <row r="147" spans="1:7" x14ac:dyDescent="0.25">
      <c r="A147" s="13" t="s">
        <v>1014</v>
      </c>
      <c r="B147" s="36" t="s">
        <v>1015</v>
      </c>
      <c r="C147" s="36" t="s">
        <v>751</v>
      </c>
      <c r="D147" s="15">
        <v>18445</v>
      </c>
      <c r="E147" s="16">
        <v>79.56</v>
      </c>
      <c r="F147" s="17">
        <v>2.8999999999999998E-3</v>
      </c>
      <c r="G147" s="17"/>
    </row>
    <row r="148" spans="1:7" x14ac:dyDescent="0.25">
      <c r="A148" s="13" t="s">
        <v>3208</v>
      </c>
      <c r="B148" s="36" t="s">
        <v>3209</v>
      </c>
      <c r="C148" s="36" t="s">
        <v>1449</v>
      </c>
      <c r="D148" s="15">
        <v>4751</v>
      </c>
      <c r="E148" s="16">
        <v>79.52</v>
      </c>
      <c r="F148" s="17">
        <v>2.8999999999999998E-3</v>
      </c>
      <c r="G148" s="17"/>
    </row>
    <row r="149" spans="1:7" x14ac:dyDescent="0.25">
      <c r="A149" s="13" t="s">
        <v>1667</v>
      </c>
      <c r="B149" s="36" t="s">
        <v>1668</v>
      </c>
      <c r="C149" s="36" t="s">
        <v>441</v>
      </c>
      <c r="D149" s="15">
        <v>3643</v>
      </c>
      <c r="E149" s="16">
        <v>79.489999999999995</v>
      </c>
      <c r="F149" s="17">
        <v>2.8999999999999998E-3</v>
      </c>
      <c r="G149" s="17"/>
    </row>
    <row r="150" spans="1:7" x14ac:dyDescent="0.25">
      <c r="A150" s="13" t="s">
        <v>557</v>
      </c>
      <c r="B150" s="36" t="s">
        <v>558</v>
      </c>
      <c r="C150" s="36" t="s">
        <v>381</v>
      </c>
      <c r="D150" s="15">
        <v>14580</v>
      </c>
      <c r="E150" s="16">
        <v>78.64</v>
      </c>
      <c r="F150" s="17">
        <v>2.8E-3</v>
      </c>
      <c r="G150" s="17"/>
    </row>
    <row r="151" spans="1:7" x14ac:dyDescent="0.25">
      <c r="A151" s="13" t="s">
        <v>3210</v>
      </c>
      <c r="B151" s="36" t="s">
        <v>3211</v>
      </c>
      <c r="C151" s="36" t="s">
        <v>417</v>
      </c>
      <c r="D151" s="15">
        <v>10597</v>
      </c>
      <c r="E151" s="16">
        <v>76.959999999999994</v>
      </c>
      <c r="F151" s="17">
        <v>2.8E-3</v>
      </c>
      <c r="G151" s="17"/>
    </row>
    <row r="152" spans="1:7" x14ac:dyDescent="0.25">
      <c r="A152" s="13" t="s">
        <v>3212</v>
      </c>
      <c r="B152" s="36" t="s">
        <v>3213</v>
      </c>
      <c r="C152" s="36" t="s">
        <v>378</v>
      </c>
      <c r="D152" s="15">
        <v>55474</v>
      </c>
      <c r="E152" s="16">
        <v>76.91</v>
      </c>
      <c r="F152" s="17">
        <v>2.8E-3</v>
      </c>
      <c r="G152" s="17"/>
    </row>
    <row r="153" spans="1:7" x14ac:dyDescent="0.25">
      <c r="A153" s="13" t="s">
        <v>3214</v>
      </c>
      <c r="B153" s="36" t="s">
        <v>3215</v>
      </c>
      <c r="C153" s="36" t="s">
        <v>552</v>
      </c>
      <c r="D153" s="15">
        <v>18471</v>
      </c>
      <c r="E153" s="16">
        <v>75.59</v>
      </c>
      <c r="F153" s="17">
        <v>2.7000000000000001E-3</v>
      </c>
      <c r="G153" s="17"/>
    </row>
    <row r="154" spans="1:7" x14ac:dyDescent="0.25">
      <c r="A154" s="13" t="s">
        <v>3216</v>
      </c>
      <c r="B154" s="36" t="s">
        <v>3217</v>
      </c>
      <c r="C154" s="36" t="s">
        <v>472</v>
      </c>
      <c r="D154" s="15">
        <v>1490</v>
      </c>
      <c r="E154" s="16">
        <v>75.42</v>
      </c>
      <c r="F154" s="17">
        <v>2.7000000000000001E-3</v>
      </c>
      <c r="G154" s="17"/>
    </row>
    <row r="155" spans="1:7" x14ac:dyDescent="0.25">
      <c r="A155" s="13" t="s">
        <v>1958</v>
      </c>
      <c r="B155" s="36" t="s">
        <v>1959</v>
      </c>
      <c r="C155" s="36" t="s">
        <v>417</v>
      </c>
      <c r="D155" s="15">
        <v>10482</v>
      </c>
      <c r="E155" s="16">
        <v>75.39</v>
      </c>
      <c r="F155" s="17">
        <v>2.7000000000000001E-3</v>
      </c>
      <c r="G155" s="17"/>
    </row>
    <row r="156" spans="1:7" x14ac:dyDescent="0.25">
      <c r="A156" s="13" t="s">
        <v>3218</v>
      </c>
      <c r="B156" s="36" t="s">
        <v>3219</v>
      </c>
      <c r="C156" s="36" t="s">
        <v>771</v>
      </c>
      <c r="D156" s="15">
        <v>7086</v>
      </c>
      <c r="E156" s="16">
        <v>74.97</v>
      </c>
      <c r="F156" s="17">
        <v>2.7000000000000001E-3</v>
      </c>
      <c r="G156" s="17"/>
    </row>
    <row r="157" spans="1:7" x14ac:dyDescent="0.25">
      <c r="A157" s="13" t="s">
        <v>3220</v>
      </c>
      <c r="B157" s="36" t="s">
        <v>3221</v>
      </c>
      <c r="C157" s="36" t="s">
        <v>3155</v>
      </c>
      <c r="D157" s="15">
        <v>12310</v>
      </c>
      <c r="E157" s="16">
        <v>74.48</v>
      </c>
      <c r="F157" s="17">
        <v>2.7000000000000001E-3</v>
      </c>
      <c r="G157" s="17"/>
    </row>
    <row r="158" spans="1:7" x14ac:dyDescent="0.25">
      <c r="A158" s="13" t="s">
        <v>3222</v>
      </c>
      <c r="B158" s="36" t="s">
        <v>3223</v>
      </c>
      <c r="C158" s="36" t="s">
        <v>478</v>
      </c>
      <c r="D158" s="15">
        <v>24676</v>
      </c>
      <c r="E158" s="16">
        <v>74.3</v>
      </c>
      <c r="F158" s="17">
        <v>2.7000000000000001E-3</v>
      </c>
      <c r="G158" s="17"/>
    </row>
    <row r="159" spans="1:7" x14ac:dyDescent="0.25">
      <c r="A159" s="13" t="s">
        <v>1982</v>
      </c>
      <c r="B159" s="36" t="s">
        <v>1983</v>
      </c>
      <c r="C159" s="36" t="s">
        <v>390</v>
      </c>
      <c r="D159" s="15">
        <v>6549</v>
      </c>
      <c r="E159" s="16">
        <v>74.05</v>
      </c>
      <c r="F159" s="17">
        <v>2.7000000000000001E-3</v>
      </c>
      <c r="G159" s="17"/>
    </row>
    <row r="160" spans="1:7" x14ac:dyDescent="0.25">
      <c r="A160" s="13" t="s">
        <v>484</v>
      </c>
      <c r="B160" s="36" t="s">
        <v>485</v>
      </c>
      <c r="C160" s="36" t="s">
        <v>478</v>
      </c>
      <c r="D160" s="15">
        <v>4294</v>
      </c>
      <c r="E160" s="16">
        <v>72.36</v>
      </c>
      <c r="F160" s="17">
        <v>2.5999999999999999E-3</v>
      </c>
      <c r="G160" s="17"/>
    </row>
    <row r="161" spans="1:7" x14ac:dyDescent="0.25">
      <c r="A161" s="13" t="s">
        <v>3224</v>
      </c>
      <c r="B161" s="36" t="s">
        <v>3225</v>
      </c>
      <c r="C161" s="36" t="s">
        <v>408</v>
      </c>
      <c r="D161" s="15">
        <v>21830</v>
      </c>
      <c r="E161" s="16">
        <v>72.28</v>
      </c>
      <c r="F161" s="17">
        <v>2.5999999999999999E-3</v>
      </c>
      <c r="G161" s="17"/>
    </row>
    <row r="162" spans="1:7" x14ac:dyDescent="0.25">
      <c r="A162" s="13" t="s">
        <v>1481</v>
      </c>
      <c r="B162" s="36" t="s">
        <v>1482</v>
      </c>
      <c r="C162" s="36" t="s">
        <v>431</v>
      </c>
      <c r="D162" s="15">
        <v>4442</v>
      </c>
      <c r="E162" s="16">
        <v>71.930000000000007</v>
      </c>
      <c r="F162" s="17">
        <v>2.5999999999999999E-3</v>
      </c>
      <c r="G162" s="17"/>
    </row>
    <row r="163" spans="1:7" x14ac:dyDescent="0.25">
      <c r="A163" s="13" t="s">
        <v>492</v>
      </c>
      <c r="B163" s="36" t="s">
        <v>493</v>
      </c>
      <c r="C163" s="36" t="s">
        <v>408</v>
      </c>
      <c r="D163" s="15">
        <v>4211</v>
      </c>
      <c r="E163" s="16">
        <v>71.56</v>
      </c>
      <c r="F163" s="17">
        <v>2.5999999999999999E-3</v>
      </c>
      <c r="G163" s="17"/>
    </row>
    <row r="164" spans="1:7" x14ac:dyDescent="0.25">
      <c r="A164" s="13" t="s">
        <v>3226</v>
      </c>
      <c r="B164" s="36" t="s">
        <v>3227</v>
      </c>
      <c r="C164" s="36" t="s">
        <v>475</v>
      </c>
      <c r="D164" s="15">
        <v>362105</v>
      </c>
      <c r="E164" s="16">
        <v>71.3</v>
      </c>
      <c r="F164" s="17">
        <v>2.5999999999999999E-3</v>
      </c>
      <c r="G164" s="17"/>
    </row>
    <row r="165" spans="1:7" x14ac:dyDescent="0.25">
      <c r="A165" s="13" t="s">
        <v>3228</v>
      </c>
      <c r="B165" s="36" t="s">
        <v>3229</v>
      </c>
      <c r="C165" s="36" t="s">
        <v>751</v>
      </c>
      <c r="D165" s="15">
        <v>1012</v>
      </c>
      <c r="E165" s="16">
        <v>70.84</v>
      </c>
      <c r="F165" s="17">
        <v>2.5999999999999999E-3</v>
      </c>
      <c r="G165" s="17"/>
    </row>
    <row r="166" spans="1:7" x14ac:dyDescent="0.25">
      <c r="A166" s="13" t="s">
        <v>2605</v>
      </c>
      <c r="B166" s="36" t="s">
        <v>2606</v>
      </c>
      <c r="C166" s="36" t="s">
        <v>707</v>
      </c>
      <c r="D166" s="15">
        <v>210854</v>
      </c>
      <c r="E166" s="16">
        <v>69.81</v>
      </c>
      <c r="F166" s="17">
        <v>2.5000000000000001E-3</v>
      </c>
      <c r="G166" s="17"/>
    </row>
    <row r="167" spans="1:7" x14ac:dyDescent="0.25">
      <c r="A167" s="13" t="s">
        <v>2603</v>
      </c>
      <c r="B167" s="36" t="s">
        <v>2604</v>
      </c>
      <c r="C167" s="36" t="s">
        <v>475</v>
      </c>
      <c r="D167" s="15">
        <v>211144</v>
      </c>
      <c r="E167" s="16">
        <v>69.34</v>
      </c>
      <c r="F167" s="17">
        <v>2.5000000000000001E-3</v>
      </c>
      <c r="G167" s="17"/>
    </row>
    <row r="168" spans="1:7" x14ac:dyDescent="0.25">
      <c r="A168" s="13" t="s">
        <v>2512</v>
      </c>
      <c r="B168" s="36" t="s">
        <v>2513</v>
      </c>
      <c r="C168" s="36" t="s">
        <v>422</v>
      </c>
      <c r="D168" s="15">
        <v>9996</v>
      </c>
      <c r="E168" s="16">
        <v>69.260000000000005</v>
      </c>
      <c r="F168" s="17">
        <v>2.5000000000000001E-3</v>
      </c>
      <c r="G168" s="17"/>
    </row>
    <row r="169" spans="1:7" x14ac:dyDescent="0.25">
      <c r="A169" s="13" t="s">
        <v>3230</v>
      </c>
      <c r="B169" s="36" t="s">
        <v>3231</v>
      </c>
      <c r="C169" s="36" t="s">
        <v>411</v>
      </c>
      <c r="D169" s="15">
        <v>11252</v>
      </c>
      <c r="E169" s="16">
        <v>69.05</v>
      </c>
      <c r="F169" s="17">
        <v>2.5000000000000001E-3</v>
      </c>
      <c r="G169" s="17"/>
    </row>
    <row r="170" spans="1:7" x14ac:dyDescent="0.25">
      <c r="A170" s="13" t="s">
        <v>1935</v>
      </c>
      <c r="B170" s="36" t="s">
        <v>1936</v>
      </c>
      <c r="C170" s="36" t="s">
        <v>478</v>
      </c>
      <c r="D170" s="15">
        <v>52982</v>
      </c>
      <c r="E170" s="16">
        <v>69.03</v>
      </c>
      <c r="F170" s="17">
        <v>2.5000000000000001E-3</v>
      </c>
      <c r="G170" s="17"/>
    </row>
    <row r="171" spans="1:7" x14ac:dyDescent="0.25">
      <c r="A171" s="13" t="s">
        <v>3232</v>
      </c>
      <c r="B171" s="36" t="s">
        <v>3233</v>
      </c>
      <c r="C171" s="36" t="s">
        <v>647</v>
      </c>
      <c r="D171" s="15">
        <v>17118</v>
      </c>
      <c r="E171" s="16">
        <v>68.540000000000006</v>
      </c>
      <c r="F171" s="17">
        <v>2.5000000000000001E-3</v>
      </c>
      <c r="G171" s="17"/>
    </row>
    <row r="172" spans="1:7" x14ac:dyDescent="0.25">
      <c r="A172" s="13" t="s">
        <v>2516</v>
      </c>
      <c r="B172" s="36" t="s">
        <v>2517</v>
      </c>
      <c r="C172" s="36" t="s">
        <v>498</v>
      </c>
      <c r="D172" s="15">
        <v>211709</v>
      </c>
      <c r="E172" s="16">
        <v>68.38</v>
      </c>
      <c r="F172" s="17">
        <v>2.5000000000000001E-3</v>
      </c>
      <c r="G172" s="17"/>
    </row>
    <row r="173" spans="1:7" x14ac:dyDescent="0.25">
      <c r="A173" s="13" t="s">
        <v>579</v>
      </c>
      <c r="B173" s="36" t="s">
        <v>580</v>
      </c>
      <c r="C173" s="36" t="s">
        <v>408</v>
      </c>
      <c r="D173" s="15">
        <v>10427</v>
      </c>
      <c r="E173" s="16">
        <v>68.11</v>
      </c>
      <c r="F173" s="17">
        <v>2.5000000000000001E-3</v>
      </c>
      <c r="G173" s="17"/>
    </row>
    <row r="174" spans="1:7" x14ac:dyDescent="0.25">
      <c r="A174" s="13" t="s">
        <v>1454</v>
      </c>
      <c r="B174" s="36" t="s">
        <v>1455</v>
      </c>
      <c r="C174" s="36" t="s">
        <v>397</v>
      </c>
      <c r="D174" s="15">
        <v>43222</v>
      </c>
      <c r="E174" s="16">
        <v>68.069999999999993</v>
      </c>
      <c r="F174" s="17">
        <v>2.5000000000000001E-3</v>
      </c>
      <c r="G174" s="17"/>
    </row>
    <row r="175" spans="1:7" x14ac:dyDescent="0.25">
      <c r="A175" s="13" t="s">
        <v>1669</v>
      </c>
      <c r="B175" s="36" t="s">
        <v>1670</v>
      </c>
      <c r="C175" s="36" t="s">
        <v>414</v>
      </c>
      <c r="D175" s="15">
        <v>30518</v>
      </c>
      <c r="E175" s="16">
        <v>67.849999999999994</v>
      </c>
      <c r="F175" s="17">
        <v>2.3999999999999998E-3</v>
      </c>
      <c r="G175" s="17"/>
    </row>
    <row r="176" spans="1:7" x14ac:dyDescent="0.25">
      <c r="A176" s="13" t="s">
        <v>1663</v>
      </c>
      <c r="B176" s="36" t="s">
        <v>1664</v>
      </c>
      <c r="C176" s="36" t="s">
        <v>431</v>
      </c>
      <c r="D176" s="15">
        <v>2496</v>
      </c>
      <c r="E176" s="16">
        <v>67.8</v>
      </c>
      <c r="F176" s="17">
        <v>2.3999999999999998E-3</v>
      </c>
      <c r="G176" s="17"/>
    </row>
    <row r="177" spans="1:7" x14ac:dyDescent="0.25">
      <c r="A177" s="13" t="s">
        <v>3234</v>
      </c>
      <c r="B177" s="36" t="s">
        <v>3235</v>
      </c>
      <c r="C177" s="36" t="s">
        <v>390</v>
      </c>
      <c r="D177" s="15">
        <v>5538</v>
      </c>
      <c r="E177" s="16">
        <v>67.650000000000006</v>
      </c>
      <c r="F177" s="17">
        <v>2.3999999999999998E-3</v>
      </c>
      <c r="G177" s="17"/>
    </row>
    <row r="178" spans="1:7" x14ac:dyDescent="0.25">
      <c r="A178" s="13" t="s">
        <v>3236</v>
      </c>
      <c r="B178" s="36" t="s">
        <v>3237</v>
      </c>
      <c r="C178" s="36" t="s">
        <v>754</v>
      </c>
      <c r="D178" s="15">
        <v>12440</v>
      </c>
      <c r="E178" s="16">
        <v>66.5</v>
      </c>
      <c r="F178" s="17">
        <v>2.3999999999999998E-3</v>
      </c>
      <c r="G178" s="17"/>
    </row>
    <row r="179" spans="1:7" x14ac:dyDescent="0.25">
      <c r="A179" s="13" t="s">
        <v>3238</v>
      </c>
      <c r="B179" s="36" t="s">
        <v>3239</v>
      </c>
      <c r="C179" s="36" t="s">
        <v>453</v>
      </c>
      <c r="D179" s="15">
        <v>44739</v>
      </c>
      <c r="E179" s="16">
        <v>66.44</v>
      </c>
      <c r="F179" s="17">
        <v>2.3999999999999998E-3</v>
      </c>
      <c r="G179" s="17"/>
    </row>
    <row r="180" spans="1:7" x14ac:dyDescent="0.25">
      <c r="A180" s="13" t="s">
        <v>550</v>
      </c>
      <c r="B180" s="36" t="s">
        <v>551</v>
      </c>
      <c r="C180" s="36" t="s">
        <v>552</v>
      </c>
      <c r="D180" s="15">
        <v>15275</v>
      </c>
      <c r="E180" s="16">
        <v>66.180000000000007</v>
      </c>
      <c r="F180" s="17">
        <v>2.3999999999999998E-3</v>
      </c>
      <c r="G180" s="17"/>
    </row>
    <row r="181" spans="1:7" x14ac:dyDescent="0.25">
      <c r="A181" s="13" t="s">
        <v>3240</v>
      </c>
      <c r="B181" s="36" t="s">
        <v>3241</v>
      </c>
      <c r="C181" s="36" t="s">
        <v>378</v>
      </c>
      <c r="D181" s="15">
        <v>212346</v>
      </c>
      <c r="E181" s="16">
        <v>64.680000000000007</v>
      </c>
      <c r="F181" s="17">
        <v>2.3E-3</v>
      </c>
      <c r="G181" s="17"/>
    </row>
    <row r="182" spans="1:7" x14ac:dyDescent="0.25">
      <c r="A182" s="13" t="s">
        <v>3242</v>
      </c>
      <c r="B182" s="36" t="s">
        <v>3243</v>
      </c>
      <c r="C182" s="36" t="s">
        <v>400</v>
      </c>
      <c r="D182" s="15">
        <v>50110</v>
      </c>
      <c r="E182" s="16">
        <v>64.58</v>
      </c>
      <c r="F182" s="17">
        <v>2.3E-3</v>
      </c>
      <c r="G182" s="17"/>
    </row>
    <row r="183" spans="1:7" x14ac:dyDescent="0.25">
      <c r="A183" s="13" t="s">
        <v>1025</v>
      </c>
      <c r="B183" s="36" t="s">
        <v>1026</v>
      </c>
      <c r="C183" s="36" t="s">
        <v>422</v>
      </c>
      <c r="D183" s="15">
        <v>12693</v>
      </c>
      <c r="E183" s="16">
        <v>64.510000000000005</v>
      </c>
      <c r="F183" s="17">
        <v>2.3E-3</v>
      </c>
      <c r="G183" s="17"/>
    </row>
    <row r="184" spans="1:7" x14ac:dyDescent="0.25">
      <c r="A184" s="13" t="s">
        <v>3244</v>
      </c>
      <c r="B184" s="36" t="s">
        <v>3245</v>
      </c>
      <c r="C184" s="36" t="s">
        <v>478</v>
      </c>
      <c r="D184" s="15">
        <v>61775</v>
      </c>
      <c r="E184" s="16">
        <v>64.400000000000006</v>
      </c>
      <c r="F184" s="17">
        <v>2.3E-3</v>
      </c>
      <c r="G184" s="17"/>
    </row>
    <row r="185" spans="1:7" x14ac:dyDescent="0.25">
      <c r="A185" s="13" t="s">
        <v>3246</v>
      </c>
      <c r="B185" s="36" t="s">
        <v>3247</v>
      </c>
      <c r="C185" s="36" t="s">
        <v>414</v>
      </c>
      <c r="D185" s="15">
        <v>8290</v>
      </c>
      <c r="E185" s="16">
        <v>63.4</v>
      </c>
      <c r="F185" s="17">
        <v>2.3E-3</v>
      </c>
      <c r="G185" s="17"/>
    </row>
    <row r="186" spans="1:7" x14ac:dyDescent="0.25">
      <c r="A186" s="13" t="s">
        <v>1992</v>
      </c>
      <c r="B186" s="36" t="s">
        <v>1993</v>
      </c>
      <c r="C186" s="36" t="s">
        <v>403</v>
      </c>
      <c r="D186" s="15">
        <v>5121</v>
      </c>
      <c r="E186" s="16">
        <v>63.09</v>
      </c>
      <c r="F186" s="17">
        <v>2.3E-3</v>
      </c>
      <c r="G186" s="17"/>
    </row>
    <row r="187" spans="1:7" x14ac:dyDescent="0.25">
      <c r="A187" s="13" t="s">
        <v>3248</v>
      </c>
      <c r="B187" s="36" t="s">
        <v>3249</v>
      </c>
      <c r="C187" s="36" t="s">
        <v>400</v>
      </c>
      <c r="D187" s="15">
        <v>6244</v>
      </c>
      <c r="E187" s="16">
        <v>62.99</v>
      </c>
      <c r="F187" s="17">
        <v>2.3E-3</v>
      </c>
      <c r="G187" s="17"/>
    </row>
    <row r="188" spans="1:7" x14ac:dyDescent="0.25">
      <c r="A188" s="13" t="s">
        <v>2588</v>
      </c>
      <c r="B188" s="36" t="s">
        <v>2589</v>
      </c>
      <c r="C188" s="36" t="s">
        <v>397</v>
      </c>
      <c r="D188" s="15">
        <v>3818</v>
      </c>
      <c r="E188" s="16">
        <v>62.2</v>
      </c>
      <c r="F188" s="17">
        <v>2.2000000000000001E-3</v>
      </c>
      <c r="G188" s="17"/>
    </row>
    <row r="189" spans="1:7" x14ac:dyDescent="0.25">
      <c r="A189" s="13" t="s">
        <v>3250</v>
      </c>
      <c r="B189" s="36" t="s">
        <v>3251</v>
      </c>
      <c r="C189" s="36" t="s">
        <v>417</v>
      </c>
      <c r="D189" s="15">
        <v>47968</v>
      </c>
      <c r="E189" s="16">
        <v>61.89</v>
      </c>
      <c r="F189" s="17">
        <v>2.2000000000000001E-3</v>
      </c>
      <c r="G189" s="17"/>
    </row>
    <row r="190" spans="1:7" x14ac:dyDescent="0.25">
      <c r="A190" s="13" t="s">
        <v>3252</v>
      </c>
      <c r="B190" s="36" t="s">
        <v>3253</v>
      </c>
      <c r="C190" s="36" t="s">
        <v>700</v>
      </c>
      <c r="D190" s="15">
        <v>11968</v>
      </c>
      <c r="E190" s="16">
        <v>61.37</v>
      </c>
      <c r="F190" s="17">
        <v>2.2000000000000001E-3</v>
      </c>
      <c r="G190" s="17"/>
    </row>
    <row r="191" spans="1:7" x14ac:dyDescent="0.25">
      <c r="A191" s="13" t="s">
        <v>3254</v>
      </c>
      <c r="B191" s="36" t="s">
        <v>3255</v>
      </c>
      <c r="C191" s="36" t="s">
        <v>422</v>
      </c>
      <c r="D191" s="15">
        <v>15861</v>
      </c>
      <c r="E191" s="16">
        <v>61.27</v>
      </c>
      <c r="F191" s="17">
        <v>2.2000000000000001E-3</v>
      </c>
      <c r="G191" s="17"/>
    </row>
    <row r="192" spans="1:7" x14ac:dyDescent="0.25">
      <c r="A192" s="13" t="s">
        <v>3256</v>
      </c>
      <c r="B192" s="36" t="s">
        <v>3257</v>
      </c>
      <c r="C192" s="36" t="s">
        <v>400</v>
      </c>
      <c r="D192" s="15">
        <v>16135</v>
      </c>
      <c r="E192" s="16">
        <v>60.87</v>
      </c>
      <c r="F192" s="17">
        <v>2.2000000000000001E-3</v>
      </c>
      <c r="G192" s="17"/>
    </row>
    <row r="193" spans="1:7" x14ac:dyDescent="0.25">
      <c r="A193" s="13" t="s">
        <v>2601</v>
      </c>
      <c r="B193" s="36" t="s">
        <v>2602</v>
      </c>
      <c r="C193" s="36" t="s">
        <v>417</v>
      </c>
      <c r="D193" s="15">
        <v>4963</v>
      </c>
      <c r="E193" s="16">
        <v>60.15</v>
      </c>
      <c r="F193" s="17">
        <v>2.2000000000000001E-3</v>
      </c>
      <c r="G193" s="17"/>
    </row>
    <row r="194" spans="1:7" x14ac:dyDescent="0.25">
      <c r="A194" s="13" t="s">
        <v>1125</v>
      </c>
      <c r="B194" s="36" t="s">
        <v>1126</v>
      </c>
      <c r="C194" s="36" t="s">
        <v>411</v>
      </c>
      <c r="D194" s="15">
        <v>14173</v>
      </c>
      <c r="E194" s="16">
        <v>59.82</v>
      </c>
      <c r="F194" s="17">
        <v>2.2000000000000001E-3</v>
      </c>
      <c r="G194" s="17"/>
    </row>
    <row r="195" spans="1:7" x14ac:dyDescent="0.25">
      <c r="A195" s="13" t="s">
        <v>3258</v>
      </c>
      <c r="B195" s="36" t="s">
        <v>3259</v>
      </c>
      <c r="C195" s="36" t="s">
        <v>408</v>
      </c>
      <c r="D195" s="15">
        <v>1661</v>
      </c>
      <c r="E195" s="16">
        <v>59.57</v>
      </c>
      <c r="F195" s="17">
        <v>2.0999999999999999E-3</v>
      </c>
      <c r="G195" s="17"/>
    </row>
    <row r="196" spans="1:7" x14ac:dyDescent="0.25">
      <c r="A196" s="13" t="s">
        <v>3260</v>
      </c>
      <c r="B196" s="36" t="s">
        <v>3261</v>
      </c>
      <c r="C196" s="36" t="s">
        <v>498</v>
      </c>
      <c r="D196" s="15">
        <v>143346</v>
      </c>
      <c r="E196" s="16">
        <v>59.23</v>
      </c>
      <c r="F196" s="17">
        <v>2.0999999999999999E-3</v>
      </c>
      <c r="G196" s="17"/>
    </row>
    <row r="197" spans="1:7" x14ac:dyDescent="0.25">
      <c r="A197" s="13" t="s">
        <v>1004</v>
      </c>
      <c r="B197" s="36" t="s">
        <v>1005</v>
      </c>
      <c r="C197" s="36" t="s">
        <v>417</v>
      </c>
      <c r="D197" s="15">
        <v>13553</v>
      </c>
      <c r="E197" s="16">
        <v>59.09</v>
      </c>
      <c r="F197" s="17">
        <v>2.0999999999999999E-3</v>
      </c>
      <c r="G197" s="17"/>
    </row>
    <row r="198" spans="1:7" x14ac:dyDescent="0.25">
      <c r="A198" s="13" t="s">
        <v>3262</v>
      </c>
      <c r="B198" s="36" t="s">
        <v>3263</v>
      </c>
      <c r="C198" s="36" t="s">
        <v>3264</v>
      </c>
      <c r="D198" s="15">
        <v>2772</v>
      </c>
      <c r="E198" s="16">
        <v>58.41</v>
      </c>
      <c r="F198" s="17">
        <v>2.0999999999999999E-3</v>
      </c>
      <c r="G198" s="17"/>
    </row>
    <row r="199" spans="1:7" x14ac:dyDescent="0.25">
      <c r="A199" s="13" t="s">
        <v>3265</v>
      </c>
      <c r="B199" s="36" t="s">
        <v>3266</v>
      </c>
      <c r="C199" s="36" t="s">
        <v>414</v>
      </c>
      <c r="D199" s="15">
        <v>2837</v>
      </c>
      <c r="E199" s="16">
        <v>58.23</v>
      </c>
      <c r="F199" s="17">
        <v>2.0999999999999999E-3</v>
      </c>
      <c r="G199" s="17"/>
    </row>
    <row r="200" spans="1:7" x14ac:dyDescent="0.25">
      <c r="A200" s="13" t="s">
        <v>3267</v>
      </c>
      <c r="B200" s="36" t="s">
        <v>3268</v>
      </c>
      <c r="C200" s="36" t="s">
        <v>384</v>
      </c>
      <c r="D200" s="15">
        <v>5091</v>
      </c>
      <c r="E200" s="16">
        <v>57.74</v>
      </c>
      <c r="F200" s="17">
        <v>2.0999999999999999E-3</v>
      </c>
      <c r="G200" s="17"/>
    </row>
    <row r="201" spans="1:7" x14ac:dyDescent="0.25">
      <c r="A201" s="13" t="s">
        <v>3269</v>
      </c>
      <c r="B201" s="36" t="s">
        <v>3270</v>
      </c>
      <c r="C201" s="36" t="s">
        <v>378</v>
      </c>
      <c r="D201" s="15">
        <v>69743</v>
      </c>
      <c r="E201" s="16">
        <v>57.33</v>
      </c>
      <c r="F201" s="17">
        <v>2.0999999999999999E-3</v>
      </c>
      <c r="G201" s="17"/>
    </row>
    <row r="202" spans="1:7" x14ac:dyDescent="0.25">
      <c r="A202" s="13" t="s">
        <v>3271</v>
      </c>
      <c r="B202" s="36" t="s">
        <v>3272</v>
      </c>
      <c r="C202" s="36" t="s">
        <v>417</v>
      </c>
      <c r="D202" s="15">
        <v>83158</v>
      </c>
      <c r="E202" s="16">
        <v>57.19</v>
      </c>
      <c r="F202" s="17">
        <v>2.0999999999999999E-3</v>
      </c>
      <c r="G202" s="17"/>
    </row>
    <row r="203" spans="1:7" x14ac:dyDescent="0.25">
      <c r="A203" s="13" t="s">
        <v>3273</v>
      </c>
      <c r="B203" s="36" t="s">
        <v>3274</v>
      </c>
      <c r="C203" s="36" t="s">
        <v>720</v>
      </c>
      <c r="D203" s="15">
        <v>3938</v>
      </c>
      <c r="E203" s="16">
        <v>57</v>
      </c>
      <c r="F203" s="17">
        <v>2.0999999999999999E-3</v>
      </c>
      <c r="G203" s="17"/>
    </row>
    <row r="204" spans="1:7" x14ac:dyDescent="0.25">
      <c r="A204" s="13" t="s">
        <v>3275</v>
      </c>
      <c r="B204" s="36" t="s">
        <v>3276</v>
      </c>
      <c r="C204" s="36" t="s">
        <v>672</v>
      </c>
      <c r="D204" s="15">
        <v>21035</v>
      </c>
      <c r="E204" s="16">
        <v>56.9</v>
      </c>
      <c r="F204" s="17">
        <v>2.0999999999999999E-3</v>
      </c>
      <c r="G204" s="17"/>
    </row>
    <row r="205" spans="1:7" x14ac:dyDescent="0.25">
      <c r="A205" s="13" t="s">
        <v>3277</v>
      </c>
      <c r="B205" s="36" t="s">
        <v>3278</v>
      </c>
      <c r="C205" s="36" t="s">
        <v>498</v>
      </c>
      <c r="D205" s="15">
        <v>11440</v>
      </c>
      <c r="E205" s="16">
        <v>56.89</v>
      </c>
      <c r="F205" s="17">
        <v>2.0999999999999999E-3</v>
      </c>
      <c r="G205" s="17"/>
    </row>
    <row r="206" spans="1:7" x14ac:dyDescent="0.25">
      <c r="A206" s="13" t="s">
        <v>1950</v>
      </c>
      <c r="B206" s="36" t="s">
        <v>1951</v>
      </c>
      <c r="C206" s="36" t="s">
        <v>431</v>
      </c>
      <c r="D206" s="15">
        <v>4114</v>
      </c>
      <c r="E206" s="16">
        <v>56.51</v>
      </c>
      <c r="F206" s="17">
        <v>2E-3</v>
      </c>
      <c r="G206" s="17"/>
    </row>
    <row r="207" spans="1:7" x14ac:dyDescent="0.25">
      <c r="A207" s="13" t="s">
        <v>573</v>
      </c>
      <c r="B207" s="36" t="s">
        <v>574</v>
      </c>
      <c r="C207" s="36" t="s">
        <v>411</v>
      </c>
      <c r="D207" s="15">
        <v>20651</v>
      </c>
      <c r="E207" s="16">
        <v>56.11</v>
      </c>
      <c r="F207" s="17">
        <v>2E-3</v>
      </c>
      <c r="G207" s="17"/>
    </row>
    <row r="208" spans="1:7" x14ac:dyDescent="0.25">
      <c r="A208" s="13" t="s">
        <v>3279</v>
      </c>
      <c r="B208" s="36" t="s">
        <v>3280</v>
      </c>
      <c r="C208" s="36" t="s">
        <v>414</v>
      </c>
      <c r="D208" s="15">
        <v>3156</v>
      </c>
      <c r="E208" s="16">
        <v>56.02</v>
      </c>
      <c r="F208" s="17">
        <v>2E-3</v>
      </c>
      <c r="G208" s="17"/>
    </row>
    <row r="209" spans="1:7" x14ac:dyDescent="0.25">
      <c r="A209" s="13" t="s">
        <v>1952</v>
      </c>
      <c r="B209" s="36" t="s">
        <v>1953</v>
      </c>
      <c r="C209" s="36" t="s">
        <v>414</v>
      </c>
      <c r="D209" s="15">
        <v>6519</v>
      </c>
      <c r="E209" s="16">
        <v>55.81</v>
      </c>
      <c r="F209" s="17">
        <v>2E-3</v>
      </c>
      <c r="G209" s="17"/>
    </row>
    <row r="210" spans="1:7" x14ac:dyDescent="0.25">
      <c r="A210" s="13" t="s">
        <v>1431</v>
      </c>
      <c r="B210" s="36" t="s">
        <v>1432</v>
      </c>
      <c r="C210" s="36" t="s">
        <v>381</v>
      </c>
      <c r="D210" s="15">
        <v>17244</v>
      </c>
      <c r="E210" s="16">
        <v>54.47</v>
      </c>
      <c r="F210" s="17">
        <v>2E-3</v>
      </c>
      <c r="G210" s="17"/>
    </row>
    <row r="211" spans="1:7" x14ac:dyDescent="0.25">
      <c r="A211" s="13" t="s">
        <v>3281</v>
      </c>
      <c r="B211" s="36" t="s">
        <v>3282</v>
      </c>
      <c r="C211" s="36" t="s">
        <v>422</v>
      </c>
      <c r="D211" s="15">
        <v>15559</v>
      </c>
      <c r="E211" s="16">
        <v>53.99</v>
      </c>
      <c r="F211" s="17">
        <v>1.9E-3</v>
      </c>
      <c r="G211" s="17"/>
    </row>
    <row r="212" spans="1:7" x14ac:dyDescent="0.25">
      <c r="A212" s="13" t="s">
        <v>2514</v>
      </c>
      <c r="B212" s="36" t="s">
        <v>2515</v>
      </c>
      <c r="C212" s="36" t="s">
        <v>475</v>
      </c>
      <c r="D212" s="15">
        <v>89894</v>
      </c>
      <c r="E212" s="16">
        <v>53.33</v>
      </c>
      <c r="F212" s="17">
        <v>1.9E-3</v>
      </c>
      <c r="G212" s="17"/>
    </row>
    <row r="213" spans="1:7" x14ac:dyDescent="0.25">
      <c r="A213" s="13" t="s">
        <v>3283</v>
      </c>
      <c r="B213" s="36" t="s">
        <v>3284</v>
      </c>
      <c r="C213" s="36" t="s">
        <v>707</v>
      </c>
      <c r="D213" s="15">
        <v>17948</v>
      </c>
      <c r="E213" s="16">
        <v>53.27</v>
      </c>
      <c r="F213" s="17">
        <v>1.9E-3</v>
      </c>
      <c r="G213" s="17"/>
    </row>
    <row r="214" spans="1:7" x14ac:dyDescent="0.25">
      <c r="A214" s="13" t="s">
        <v>1671</v>
      </c>
      <c r="B214" s="36" t="s">
        <v>1672</v>
      </c>
      <c r="C214" s="36" t="s">
        <v>720</v>
      </c>
      <c r="D214" s="15">
        <v>10292</v>
      </c>
      <c r="E214" s="16">
        <v>52.25</v>
      </c>
      <c r="F214" s="17">
        <v>1.9E-3</v>
      </c>
      <c r="G214" s="17"/>
    </row>
    <row r="215" spans="1:7" x14ac:dyDescent="0.25">
      <c r="A215" s="13" t="s">
        <v>2582</v>
      </c>
      <c r="B215" s="36" t="s">
        <v>2583</v>
      </c>
      <c r="C215" s="36" t="s">
        <v>453</v>
      </c>
      <c r="D215" s="15">
        <v>30496</v>
      </c>
      <c r="E215" s="16">
        <v>50.93</v>
      </c>
      <c r="F215" s="17">
        <v>1.8E-3</v>
      </c>
      <c r="G215" s="17"/>
    </row>
    <row r="216" spans="1:7" x14ac:dyDescent="0.25">
      <c r="A216" s="13" t="s">
        <v>3285</v>
      </c>
      <c r="B216" s="36" t="s">
        <v>3286</v>
      </c>
      <c r="C216" s="36" t="s">
        <v>397</v>
      </c>
      <c r="D216" s="15">
        <v>28210</v>
      </c>
      <c r="E216" s="16">
        <v>50.76</v>
      </c>
      <c r="F216" s="17">
        <v>1.8E-3</v>
      </c>
      <c r="G216" s="17"/>
    </row>
    <row r="217" spans="1:7" x14ac:dyDescent="0.25">
      <c r="A217" s="13" t="s">
        <v>1479</v>
      </c>
      <c r="B217" s="36" t="s">
        <v>1480</v>
      </c>
      <c r="C217" s="36" t="s">
        <v>475</v>
      </c>
      <c r="D217" s="15">
        <v>3809</v>
      </c>
      <c r="E217" s="16">
        <v>50.55</v>
      </c>
      <c r="F217" s="17">
        <v>1.8E-3</v>
      </c>
      <c r="G217" s="17"/>
    </row>
    <row r="218" spans="1:7" x14ac:dyDescent="0.25">
      <c r="A218" s="13" t="s">
        <v>1869</v>
      </c>
      <c r="B218" s="36" t="s">
        <v>1870</v>
      </c>
      <c r="C218" s="36" t="s">
        <v>381</v>
      </c>
      <c r="D218" s="15">
        <v>10942</v>
      </c>
      <c r="E218" s="16">
        <v>50.53</v>
      </c>
      <c r="F218" s="17">
        <v>1.8E-3</v>
      </c>
      <c r="G218" s="17"/>
    </row>
    <row r="219" spans="1:7" x14ac:dyDescent="0.25">
      <c r="A219" s="13" t="s">
        <v>3287</v>
      </c>
      <c r="B219" s="36" t="s">
        <v>3288</v>
      </c>
      <c r="C219" s="36" t="s">
        <v>1149</v>
      </c>
      <c r="D219" s="15">
        <v>10300</v>
      </c>
      <c r="E219" s="16">
        <v>50.08</v>
      </c>
      <c r="F219" s="17">
        <v>1.8E-3</v>
      </c>
      <c r="G219" s="17"/>
    </row>
    <row r="220" spans="1:7" x14ac:dyDescent="0.25">
      <c r="A220" s="13" t="s">
        <v>3289</v>
      </c>
      <c r="B220" s="36" t="s">
        <v>3290</v>
      </c>
      <c r="C220" s="36" t="s">
        <v>472</v>
      </c>
      <c r="D220" s="15">
        <v>7940</v>
      </c>
      <c r="E220" s="16">
        <v>49.13</v>
      </c>
      <c r="F220" s="17">
        <v>1.8E-3</v>
      </c>
      <c r="G220" s="17"/>
    </row>
    <row r="221" spans="1:7" x14ac:dyDescent="0.25">
      <c r="A221" s="13" t="s">
        <v>3291</v>
      </c>
      <c r="B221" s="36" t="s">
        <v>3292</v>
      </c>
      <c r="C221" s="36" t="s">
        <v>408</v>
      </c>
      <c r="D221" s="15">
        <v>17352</v>
      </c>
      <c r="E221" s="16">
        <v>48.62</v>
      </c>
      <c r="F221" s="17">
        <v>1.8E-3</v>
      </c>
      <c r="G221" s="17"/>
    </row>
    <row r="222" spans="1:7" x14ac:dyDescent="0.25">
      <c r="A222" s="13" t="s">
        <v>3293</v>
      </c>
      <c r="B222" s="36" t="s">
        <v>3294</v>
      </c>
      <c r="C222" s="36" t="s">
        <v>400</v>
      </c>
      <c r="D222" s="15">
        <v>19441</v>
      </c>
      <c r="E222" s="16">
        <v>48.17</v>
      </c>
      <c r="F222" s="17">
        <v>1.6999999999999999E-3</v>
      </c>
      <c r="G222" s="17"/>
    </row>
    <row r="223" spans="1:7" x14ac:dyDescent="0.25">
      <c r="A223" s="13" t="s">
        <v>3295</v>
      </c>
      <c r="B223" s="36" t="s">
        <v>3296</v>
      </c>
      <c r="C223" s="36" t="s">
        <v>450</v>
      </c>
      <c r="D223" s="15">
        <v>6659</v>
      </c>
      <c r="E223" s="16">
        <v>47.87</v>
      </c>
      <c r="F223" s="17">
        <v>1.6999999999999999E-3</v>
      </c>
      <c r="G223" s="17"/>
    </row>
    <row r="224" spans="1:7" x14ac:dyDescent="0.25">
      <c r="A224" s="13" t="s">
        <v>3297</v>
      </c>
      <c r="B224" s="36" t="s">
        <v>3298</v>
      </c>
      <c r="C224" s="36" t="s">
        <v>400</v>
      </c>
      <c r="D224" s="15">
        <v>40530</v>
      </c>
      <c r="E224" s="16">
        <v>47.46</v>
      </c>
      <c r="F224" s="17">
        <v>1.6999999999999999E-3</v>
      </c>
      <c r="G224" s="17"/>
    </row>
    <row r="225" spans="1:7" x14ac:dyDescent="0.25">
      <c r="A225" s="13" t="s">
        <v>3299</v>
      </c>
      <c r="B225" s="36" t="s">
        <v>3300</v>
      </c>
      <c r="C225" s="36" t="s">
        <v>939</v>
      </c>
      <c r="D225" s="15">
        <v>5878</v>
      </c>
      <c r="E225" s="16">
        <v>47.31</v>
      </c>
      <c r="F225" s="17">
        <v>1.6999999999999999E-3</v>
      </c>
      <c r="G225" s="17"/>
    </row>
    <row r="226" spans="1:7" x14ac:dyDescent="0.25">
      <c r="A226" s="13" t="s">
        <v>1986</v>
      </c>
      <c r="B226" s="36" t="s">
        <v>1987</v>
      </c>
      <c r="C226" s="36" t="s">
        <v>408</v>
      </c>
      <c r="D226" s="15">
        <v>5936</v>
      </c>
      <c r="E226" s="16">
        <v>47.15</v>
      </c>
      <c r="F226" s="17">
        <v>1.6999999999999999E-3</v>
      </c>
      <c r="G226" s="17"/>
    </row>
    <row r="227" spans="1:7" x14ac:dyDescent="0.25">
      <c r="A227" s="13" t="s">
        <v>2580</v>
      </c>
      <c r="B227" s="36" t="s">
        <v>2581</v>
      </c>
      <c r="C227" s="36" t="s">
        <v>387</v>
      </c>
      <c r="D227" s="15">
        <v>5236</v>
      </c>
      <c r="E227" s="16">
        <v>46.2</v>
      </c>
      <c r="F227" s="17">
        <v>1.6999999999999999E-3</v>
      </c>
      <c r="G227" s="17"/>
    </row>
    <row r="228" spans="1:7" x14ac:dyDescent="0.25">
      <c r="A228" s="13" t="s">
        <v>1960</v>
      </c>
      <c r="B228" s="36" t="s">
        <v>1961</v>
      </c>
      <c r="C228" s="36" t="s">
        <v>467</v>
      </c>
      <c r="D228" s="15">
        <v>40262</v>
      </c>
      <c r="E228" s="16">
        <v>45.65</v>
      </c>
      <c r="F228" s="17">
        <v>1.6000000000000001E-3</v>
      </c>
      <c r="G228" s="17"/>
    </row>
    <row r="229" spans="1:7" x14ac:dyDescent="0.25">
      <c r="A229" s="13" t="s">
        <v>1491</v>
      </c>
      <c r="B229" s="36" t="s">
        <v>1492</v>
      </c>
      <c r="C229" s="36" t="s">
        <v>411</v>
      </c>
      <c r="D229" s="15">
        <v>6061</v>
      </c>
      <c r="E229" s="16">
        <v>44.86</v>
      </c>
      <c r="F229" s="17">
        <v>1.6000000000000001E-3</v>
      </c>
      <c r="G229" s="17"/>
    </row>
    <row r="230" spans="1:7" x14ac:dyDescent="0.25">
      <c r="A230" s="13" t="s">
        <v>3301</v>
      </c>
      <c r="B230" s="36" t="s">
        <v>3302</v>
      </c>
      <c r="C230" s="36" t="s">
        <v>408</v>
      </c>
      <c r="D230" s="15">
        <v>3759</v>
      </c>
      <c r="E230" s="16">
        <v>44.39</v>
      </c>
      <c r="F230" s="17">
        <v>1.6000000000000001E-3</v>
      </c>
      <c r="G230" s="17"/>
    </row>
    <row r="231" spans="1:7" x14ac:dyDescent="0.25">
      <c r="A231" s="13" t="s">
        <v>3303</v>
      </c>
      <c r="B231" s="36" t="s">
        <v>3304</v>
      </c>
      <c r="C231" s="36" t="s">
        <v>506</v>
      </c>
      <c r="D231" s="15">
        <v>2068</v>
      </c>
      <c r="E231" s="16">
        <v>43.57</v>
      </c>
      <c r="F231" s="17">
        <v>1.6000000000000001E-3</v>
      </c>
      <c r="G231" s="17"/>
    </row>
    <row r="232" spans="1:7" x14ac:dyDescent="0.25">
      <c r="A232" s="13" t="s">
        <v>3305</v>
      </c>
      <c r="B232" s="36" t="s">
        <v>3306</v>
      </c>
      <c r="C232" s="36" t="s">
        <v>467</v>
      </c>
      <c r="D232" s="15">
        <v>12476</v>
      </c>
      <c r="E232" s="16">
        <v>42.14</v>
      </c>
      <c r="F232" s="17">
        <v>1.5E-3</v>
      </c>
      <c r="G232" s="17"/>
    </row>
    <row r="233" spans="1:7" x14ac:dyDescent="0.25">
      <c r="A233" s="13" t="s">
        <v>3307</v>
      </c>
      <c r="B233" s="36" t="s">
        <v>3308</v>
      </c>
      <c r="C233" s="36" t="s">
        <v>1149</v>
      </c>
      <c r="D233" s="15">
        <v>4547</v>
      </c>
      <c r="E233" s="16">
        <v>41.37</v>
      </c>
      <c r="F233" s="17">
        <v>1.5E-3</v>
      </c>
      <c r="G233" s="17"/>
    </row>
    <row r="234" spans="1:7" x14ac:dyDescent="0.25">
      <c r="A234" s="13" t="s">
        <v>3309</v>
      </c>
      <c r="B234" s="36" t="s">
        <v>3310</v>
      </c>
      <c r="C234" s="36" t="s">
        <v>1018</v>
      </c>
      <c r="D234" s="15">
        <v>12638</v>
      </c>
      <c r="E234" s="16">
        <v>39.92</v>
      </c>
      <c r="F234" s="17">
        <v>1.4E-3</v>
      </c>
      <c r="G234" s="17"/>
    </row>
    <row r="235" spans="1:7" x14ac:dyDescent="0.25">
      <c r="A235" s="13" t="s">
        <v>3311</v>
      </c>
      <c r="B235" s="36" t="s">
        <v>3312</v>
      </c>
      <c r="C235" s="36" t="s">
        <v>506</v>
      </c>
      <c r="D235" s="15">
        <v>16893</v>
      </c>
      <c r="E235" s="16">
        <v>39.380000000000003</v>
      </c>
      <c r="F235" s="17">
        <v>1.4E-3</v>
      </c>
      <c r="G235" s="17"/>
    </row>
    <row r="236" spans="1:7" x14ac:dyDescent="0.25">
      <c r="A236" s="13" t="s">
        <v>3313</v>
      </c>
      <c r="B236" s="36" t="s">
        <v>3314</v>
      </c>
      <c r="C236" s="36" t="s">
        <v>3155</v>
      </c>
      <c r="D236" s="15">
        <v>12043</v>
      </c>
      <c r="E236" s="16">
        <v>38.06</v>
      </c>
      <c r="F236" s="17">
        <v>1.4E-3</v>
      </c>
      <c r="G236" s="17"/>
    </row>
    <row r="237" spans="1:7" x14ac:dyDescent="0.25">
      <c r="A237" s="13" t="s">
        <v>3315</v>
      </c>
      <c r="B237" s="36" t="s">
        <v>3316</v>
      </c>
      <c r="C237" s="36" t="s">
        <v>503</v>
      </c>
      <c r="D237" s="15">
        <v>21946</v>
      </c>
      <c r="E237" s="16">
        <v>37.15</v>
      </c>
      <c r="F237" s="17">
        <v>1.2999999999999999E-3</v>
      </c>
      <c r="G237" s="17"/>
    </row>
    <row r="238" spans="1:7" x14ac:dyDescent="0.25">
      <c r="A238" s="13" t="s">
        <v>3317</v>
      </c>
      <c r="B238" s="36" t="s">
        <v>3318</v>
      </c>
      <c r="C238" s="36" t="s">
        <v>381</v>
      </c>
      <c r="D238" s="15">
        <v>13333</v>
      </c>
      <c r="E238" s="16">
        <v>36.01</v>
      </c>
      <c r="F238" s="17">
        <v>1.2999999999999999E-3</v>
      </c>
      <c r="G238" s="17"/>
    </row>
    <row r="239" spans="1:7" x14ac:dyDescent="0.25">
      <c r="A239" s="13" t="s">
        <v>3319</v>
      </c>
      <c r="B239" s="36" t="s">
        <v>3320</v>
      </c>
      <c r="C239" s="36" t="s">
        <v>700</v>
      </c>
      <c r="D239" s="15">
        <v>4999</v>
      </c>
      <c r="E239" s="16">
        <v>35.880000000000003</v>
      </c>
      <c r="F239" s="17">
        <v>1.2999999999999999E-3</v>
      </c>
      <c r="G239" s="17"/>
    </row>
    <row r="240" spans="1:7" x14ac:dyDescent="0.25">
      <c r="A240" s="13" t="s">
        <v>3321</v>
      </c>
      <c r="B240" s="36" t="s">
        <v>3322</v>
      </c>
      <c r="C240" s="36" t="s">
        <v>390</v>
      </c>
      <c r="D240" s="15">
        <v>4884</v>
      </c>
      <c r="E240" s="16">
        <v>35.51</v>
      </c>
      <c r="F240" s="17">
        <v>1.2999999999999999E-3</v>
      </c>
      <c r="G240" s="17"/>
    </row>
    <row r="241" spans="1:7" x14ac:dyDescent="0.25">
      <c r="A241" s="13" t="s">
        <v>3323</v>
      </c>
      <c r="B241" s="36" t="s">
        <v>3324</v>
      </c>
      <c r="C241" s="36" t="s">
        <v>754</v>
      </c>
      <c r="D241" s="15">
        <v>155500</v>
      </c>
      <c r="E241" s="16">
        <v>34.89</v>
      </c>
      <c r="F241" s="17">
        <v>1.2999999999999999E-3</v>
      </c>
      <c r="G241" s="17"/>
    </row>
    <row r="242" spans="1:7" x14ac:dyDescent="0.25">
      <c r="A242" s="13" t="s">
        <v>3325</v>
      </c>
      <c r="B242" s="36" t="s">
        <v>3326</v>
      </c>
      <c r="C242" s="36" t="s">
        <v>400</v>
      </c>
      <c r="D242" s="15">
        <v>16662</v>
      </c>
      <c r="E242" s="16">
        <v>34.83</v>
      </c>
      <c r="F242" s="17">
        <v>1.2999999999999999E-3</v>
      </c>
      <c r="G242" s="17"/>
    </row>
    <row r="243" spans="1:7" x14ac:dyDescent="0.25">
      <c r="A243" s="13" t="s">
        <v>3327</v>
      </c>
      <c r="B243" s="36" t="s">
        <v>3328</v>
      </c>
      <c r="C243" s="36" t="s">
        <v>378</v>
      </c>
      <c r="D243" s="15">
        <v>141411</v>
      </c>
      <c r="E243" s="16">
        <v>32.92</v>
      </c>
      <c r="F243" s="17">
        <v>1.1999999999999999E-3</v>
      </c>
      <c r="G243" s="17"/>
    </row>
    <row r="244" spans="1:7" x14ac:dyDescent="0.25">
      <c r="A244" s="13" t="s">
        <v>3329</v>
      </c>
      <c r="B244" s="36" t="s">
        <v>3330</v>
      </c>
      <c r="C244" s="36" t="s">
        <v>478</v>
      </c>
      <c r="D244" s="15">
        <v>15073</v>
      </c>
      <c r="E244" s="16">
        <v>32.9</v>
      </c>
      <c r="F244" s="17">
        <v>1.1999999999999999E-3</v>
      </c>
      <c r="G244" s="17"/>
    </row>
    <row r="245" spans="1:7" x14ac:dyDescent="0.25">
      <c r="A245" s="13" t="s">
        <v>3331</v>
      </c>
      <c r="B245" s="36" t="s">
        <v>3332</v>
      </c>
      <c r="C245" s="36" t="s">
        <v>414</v>
      </c>
      <c r="D245" s="15">
        <v>7689</v>
      </c>
      <c r="E245" s="16">
        <v>29.59</v>
      </c>
      <c r="F245" s="17">
        <v>1.1000000000000001E-3</v>
      </c>
      <c r="G245" s="17"/>
    </row>
    <row r="246" spans="1:7" x14ac:dyDescent="0.25">
      <c r="A246" s="13" t="s">
        <v>3333</v>
      </c>
      <c r="B246" s="36" t="s">
        <v>3334</v>
      </c>
      <c r="C246" s="36" t="s">
        <v>1149</v>
      </c>
      <c r="D246" s="15">
        <v>11982</v>
      </c>
      <c r="E246" s="16">
        <v>29.52</v>
      </c>
      <c r="F246" s="17">
        <v>1.1000000000000001E-3</v>
      </c>
      <c r="G246" s="17"/>
    </row>
    <row r="247" spans="1:7" x14ac:dyDescent="0.25">
      <c r="A247" s="13" t="s">
        <v>3335</v>
      </c>
      <c r="B247" s="36" t="s">
        <v>3336</v>
      </c>
      <c r="C247" s="36" t="s">
        <v>436</v>
      </c>
      <c r="D247" s="15">
        <v>10876</v>
      </c>
      <c r="E247" s="16">
        <v>28.89</v>
      </c>
      <c r="F247" s="17">
        <v>1E-3</v>
      </c>
      <c r="G247" s="17"/>
    </row>
    <row r="248" spans="1:7" x14ac:dyDescent="0.25">
      <c r="A248" s="13" t="s">
        <v>1016</v>
      </c>
      <c r="B248" s="36" t="s">
        <v>1017</v>
      </c>
      <c r="C248" s="36" t="s">
        <v>1018</v>
      </c>
      <c r="D248" s="15">
        <v>13363</v>
      </c>
      <c r="E248" s="16">
        <v>27.96</v>
      </c>
      <c r="F248" s="17">
        <v>1E-3</v>
      </c>
      <c r="G248" s="17"/>
    </row>
    <row r="249" spans="1:7" x14ac:dyDescent="0.25">
      <c r="A249" s="13" t="s">
        <v>3337</v>
      </c>
      <c r="B249" s="36" t="s">
        <v>3338</v>
      </c>
      <c r="C249" s="36" t="s">
        <v>422</v>
      </c>
      <c r="D249" s="15">
        <v>5015</v>
      </c>
      <c r="E249" s="16">
        <v>27.91</v>
      </c>
      <c r="F249" s="17">
        <v>1E-3</v>
      </c>
      <c r="G249" s="17"/>
    </row>
    <row r="250" spans="1:7" x14ac:dyDescent="0.25">
      <c r="A250" s="13" t="s">
        <v>3339</v>
      </c>
      <c r="B250" s="36" t="s">
        <v>3340</v>
      </c>
      <c r="C250" s="36" t="s">
        <v>467</v>
      </c>
      <c r="D250" s="15">
        <v>8556</v>
      </c>
      <c r="E250" s="16">
        <v>25.83</v>
      </c>
      <c r="F250" s="17">
        <v>8.9999999999999998E-4</v>
      </c>
      <c r="G250" s="17"/>
    </row>
    <row r="251" spans="1:7" x14ac:dyDescent="0.25">
      <c r="A251" s="13" t="s">
        <v>3341</v>
      </c>
      <c r="B251" s="36" t="s">
        <v>3342</v>
      </c>
      <c r="C251" s="36" t="s">
        <v>854</v>
      </c>
      <c r="D251" s="15">
        <v>8804</v>
      </c>
      <c r="E251" s="16">
        <v>25.74</v>
      </c>
      <c r="F251" s="17">
        <v>8.9999999999999998E-4</v>
      </c>
      <c r="G251" s="17"/>
    </row>
    <row r="252" spans="1:7" x14ac:dyDescent="0.25">
      <c r="A252" s="13" t="s">
        <v>3343</v>
      </c>
      <c r="B252" s="36" t="s">
        <v>3344</v>
      </c>
      <c r="C252" s="36" t="s">
        <v>414</v>
      </c>
      <c r="D252" s="15">
        <v>9348</v>
      </c>
      <c r="E252" s="16">
        <v>22.22</v>
      </c>
      <c r="F252" s="17">
        <v>8.0000000000000004E-4</v>
      </c>
      <c r="G252" s="17"/>
    </row>
    <row r="253" spans="1:7" x14ac:dyDescent="0.25">
      <c r="A253" s="13" t="s">
        <v>3345</v>
      </c>
      <c r="B253" s="36" t="s">
        <v>3346</v>
      </c>
      <c r="C253" s="36" t="s">
        <v>436</v>
      </c>
      <c r="D253" s="15">
        <v>62516</v>
      </c>
      <c r="E253" s="16">
        <v>21.44</v>
      </c>
      <c r="F253" s="17">
        <v>8.0000000000000004E-4</v>
      </c>
      <c r="G253" s="17"/>
    </row>
    <row r="254" spans="1:7" x14ac:dyDescent="0.25">
      <c r="A254" s="13" t="s">
        <v>3347</v>
      </c>
      <c r="B254" s="36" t="s">
        <v>3348</v>
      </c>
      <c r="C254" s="36" t="s">
        <v>414</v>
      </c>
      <c r="D254" s="15">
        <v>3714</v>
      </c>
      <c r="E254" s="16">
        <v>19.96</v>
      </c>
      <c r="F254" s="17">
        <v>6.9999999999999999E-4</v>
      </c>
      <c r="G254" s="17"/>
    </row>
    <row r="255" spans="1:7" x14ac:dyDescent="0.25">
      <c r="A255" s="13" t="s">
        <v>3349</v>
      </c>
      <c r="B255" s="36" t="s">
        <v>3350</v>
      </c>
      <c r="C255" s="36" t="s">
        <v>464</v>
      </c>
      <c r="D255" s="15">
        <v>58102</v>
      </c>
      <c r="E255" s="16">
        <v>19.059999999999999</v>
      </c>
      <c r="F255" s="17">
        <v>6.9999999999999999E-4</v>
      </c>
      <c r="G255" s="17"/>
    </row>
    <row r="256" spans="1:7" x14ac:dyDescent="0.25">
      <c r="A256" s="13" t="s">
        <v>3351</v>
      </c>
      <c r="B256" s="36" t="s">
        <v>3352</v>
      </c>
      <c r="C256" s="36" t="s">
        <v>1018</v>
      </c>
      <c r="D256" s="15">
        <v>18821</v>
      </c>
      <c r="E256" s="16">
        <v>10.71</v>
      </c>
      <c r="F256" s="17">
        <v>4.0000000000000002E-4</v>
      </c>
      <c r="G256" s="17"/>
    </row>
    <row r="257" spans="1:7" x14ac:dyDescent="0.25">
      <c r="A257" s="13" t="s">
        <v>3353</v>
      </c>
      <c r="B257" s="36" t="s">
        <v>3354</v>
      </c>
      <c r="C257" s="36" t="s">
        <v>3355</v>
      </c>
      <c r="D257" s="15">
        <v>10623</v>
      </c>
      <c r="E257" s="16">
        <v>49.74</v>
      </c>
      <c r="F257" s="17">
        <v>1.8E-3</v>
      </c>
      <c r="G257" s="17"/>
    </row>
    <row r="258" spans="1:7" x14ac:dyDescent="0.25">
      <c r="A258" s="14" t="s">
        <v>325</v>
      </c>
      <c r="B258" s="37"/>
      <c r="C258" s="37"/>
      <c r="D258" s="18"/>
      <c r="E258" s="19">
        <f>SUM(E8:E257)</f>
        <v>27313.180000000015</v>
      </c>
      <c r="F258" s="20">
        <f>SUM(F8:F257)</f>
        <v>0.98509999999999931</v>
      </c>
      <c r="G258" s="21"/>
    </row>
    <row r="259" spans="1:7" x14ac:dyDescent="0.25">
      <c r="A259" s="13"/>
      <c r="B259" s="36"/>
      <c r="C259" s="36"/>
      <c r="D259" s="15"/>
      <c r="E259" s="16"/>
      <c r="F259" s="17"/>
      <c r="G259" s="17"/>
    </row>
    <row r="260" spans="1:7" x14ac:dyDescent="0.25">
      <c r="A260" s="25" t="s">
        <v>336</v>
      </c>
      <c r="B260" s="38"/>
      <c r="C260" s="38"/>
      <c r="D260" s="26"/>
      <c r="E260" s="29">
        <v>27313.18</v>
      </c>
      <c r="F260" s="30">
        <v>0.98509999999999998</v>
      </c>
      <c r="G260" s="21"/>
    </row>
    <row r="261" spans="1:7" x14ac:dyDescent="0.25">
      <c r="A261" s="13"/>
      <c r="B261" s="36"/>
      <c r="C261" s="36"/>
      <c r="D261" s="15"/>
      <c r="E261" s="16"/>
      <c r="F261" s="17"/>
      <c r="G261" s="17"/>
    </row>
    <row r="262" spans="1:7" x14ac:dyDescent="0.25">
      <c r="A262" s="13"/>
      <c r="B262" s="36"/>
      <c r="C262" s="36"/>
      <c r="D262" s="15"/>
      <c r="E262" s="16"/>
      <c r="F262" s="17"/>
      <c r="G262" s="17"/>
    </row>
    <row r="263" spans="1:7" x14ac:dyDescent="0.25">
      <c r="A263" s="14" t="s">
        <v>337</v>
      </c>
      <c r="B263" s="36"/>
      <c r="C263" s="36"/>
      <c r="D263" s="15"/>
      <c r="E263" s="16"/>
      <c r="F263" s="17"/>
      <c r="G263" s="17"/>
    </row>
    <row r="264" spans="1:7" x14ac:dyDescent="0.25">
      <c r="A264" s="13" t="s">
        <v>339</v>
      </c>
      <c r="B264" s="36"/>
      <c r="C264" s="36"/>
      <c r="D264" s="15"/>
      <c r="E264" s="16">
        <v>538.91999999999996</v>
      </c>
      <c r="F264" s="17">
        <v>1.9400000000000001E-2</v>
      </c>
      <c r="G264" s="17">
        <v>5.1214000000000003E-2</v>
      </c>
    </row>
    <row r="265" spans="1:7" x14ac:dyDescent="0.25">
      <c r="A265" s="14" t="s">
        <v>325</v>
      </c>
      <c r="B265" s="37"/>
      <c r="C265" s="37"/>
      <c r="D265" s="18"/>
      <c r="E265" s="19">
        <v>538.91999999999996</v>
      </c>
      <c r="F265" s="20">
        <v>1.9400000000000001E-2</v>
      </c>
      <c r="G265" s="21"/>
    </row>
    <row r="266" spans="1:7" x14ac:dyDescent="0.25">
      <c r="A266" s="13"/>
      <c r="B266" s="36"/>
      <c r="C266" s="36"/>
      <c r="D266" s="15"/>
      <c r="E266" s="16"/>
      <c r="F266" s="17"/>
      <c r="G266" s="17"/>
    </row>
    <row r="267" spans="1:7" x14ac:dyDescent="0.25">
      <c r="A267" s="25" t="s">
        <v>336</v>
      </c>
      <c r="B267" s="38"/>
      <c r="C267" s="38"/>
      <c r="D267" s="26"/>
      <c r="E267" s="29">
        <v>538.91999999999996</v>
      </c>
      <c r="F267" s="30">
        <v>1.9400000000000001E-2</v>
      </c>
      <c r="G267" s="21"/>
    </row>
    <row r="268" spans="1:7" x14ac:dyDescent="0.25">
      <c r="A268" s="13" t="s">
        <v>340</v>
      </c>
      <c r="B268" s="36"/>
      <c r="C268" s="36"/>
      <c r="D268" s="15"/>
      <c r="E268" s="16">
        <v>7.5617699999999996E-2</v>
      </c>
      <c r="F268" s="67">
        <v>1.9999999999999999E-6</v>
      </c>
      <c r="G268" s="17"/>
    </row>
    <row r="269" spans="1:7" x14ac:dyDescent="0.25">
      <c r="A269" s="13" t="s">
        <v>341</v>
      </c>
      <c r="B269" s="36"/>
      <c r="C269" s="36"/>
      <c r="D269" s="15"/>
      <c r="E269" s="31">
        <v>-113.62561770000001</v>
      </c>
      <c r="F269" s="32">
        <v>-4.5019999999999999E-3</v>
      </c>
      <c r="G269" s="17">
        <v>5.1214000000000003E-2</v>
      </c>
    </row>
    <row r="270" spans="1:7" x14ac:dyDescent="0.25">
      <c r="A270" s="33" t="s">
        <v>342</v>
      </c>
      <c r="B270" s="39"/>
      <c r="C270" s="39"/>
      <c r="D270" s="34"/>
      <c r="E270" s="27">
        <v>27738.55</v>
      </c>
      <c r="F270" s="28">
        <v>1</v>
      </c>
      <c r="G270" s="28"/>
    </row>
    <row r="271" spans="1:7" x14ac:dyDescent="0.25">
      <c r="A271" s="70" t="s">
        <v>343</v>
      </c>
      <c r="B271" s="71"/>
      <c r="C271" s="71"/>
      <c r="D271" s="71"/>
      <c r="E271" s="71"/>
      <c r="F271" s="71"/>
      <c r="G271" s="72"/>
    </row>
    <row r="272" spans="1:7" x14ac:dyDescent="0.25">
      <c r="A272" s="1" t="s">
        <v>3356</v>
      </c>
    </row>
    <row r="275" spans="1:3" x14ac:dyDescent="0.25">
      <c r="A275" s="1" t="s">
        <v>346</v>
      </c>
    </row>
    <row r="276" spans="1:3" x14ac:dyDescent="0.25">
      <c r="A276" s="56" t="s">
        <v>347</v>
      </c>
      <c r="B276" s="3" t="s">
        <v>163</v>
      </c>
    </row>
    <row r="277" spans="1:3" x14ac:dyDescent="0.25">
      <c r="A277" t="s">
        <v>348</v>
      </c>
    </row>
    <row r="278" spans="1:3" x14ac:dyDescent="0.25">
      <c r="A278" t="s">
        <v>590</v>
      </c>
      <c r="B278" t="s">
        <v>350</v>
      </c>
      <c r="C278" t="s">
        <v>350</v>
      </c>
    </row>
    <row r="279" spans="1:3" x14ac:dyDescent="0.25">
      <c r="B279" s="58">
        <v>46265</v>
      </c>
      <c r="C279" s="58">
        <v>46295</v>
      </c>
    </row>
    <row r="280" spans="1:3" x14ac:dyDescent="0.25">
      <c r="A280" t="s">
        <v>973</v>
      </c>
      <c r="B280">
        <v>19.163</v>
      </c>
      <c r="C280">
        <v>18.581600000000002</v>
      </c>
    </row>
    <row r="281" spans="1:3" x14ac:dyDescent="0.25">
      <c r="A281" t="s">
        <v>592</v>
      </c>
      <c r="B281">
        <v>17.9254</v>
      </c>
      <c r="C281">
        <v>17.381499999999999</v>
      </c>
    </row>
    <row r="282" spans="1:3" x14ac:dyDescent="0.25">
      <c r="A282" t="s">
        <v>974</v>
      </c>
      <c r="B282">
        <v>18.6814</v>
      </c>
      <c r="C282">
        <v>18.104800000000001</v>
      </c>
    </row>
    <row r="283" spans="1:3" x14ac:dyDescent="0.25">
      <c r="A283" t="s">
        <v>594</v>
      </c>
      <c r="B283">
        <v>17.443899999999999</v>
      </c>
      <c r="C283">
        <v>16.9055</v>
      </c>
    </row>
    <row r="285" spans="1:3" x14ac:dyDescent="0.25">
      <c r="A285" t="s">
        <v>352</v>
      </c>
      <c r="B285" s="3" t="s">
        <v>163</v>
      </c>
    </row>
    <row r="286" spans="1:3" x14ac:dyDescent="0.25">
      <c r="A286" t="s">
        <v>353</v>
      </c>
      <c r="B286" s="3" t="s">
        <v>163</v>
      </c>
    </row>
    <row r="287" spans="1:3" ht="29.1" customHeight="1" x14ac:dyDescent="0.25">
      <c r="A287" s="56" t="s">
        <v>354</v>
      </c>
      <c r="B287" s="3" t="s">
        <v>163</v>
      </c>
    </row>
    <row r="288" spans="1:3" ht="29.1" customHeight="1" x14ac:dyDescent="0.25">
      <c r="A288" s="56" t="s">
        <v>355</v>
      </c>
      <c r="B288" s="3" t="s">
        <v>163</v>
      </c>
    </row>
    <row r="289" spans="1:4" x14ac:dyDescent="0.25">
      <c r="A289" t="s">
        <v>595</v>
      </c>
      <c r="B289" s="57">
        <v>0.504</v>
      </c>
    </row>
    <row r="290" spans="1:4" ht="43.5" customHeight="1" x14ac:dyDescent="0.25">
      <c r="A290" s="56" t="s">
        <v>357</v>
      </c>
      <c r="B290" s="3" t="s">
        <v>163</v>
      </c>
    </row>
    <row r="291" spans="1:4" x14ac:dyDescent="0.25">
      <c r="B291" s="3"/>
    </row>
    <row r="292" spans="1:4" ht="29.1" customHeight="1" x14ac:dyDescent="0.25">
      <c r="A292" s="56" t="s">
        <v>358</v>
      </c>
      <c r="B292" s="3" t="s">
        <v>163</v>
      </c>
    </row>
    <row r="293" spans="1:4" ht="29.1" customHeight="1" x14ac:dyDescent="0.25">
      <c r="A293" s="56" t="s">
        <v>359</v>
      </c>
      <c r="B293" t="s">
        <v>163</v>
      </c>
    </row>
    <row r="294" spans="1:4" ht="29.1" customHeight="1" x14ac:dyDescent="0.25">
      <c r="A294" s="56" t="s">
        <v>360</v>
      </c>
      <c r="B294" s="3" t="s">
        <v>163</v>
      </c>
    </row>
    <row r="295" spans="1:4" ht="29.1" customHeight="1" x14ac:dyDescent="0.25">
      <c r="A295" s="56" t="s">
        <v>361</v>
      </c>
      <c r="B295" s="3" t="s">
        <v>163</v>
      </c>
    </row>
    <row r="297" spans="1:4" ht="69.95" customHeight="1" x14ac:dyDescent="0.25">
      <c r="A297" s="125" t="s">
        <v>371</v>
      </c>
      <c r="B297" s="125" t="s">
        <v>372</v>
      </c>
      <c r="C297" s="125" t="s">
        <v>5</v>
      </c>
      <c r="D297" s="125" t="s">
        <v>6</v>
      </c>
    </row>
    <row r="298" spans="1:4" ht="69.95" customHeight="1" x14ac:dyDescent="0.25">
      <c r="A298" s="125" t="s">
        <v>3357</v>
      </c>
      <c r="B298" s="125"/>
      <c r="C298" s="125" t="s">
        <v>80</v>
      </c>
      <c r="D298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45"/>
  <sheetViews>
    <sheetView showGridLines="0"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3358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3359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4" t="s">
        <v>2670</v>
      </c>
      <c r="B8" s="37"/>
      <c r="C8" s="37"/>
      <c r="D8" s="18"/>
      <c r="E8" s="42"/>
      <c r="F8" s="21"/>
      <c r="G8" s="17"/>
    </row>
    <row r="9" spans="1:7" x14ac:dyDescent="0.25">
      <c r="A9" s="14" t="s">
        <v>3360</v>
      </c>
      <c r="B9" s="37"/>
      <c r="C9" s="37"/>
      <c r="D9" s="18"/>
      <c r="E9" s="42"/>
      <c r="F9" s="21"/>
      <c r="G9" s="17"/>
    </row>
    <row r="10" spans="1:7" x14ac:dyDescent="0.25">
      <c r="A10" s="115" t="s">
        <v>3061</v>
      </c>
      <c r="B10" s="36" t="s">
        <v>3062</v>
      </c>
      <c r="C10" s="37"/>
      <c r="D10" s="115">
        <v>1163</v>
      </c>
      <c r="E10" s="115">
        <v>171673.91899999999</v>
      </c>
      <c r="F10" s="21">
        <f>E10/E21</f>
        <v>0.97590822567767554</v>
      </c>
      <c r="G10" s="17"/>
    </row>
    <row r="11" spans="1:7" x14ac:dyDescent="0.25">
      <c r="A11" s="25" t="s">
        <v>336</v>
      </c>
      <c r="B11" s="38"/>
      <c r="C11" s="38"/>
      <c r="D11" s="26"/>
      <c r="E11" s="29">
        <f>SUM(E10)</f>
        <v>171673.91899999999</v>
      </c>
      <c r="F11" s="30">
        <f>SUM(F10)</f>
        <v>0.97590822567767554</v>
      </c>
      <c r="G11" s="17"/>
    </row>
    <row r="12" spans="1:7" x14ac:dyDescent="0.25">
      <c r="A12" s="13"/>
      <c r="B12" s="36"/>
      <c r="C12" s="36"/>
      <c r="D12" s="15"/>
      <c r="E12" s="16"/>
      <c r="F12" s="17"/>
      <c r="G12" s="17"/>
    </row>
    <row r="13" spans="1:7" x14ac:dyDescent="0.25">
      <c r="A13" s="13"/>
      <c r="B13" s="36"/>
      <c r="C13" s="36"/>
      <c r="D13" s="15"/>
      <c r="E13" s="16"/>
      <c r="F13" s="17"/>
      <c r="G13" s="17"/>
    </row>
    <row r="14" spans="1:7" x14ac:dyDescent="0.25">
      <c r="A14" s="14" t="s">
        <v>337</v>
      </c>
      <c r="B14" s="36"/>
      <c r="C14" s="36"/>
      <c r="D14" s="15"/>
      <c r="E14" s="16"/>
      <c r="F14" s="17"/>
      <c r="G14" s="17"/>
    </row>
    <row r="15" spans="1:7" x14ac:dyDescent="0.25">
      <c r="A15" s="13" t="s">
        <v>339</v>
      </c>
      <c r="B15" s="36"/>
      <c r="C15" s="36"/>
      <c r="D15" s="15"/>
      <c r="E15" s="16">
        <v>43.99</v>
      </c>
      <c r="F15" s="17">
        <v>2.9999999999999997E-4</v>
      </c>
      <c r="G15" s="17">
        <v>5.1214000000000003E-2</v>
      </c>
    </row>
    <row r="16" spans="1:7" x14ac:dyDescent="0.25">
      <c r="A16" s="14" t="s">
        <v>325</v>
      </c>
      <c r="B16" s="37"/>
      <c r="C16" s="37"/>
      <c r="D16" s="18"/>
      <c r="E16" s="29">
        <v>43.99</v>
      </c>
      <c r="F16" s="30">
        <v>2.9999999999999997E-4</v>
      </c>
      <c r="G16" s="21"/>
    </row>
    <row r="17" spans="1:7" x14ac:dyDescent="0.25">
      <c r="A17" s="13"/>
      <c r="B17" s="36"/>
      <c r="C17" s="36"/>
      <c r="D17" s="15"/>
      <c r="E17" s="16"/>
      <c r="F17" s="17"/>
      <c r="G17" s="17"/>
    </row>
    <row r="18" spans="1:7" x14ac:dyDescent="0.25">
      <c r="A18" s="25" t="s">
        <v>336</v>
      </c>
      <c r="B18" s="38"/>
      <c r="C18" s="38"/>
      <c r="D18" s="26"/>
      <c r="E18" s="29">
        <v>43.99</v>
      </c>
      <c r="F18" s="30">
        <v>2.9999999999999997E-4</v>
      </c>
      <c r="G18" s="21"/>
    </row>
    <row r="19" spans="1:7" x14ac:dyDescent="0.25">
      <c r="A19" s="13" t="s">
        <v>340</v>
      </c>
      <c r="B19" s="36"/>
      <c r="C19" s="36"/>
      <c r="D19" s="15"/>
      <c r="E19" s="16">
        <v>6.1729000000000003E-3</v>
      </c>
      <c r="F19" s="67">
        <v>0</v>
      </c>
      <c r="G19" s="17"/>
    </row>
    <row r="20" spans="1:7" x14ac:dyDescent="0.25">
      <c r="A20" s="13" t="s">
        <v>341</v>
      </c>
      <c r="B20" s="36"/>
      <c r="C20" s="36"/>
      <c r="D20" s="15"/>
      <c r="E20" s="16">
        <v>4194.0338271000001</v>
      </c>
      <c r="F20" s="17">
        <v>2.3800000000000002E-2</v>
      </c>
      <c r="G20" s="17">
        <v>5.1214000000000003E-2</v>
      </c>
    </row>
    <row r="21" spans="1:7" x14ac:dyDescent="0.25">
      <c r="A21" s="33" t="s">
        <v>342</v>
      </c>
      <c r="B21" s="39"/>
      <c r="C21" s="39"/>
      <c r="D21" s="34"/>
      <c r="E21" s="27">
        <v>175911.95</v>
      </c>
      <c r="F21" s="28">
        <v>1</v>
      </c>
      <c r="G21" s="28"/>
    </row>
    <row r="22" spans="1:7" x14ac:dyDescent="0.25">
      <c r="A22" s="70" t="s">
        <v>343</v>
      </c>
      <c r="B22" s="71"/>
      <c r="C22" s="71"/>
      <c r="D22" s="71"/>
      <c r="E22" s="71"/>
      <c r="F22" s="71"/>
      <c r="G22" s="72"/>
    </row>
    <row r="26" spans="1:7" x14ac:dyDescent="0.25">
      <c r="A26" s="1" t="s">
        <v>346</v>
      </c>
    </row>
    <row r="27" spans="1:7" x14ac:dyDescent="0.25">
      <c r="A27" s="56" t="s">
        <v>347</v>
      </c>
      <c r="B27" s="3" t="s">
        <v>163</v>
      </c>
    </row>
    <row r="28" spans="1:7" x14ac:dyDescent="0.25">
      <c r="A28" t="s">
        <v>348</v>
      </c>
    </row>
    <row r="29" spans="1:7" x14ac:dyDescent="0.25">
      <c r="A29" t="s">
        <v>590</v>
      </c>
      <c r="B29" t="s">
        <v>350</v>
      </c>
      <c r="C29" t="s">
        <v>350</v>
      </c>
    </row>
    <row r="30" spans="1:7" x14ac:dyDescent="0.25">
      <c r="B30" s="111">
        <v>46265</v>
      </c>
      <c r="C30" s="111">
        <v>46295</v>
      </c>
    </row>
    <row r="31" spans="1:7" x14ac:dyDescent="0.25">
      <c r="A31" t="s">
        <v>974</v>
      </c>
      <c r="B31" s="116">
        <v>154.1224</v>
      </c>
      <c r="C31" s="116">
        <v>146.77959999999999</v>
      </c>
    </row>
    <row r="33" spans="1:4" x14ac:dyDescent="0.25">
      <c r="A33" t="s">
        <v>352</v>
      </c>
      <c r="B33" s="3" t="s">
        <v>163</v>
      </c>
    </row>
    <row r="34" spans="1:4" x14ac:dyDescent="0.25">
      <c r="A34" t="s">
        <v>353</v>
      </c>
      <c r="B34" s="3" t="s">
        <v>163</v>
      </c>
    </row>
    <row r="35" spans="1:4" ht="29.1" customHeight="1" x14ac:dyDescent="0.25">
      <c r="A35" s="56" t="s">
        <v>354</v>
      </c>
      <c r="B35" s="3" t="s">
        <v>163</v>
      </c>
    </row>
    <row r="36" spans="1:4" ht="29.1" customHeight="1" x14ac:dyDescent="0.25">
      <c r="A36" s="56" t="s">
        <v>355</v>
      </c>
      <c r="B36" s="3" t="s">
        <v>163</v>
      </c>
    </row>
    <row r="37" spans="1:4" ht="43.5" customHeight="1" x14ac:dyDescent="0.25">
      <c r="A37" s="56" t="s">
        <v>357</v>
      </c>
      <c r="B37" s="3" t="s">
        <v>163</v>
      </c>
    </row>
    <row r="38" spans="1:4" x14ac:dyDescent="0.25">
      <c r="B38" s="3"/>
    </row>
    <row r="39" spans="1:4" ht="29.1" customHeight="1" x14ac:dyDescent="0.25">
      <c r="A39" s="56" t="s">
        <v>358</v>
      </c>
      <c r="B39" s="3" t="s">
        <v>163</v>
      </c>
    </row>
    <row r="40" spans="1:4" ht="29.1" customHeight="1" x14ac:dyDescent="0.25">
      <c r="A40" s="56" t="s">
        <v>359</v>
      </c>
      <c r="B40">
        <v>172190.78</v>
      </c>
    </row>
    <row r="41" spans="1:4" ht="29.1" customHeight="1" x14ac:dyDescent="0.25">
      <c r="A41" s="56" t="s">
        <v>360</v>
      </c>
      <c r="B41" s="3" t="s">
        <v>163</v>
      </c>
    </row>
    <row r="42" spans="1:4" ht="29.1" customHeight="1" x14ac:dyDescent="0.25">
      <c r="A42" s="56" t="s">
        <v>361</v>
      </c>
      <c r="B42" s="3" t="s">
        <v>163</v>
      </c>
    </row>
    <row r="44" spans="1:4" ht="69.95" customHeight="1" x14ac:dyDescent="0.25">
      <c r="A44" s="125" t="s">
        <v>371</v>
      </c>
      <c r="B44" s="125" t="s">
        <v>372</v>
      </c>
      <c r="C44" s="125" t="s">
        <v>5</v>
      </c>
      <c r="D44" s="125" t="s">
        <v>6</v>
      </c>
    </row>
    <row r="45" spans="1:4" ht="69.95" customHeight="1" x14ac:dyDescent="0.25">
      <c r="A45" s="125" t="s">
        <v>3361</v>
      </c>
      <c r="B45" s="125"/>
      <c r="C45" s="125" t="s">
        <v>149</v>
      </c>
      <c r="D45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193"/>
  <sheetViews>
    <sheetView showGridLines="0" workbookViewId="0">
      <pane ySplit="4" topLeftCell="A100" activePane="bottomLeft" state="frozen"/>
      <selection pane="bottomLeft" activeCell="A106" sqref="A106"/>
    </sheetView>
  </sheetViews>
  <sheetFormatPr defaultRowHeight="15" x14ac:dyDescent="0.25"/>
  <cols>
    <col min="1" max="1" width="50.5703125" customWidth="1"/>
    <col min="2" max="2" width="22" customWidth="1"/>
    <col min="3" max="3" width="26.7109375" customWidth="1"/>
    <col min="4" max="4" width="22" customWidth="1"/>
    <col min="5" max="5" width="16.5703125" customWidth="1"/>
    <col min="6" max="6" width="22" customWidth="1"/>
    <col min="7" max="7" width="6" style="2" bestFit="1" customWidth="1"/>
    <col min="12" max="12" width="66.28515625" bestFit="1" customWidth="1"/>
    <col min="13" max="13" width="10" bestFit="1" customWidth="1"/>
    <col min="14" max="14" width="9.7109375" bestFit="1" customWidth="1"/>
    <col min="15" max="15" width="14.28515625" bestFit="1" customWidth="1"/>
    <col min="16" max="16" width="11.5703125" bestFit="1" customWidth="1"/>
  </cols>
  <sheetData>
    <row r="1" spans="1:7" ht="36.75" customHeight="1" x14ac:dyDescent="0.25">
      <c r="A1" s="126" t="s">
        <v>3362</v>
      </c>
      <c r="B1" s="127"/>
      <c r="C1" s="127"/>
      <c r="D1" s="127"/>
      <c r="E1" s="127"/>
      <c r="F1" s="127"/>
      <c r="G1" s="128"/>
    </row>
    <row r="2" spans="1:7" ht="19.5" customHeight="1" x14ac:dyDescent="0.25">
      <c r="A2" s="126" t="s">
        <v>3363</v>
      </c>
      <c r="B2" s="127"/>
      <c r="C2" s="127"/>
      <c r="D2" s="127"/>
      <c r="E2" s="127"/>
      <c r="F2" s="127"/>
      <c r="G2" s="128"/>
    </row>
    <row r="4" spans="1:7" ht="48" customHeight="1" x14ac:dyDescent="0.25">
      <c r="A4" s="4" t="s">
        <v>155</v>
      </c>
      <c r="B4" s="4" t="s">
        <v>156</v>
      </c>
      <c r="C4" s="4" t="s">
        <v>157</v>
      </c>
      <c r="D4" s="5" t="s">
        <v>158</v>
      </c>
      <c r="E4" s="6" t="s">
        <v>159</v>
      </c>
      <c r="F4" s="6" t="s">
        <v>160</v>
      </c>
      <c r="G4" s="7" t="s">
        <v>161</v>
      </c>
    </row>
    <row r="5" spans="1:7" x14ac:dyDescent="0.25">
      <c r="A5" s="8"/>
      <c r="B5" s="35"/>
      <c r="C5" s="35"/>
      <c r="D5" s="9"/>
      <c r="E5" s="10"/>
      <c r="F5" s="11"/>
      <c r="G5" s="12"/>
    </row>
    <row r="6" spans="1:7" x14ac:dyDescent="0.25">
      <c r="A6" s="13"/>
      <c r="B6" s="36"/>
      <c r="C6" s="36"/>
      <c r="D6" s="15"/>
      <c r="E6" s="16"/>
      <c r="F6" s="17"/>
      <c r="G6" s="17"/>
    </row>
    <row r="7" spans="1:7" x14ac:dyDescent="0.25">
      <c r="A7" s="14" t="s">
        <v>162</v>
      </c>
      <c r="B7" s="36"/>
      <c r="C7" s="36"/>
      <c r="D7" s="15"/>
      <c r="E7" s="16" t="s">
        <v>163</v>
      </c>
      <c r="F7" s="17" t="s">
        <v>163</v>
      </c>
      <c r="G7" s="17"/>
    </row>
    <row r="8" spans="1:7" x14ac:dyDescent="0.25">
      <c r="A8" s="13"/>
      <c r="B8" s="36"/>
      <c r="C8" s="36"/>
      <c r="D8" s="15"/>
      <c r="E8" s="16"/>
      <c r="F8" s="17"/>
      <c r="G8" s="17"/>
    </row>
    <row r="9" spans="1:7" x14ac:dyDescent="0.25">
      <c r="A9" s="14" t="s">
        <v>1336</v>
      </c>
      <c r="B9" s="36"/>
      <c r="C9" s="36"/>
      <c r="D9" s="15"/>
      <c r="E9" s="16"/>
      <c r="F9" s="17"/>
      <c r="G9" s="17"/>
    </row>
    <row r="10" spans="1:7" x14ac:dyDescent="0.25">
      <c r="A10" s="13"/>
      <c r="B10" s="36"/>
      <c r="C10" s="36"/>
      <c r="D10" s="15"/>
      <c r="E10" s="16"/>
      <c r="F10" s="17"/>
      <c r="G10" s="17"/>
    </row>
    <row r="11" spans="1:7" x14ac:dyDescent="0.25">
      <c r="A11" s="14" t="s">
        <v>1337</v>
      </c>
      <c r="B11" s="36"/>
      <c r="C11" s="36"/>
      <c r="D11" s="15"/>
      <c r="E11" s="16"/>
      <c r="F11" s="17"/>
      <c r="G11" s="17"/>
    </row>
    <row r="12" spans="1:7" x14ac:dyDescent="0.25">
      <c r="A12" s="13" t="s">
        <v>3364</v>
      </c>
      <c r="B12" s="36" t="s">
        <v>3365</v>
      </c>
      <c r="C12" s="36" t="s">
        <v>329</v>
      </c>
      <c r="D12" s="15">
        <v>75000000</v>
      </c>
      <c r="E12" s="16">
        <v>74236.2</v>
      </c>
      <c r="F12" s="17">
        <v>6.3200000000000006E-2</v>
      </c>
      <c r="G12" s="17">
        <v>5.3649000000000002E-2</v>
      </c>
    </row>
    <row r="13" spans="1:7" x14ac:dyDescent="0.25">
      <c r="A13" s="13" t="s">
        <v>3366</v>
      </c>
      <c r="B13" s="36" t="s">
        <v>3367</v>
      </c>
      <c r="C13" s="36" t="s">
        <v>329</v>
      </c>
      <c r="D13" s="15">
        <v>42000000</v>
      </c>
      <c r="E13" s="16">
        <v>41834.730000000003</v>
      </c>
      <c r="F13" s="17">
        <v>3.56E-2</v>
      </c>
      <c r="G13" s="17">
        <v>5.1498000000000002E-2</v>
      </c>
    </row>
    <row r="14" spans="1:7" x14ac:dyDescent="0.25">
      <c r="A14" s="13" t="s">
        <v>3368</v>
      </c>
      <c r="B14" s="36" t="s">
        <v>3369</v>
      </c>
      <c r="C14" s="36" t="s">
        <v>329</v>
      </c>
      <c r="D14" s="15">
        <v>23813400</v>
      </c>
      <c r="E14" s="16">
        <v>23669.59</v>
      </c>
      <c r="F14" s="17">
        <v>2.0199999999999999E-2</v>
      </c>
      <c r="G14" s="17">
        <v>5.2801000000000001E-2</v>
      </c>
    </row>
    <row r="15" spans="1:7" x14ac:dyDescent="0.25">
      <c r="A15" s="13" t="s">
        <v>2052</v>
      </c>
      <c r="B15" s="36" t="s">
        <v>2053</v>
      </c>
      <c r="C15" s="36" t="s">
        <v>329</v>
      </c>
      <c r="D15" s="15">
        <v>23000000</v>
      </c>
      <c r="E15" s="16">
        <v>22788.98</v>
      </c>
      <c r="F15" s="17">
        <v>1.9400000000000001E-2</v>
      </c>
      <c r="G15" s="17">
        <v>5.3651999999999998E-2</v>
      </c>
    </row>
    <row r="16" spans="1:7" x14ac:dyDescent="0.25">
      <c r="A16" s="13" t="s">
        <v>3370</v>
      </c>
      <c r="B16" s="36" t="s">
        <v>3371</v>
      </c>
      <c r="C16" s="36" t="s">
        <v>329</v>
      </c>
      <c r="D16" s="15">
        <v>20000000</v>
      </c>
      <c r="E16" s="16">
        <v>19834.419999999998</v>
      </c>
      <c r="F16" s="17">
        <v>1.6899999999999998E-2</v>
      </c>
      <c r="G16" s="17">
        <v>5.3456999999999998E-2</v>
      </c>
    </row>
    <row r="17" spans="1:7" x14ac:dyDescent="0.25">
      <c r="A17" s="14" t="s">
        <v>325</v>
      </c>
      <c r="B17" s="37"/>
      <c r="C17" s="37"/>
      <c r="D17" s="18"/>
      <c r="E17" s="29">
        <v>182363.92</v>
      </c>
      <c r="F17" s="30">
        <v>0.15529999999999999</v>
      </c>
      <c r="G17" s="21"/>
    </row>
    <row r="18" spans="1:7" x14ac:dyDescent="0.25">
      <c r="A18" s="14" t="s">
        <v>1340</v>
      </c>
      <c r="B18" s="36"/>
      <c r="C18" s="36"/>
      <c r="D18" s="15"/>
      <c r="E18" s="16"/>
      <c r="F18" s="17"/>
      <c r="G18" s="17"/>
    </row>
    <row r="19" spans="1:7" x14ac:dyDescent="0.25">
      <c r="A19" s="13" t="s">
        <v>3372</v>
      </c>
      <c r="B19" s="36" t="s">
        <v>3373</v>
      </c>
      <c r="C19" s="36" t="s">
        <v>1343</v>
      </c>
      <c r="D19" s="15">
        <v>57500000</v>
      </c>
      <c r="E19" s="16">
        <v>56736.17</v>
      </c>
      <c r="F19" s="17">
        <v>4.8300000000000003E-2</v>
      </c>
      <c r="G19" s="17">
        <v>6.2998999999999999E-2</v>
      </c>
    </row>
    <row r="20" spans="1:7" x14ac:dyDescent="0.25">
      <c r="A20" s="13" t="s">
        <v>3374</v>
      </c>
      <c r="B20" s="36" t="s">
        <v>3375</v>
      </c>
      <c r="C20" s="36" t="s">
        <v>1343</v>
      </c>
      <c r="D20" s="15">
        <v>50000000</v>
      </c>
      <c r="E20" s="16">
        <v>49454.05</v>
      </c>
      <c r="F20" s="17">
        <v>4.2099999999999999E-2</v>
      </c>
      <c r="G20" s="17">
        <v>6.3959000000000002E-2</v>
      </c>
    </row>
    <row r="21" spans="1:7" x14ac:dyDescent="0.25">
      <c r="A21" s="13" t="s">
        <v>1349</v>
      </c>
      <c r="B21" s="36" t="s">
        <v>1350</v>
      </c>
      <c r="C21" s="36" t="s">
        <v>1348</v>
      </c>
      <c r="D21" s="15">
        <v>32500000</v>
      </c>
      <c r="E21" s="16">
        <v>32088.75</v>
      </c>
      <c r="F21" s="17">
        <v>2.7300000000000001E-2</v>
      </c>
      <c r="G21" s="17">
        <v>6.3216999999999995E-2</v>
      </c>
    </row>
    <row r="22" spans="1:7" x14ac:dyDescent="0.25">
      <c r="A22" s="13" t="s">
        <v>3376</v>
      </c>
      <c r="B22" s="36" t="s">
        <v>3377</v>
      </c>
      <c r="C22" s="36" t="s">
        <v>1348</v>
      </c>
      <c r="D22" s="15">
        <v>30000000</v>
      </c>
      <c r="E22" s="16">
        <v>29913.09</v>
      </c>
      <c r="F22" s="17">
        <v>2.5499999999999998E-2</v>
      </c>
      <c r="G22" s="17">
        <v>5.8915000000000002E-2</v>
      </c>
    </row>
    <row r="23" spans="1:7" x14ac:dyDescent="0.25">
      <c r="A23" s="13" t="s">
        <v>3378</v>
      </c>
      <c r="B23" s="36" t="s">
        <v>3379</v>
      </c>
      <c r="C23" s="36" t="s">
        <v>1362</v>
      </c>
      <c r="D23" s="15">
        <v>30000000</v>
      </c>
      <c r="E23" s="16">
        <v>29793.51</v>
      </c>
      <c r="F23" s="17">
        <v>2.5399999999999999E-2</v>
      </c>
      <c r="G23" s="17">
        <v>6.1699999999999998E-2</v>
      </c>
    </row>
    <row r="24" spans="1:7" x14ac:dyDescent="0.25">
      <c r="A24" s="13" t="s">
        <v>3380</v>
      </c>
      <c r="B24" s="36" t="s">
        <v>3381</v>
      </c>
      <c r="C24" s="36" t="s">
        <v>1343</v>
      </c>
      <c r="D24" s="15">
        <v>30000000</v>
      </c>
      <c r="E24" s="16">
        <v>29673.27</v>
      </c>
      <c r="F24" s="17">
        <v>2.53E-2</v>
      </c>
      <c r="G24" s="17">
        <v>6.2799999999999995E-2</v>
      </c>
    </row>
    <row r="25" spans="1:7" x14ac:dyDescent="0.25">
      <c r="A25" s="13" t="s">
        <v>3382</v>
      </c>
      <c r="B25" s="36" t="s">
        <v>3383</v>
      </c>
      <c r="C25" s="36" t="s">
        <v>1353</v>
      </c>
      <c r="D25" s="15">
        <v>25000000</v>
      </c>
      <c r="E25" s="16">
        <v>24896.25</v>
      </c>
      <c r="F25" s="17">
        <v>2.12E-2</v>
      </c>
      <c r="G25" s="17">
        <v>5.8501999999999998E-2</v>
      </c>
    </row>
    <row r="26" spans="1:7" x14ac:dyDescent="0.25">
      <c r="A26" s="13" t="s">
        <v>3384</v>
      </c>
      <c r="B26" s="36" t="s">
        <v>3385</v>
      </c>
      <c r="C26" s="36" t="s">
        <v>1348</v>
      </c>
      <c r="D26" s="15">
        <v>25000000</v>
      </c>
      <c r="E26" s="16">
        <v>24856.23</v>
      </c>
      <c r="F26" s="17">
        <v>2.12E-2</v>
      </c>
      <c r="G26" s="17">
        <v>6.2101000000000003E-2</v>
      </c>
    </row>
    <row r="27" spans="1:7" x14ac:dyDescent="0.25">
      <c r="A27" s="13" t="s">
        <v>3386</v>
      </c>
      <c r="B27" s="36" t="s">
        <v>3387</v>
      </c>
      <c r="C27" s="36" t="s">
        <v>1343</v>
      </c>
      <c r="D27" s="15">
        <v>20000000</v>
      </c>
      <c r="E27" s="16">
        <v>19754.240000000002</v>
      </c>
      <c r="F27" s="17">
        <v>1.6799999999999999E-2</v>
      </c>
      <c r="G27" s="17">
        <v>6.3959000000000002E-2</v>
      </c>
    </row>
    <row r="28" spans="1:7" x14ac:dyDescent="0.25">
      <c r="A28" s="13" t="s">
        <v>3388</v>
      </c>
      <c r="B28" s="36" t="s">
        <v>3389</v>
      </c>
      <c r="C28" s="36" t="s">
        <v>1348</v>
      </c>
      <c r="D28" s="15">
        <v>20000000</v>
      </c>
      <c r="E28" s="16">
        <v>19724.18</v>
      </c>
      <c r="F28" s="17">
        <v>1.6799999999999999E-2</v>
      </c>
      <c r="G28" s="17">
        <v>6.3016000000000003E-2</v>
      </c>
    </row>
    <row r="29" spans="1:7" x14ac:dyDescent="0.25">
      <c r="A29" s="13" t="s">
        <v>3390</v>
      </c>
      <c r="B29" s="36" t="s">
        <v>3391</v>
      </c>
      <c r="C29" s="36" t="s">
        <v>1362</v>
      </c>
      <c r="D29" s="15">
        <v>15000000</v>
      </c>
      <c r="E29" s="16">
        <v>14956.68</v>
      </c>
      <c r="F29" s="17">
        <v>1.2699999999999999E-2</v>
      </c>
      <c r="G29" s="17">
        <v>5.8742000000000003E-2</v>
      </c>
    </row>
    <row r="30" spans="1:7" x14ac:dyDescent="0.25">
      <c r="A30" s="13" t="s">
        <v>3392</v>
      </c>
      <c r="B30" s="36" t="s">
        <v>3393</v>
      </c>
      <c r="C30" s="36" t="s">
        <v>1343</v>
      </c>
      <c r="D30" s="15">
        <v>15000000</v>
      </c>
      <c r="E30" s="16">
        <v>14865.9</v>
      </c>
      <c r="F30" s="17">
        <v>1.2699999999999999E-2</v>
      </c>
      <c r="G30" s="17">
        <v>6.2127000000000002E-2</v>
      </c>
    </row>
    <row r="31" spans="1:7" x14ac:dyDescent="0.25">
      <c r="A31" s="13" t="s">
        <v>3394</v>
      </c>
      <c r="B31" s="36" t="s">
        <v>3395</v>
      </c>
      <c r="C31" s="36" t="s">
        <v>1343</v>
      </c>
      <c r="D31" s="15">
        <v>12500000</v>
      </c>
      <c r="E31" s="16">
        <v>12337.65</v>
      </c>
      <c r="F31" s="17">
        <v>1.0500000000000001E-2</v>
      </c>
      <c r="G31" s="17">
        <v>6.3200000000000006E-2</v>
      </c>
    </row>
    <row r="32" spans="1:7" x14ac:dyDescent="0.25">
      <c r="A32" s="13" t="s">
        <v>3396</v>
      </c>
      <c r="B32" s="36" t="s">
        <v>3397</v>
      </c>
      <c r="C32" s="36" t="s">
        <v>1353</v>
      </c>
      <c r="D32" s="15">
        <v>10000000</v>
      </c>
      <c r="E32" s="16">
        <v>10000</v>
      </c>
      <c r="F32" s="17">
        <v>8.5000000000000006E-3</v>
      </c>
      <c r="G32" s="17">
        <v>5.1837000000000001E-2</v>
      </c>
    </row>
    <row r="33" spans="1:7" x14ac:dyDescent="0.25">
      <c r="A33" s="13" t="s">
        <v>3398</v>
      </c>
      <c r="B33" s="36" t="s">
        <v>3399</v>
      </c>
      <c r="C33" s="36" t="s">
        <v>1353</v>
      </c>
      <c r="D33" s="15">
        <v>10000000</v>
      </c>
      <c r="E33" s="16">
        <v>9907.2900000000009</v>
      </c>
      <c r="F33" s="17">
        <v>8.3999999999999995E-3</v>
      </c>
      <c r="G33" s="17">
        <v>6.2101000000000003E-2</v>
      </c>
    </row>
    <row r="34" spans="1:7" x14ac:dyDescent="0.25">
      <c r="A34" s="13" t="s">
        <v>3400</v>
      </c>
      <c r="B34" s="36" t="s">
        <v>3401</v>
      </c>
      <c r="C34" s="36" t="s">
        <v>1348</v>
      </c>
      <c r="D34" s="15">
        <v>10000000</v>
      </c>
      <c r="E34" s="16">
        <v>9890.35</v>
      </c>
      <c r="F34" s="17">
        <v>8.3999999999999995E-3</v>
      </c>
      <c r="G34" s="17">
        <v>6.3230999999999996E-2</v>
      </c>
    </row>
    <row r="35" spans="1:7" x14ac:dyDescent="0.25">
      <c r="A35" s="13" t="s">
        <v>3402</v>
      </c>
      <c r="B35" s="36" t="s">
        <v>3403</v>
      </c>
      <c r="C35" s="36" t="s">
        <v>1362</v>
      </c>
      <c r="D35" s="15">
        <v>10000000</v>
      </c>
      <c r="E35" s="16">
        <v>9886.1</v>
      </c>
      <c r="F35" s="17">
        <v>8.3999999999999995E-3</v>
      </c>
      <c r="G35" s="17">
        <v>6.2768000000000004E-2</v>
      </c>
    </row>
    <row r="36" spans="1:7" x14ac:dyDescent="0.25">
      <c r="A36" s="13" t="s">
        <v>3404</v>
      </c>
      <c r="B36" s="36" t="s">
        <v>3405</v>
      </c>
      <c r="C36" s="36" t="s">
        <v>1353</v>
      </c>
      <c r="D36" s="15">
        <v>10000000</v>
      </c>
      <c r="E36" s="16">
        <v>9873</v>
      </c>
      <c r="F36" s="17">
        <v>8.3999999999999995E-3</v>
      </c>
      <c r="G36" s="17">
        <v>6.2602000000000005E-2</v>
      </c>
    </row>
    <row r="37" spans="1:7" x14ac:dyDescent="0.25">
      <c r="A37" s="13" t="s">
        <v>3406</v>
      </c>
      <c r="B37" s="36" t="s">
        <v>3407</v>
      </c>
      <c r="C37" s="36" t="s">
        <v>1362</v>
      </c>
      <c r="D37" s="15">
        <v>10000000</v>
      </c>
      <c r="E37" s="16">
        <v>9872.66</v>
      </c>
      <c r="F37" s="17">
        <v>8.3999999999999995E-3</v>
      </c>
      <c r="G37" s="17">
        <v>6.2770999999999993E-2</v>
      </c>
    </row>
    <row r="38" spans="1:7" x14ac:dyDescent="0.25">
      <c r="A38" s="13" t="s">
        <v>2292</v>
      </c>
      <c r="B38" s="36" t="s">
        <v>2293</v>
      </c>
      <c r="C38" s="36" t="s">
        <v>1343</v>
      </c>
      <c r="D38" s="15">
        <v>7500000</v>
      </c>
      <c r="E38" s="16">
        <v>7404.43</v>
      </c>
      <c r="F38" s="17">
        <v>6.3E-3</v>
      </c>
      <c r="G38" s="17">
        <v>6.2819E-2</v>
      </c>
    </row>
    <row r="39" spans="1:7" x14ac:dyDescent="0.25">
      <c r="A39" s="13" t="s">
        <v>3408</v>
      </c>
      <c r="B39" s="36" t="s">
        <v>3409</v>
      </c>
      <c r="C39" s="36" t="s">
        <v>1353</v>
      </c>
      <c r="D39" s="15">
        <v>5000000</v>
      </c>
      <c r="E39" s="16">
        <v>4969.76</v>
      </c>
      <c r="F39" s="17">
        <v>4.1999999999999997E-3</v>
      </c>
      <c r="G39" s="17">
        <v>6.1698000000000003E-2</v>
      </c>
    </row>
    <row r="40" spans="1:7" x14ac:dyDescent="0.25">
      <c r="A40" s="14" t="s">
        <v>325</v>
      </c>
      <c r="B40" s="37"/>
      <c r="C40" s="37"/>
      <c r="D40" s="18"/>
      <c r="E40" s="29">
        <v>430853.56</v>
      </c>
      <c r="F40" s="30">
        <v>0.36680000000000001</v>
      </c>
      <c r="G40" s="21"/>
    </row>
    <row r="41" spans="1:7" x14ac:dyDescent="0.25">
      <c r="A41" s="13"/>
      <c r="B41" s="36"/>
      <c r="C41" s="36"/>
      <c r="D41" s="15"/>
      <c r="E41" s="16"/>
      <c r="F41" s="17"/>
      <c r="G41" s="17"/>
    </row>
    <row r="42" spans="1:7" x14ac:dyDescent="0.25">
      <c r="A42" s="14" t="s">
        <v>1717</v>
      </c>
      <c r="B42" s="36"/>
      <c r="C42" s="36"/>
      <c r="D42" s="15"/>
      <c r="E42" s="16"/>
      <c r="F42" s="17"/>
      <c r="G42" s="17"/>
    </row>
    <row r="43" spans="1:7" x14ac:dyDescent="0.25">
      <c r="A43" s="13" t="s">
        <v>3410</v>
      </c>
      <c r="B43" s="36" t="s">
        <v>3411</v>
      </c>
      <c r="C43" s="36" t="s">
        <v>1343</v>
      </c>
      <c r="D43" s="15">
        <v>35000000</v>
      </c>
      <c r="E43" s="16">
        <v>34620.99</v>
      </c>
      <c r="F43" s="17">
        <v>2.9499999999999998E-2</v>
      </c>
      <c r="G43" s="17">
        <v>6.4451999999999995E-2</v>
      </c>
    </row>
    <row r="44" spans="1:7" x14ac:dyDescent="0.25">
      <c r="A44" s="13" t="s">
        <v>3412</v>
      </c>
      <c r="B44" s="36" t="s">
        <v>3413</v>
      </c>
      <c r="C44" s="36" t="s">
        <v>1343</v>
      </c>
      <c r="D44" s="15">
        <v>30000000</v>
      </c>
      <c r="E44" s="16">
        <v>29797.83</v>
      </c>
      <c r="F44" s="17">
        <v>2.5399999999999999E-2</v>
      </c>
      <c r="G44" s="17">
        <v>6.3503000000000004E-2</v>
      </c>
    </row>
    <row r="45" spans="1:7" x14ac:dyDescent="0.25">
      <c r="A45" s="13" t="s">
        <v>3414</v>
      </c>
      <c r="B45" s="36" t="s">
        <v>3415</v>
      </c>
      <c r="C45" s="36" t="s">
        <v>1343</v>
      </c>
      <c r="D45" s="15">
        <v>30000000</v>
      </c>
      <c r="E45" s="16">
        <v>29781.599999999999</v>
      </c>
      <c r="F45" s="17">
        <v>2.5399999999999999E-2</v>
      </c>
      <c r="G45" s="17">
        <v>6.2253000000000003E-2</v>
      </c>
    </row>
    <row r="46" spans="1:7" x14ac:dyDescent="0.25">
      <c r="A46" s="13" t="s">
        <v>3416</v>
      </c>
      <c r="B46" s="36" t="s">
        <v>3417</v>
      </c>
      <c r="C46" s="36" t="s">
        <v>1343</v>
      </c>
      <c r="D46" s="15">
        <v>25000000</v>
      </c>
      <c r="E46" s="16">
        <v>24753.75</v>
      </c>
      <c r="F46" s="17">
        <v>2.1100000000000001E-2</v>
      </c>
      <c r="G46" s="17">
        <v>6.3701999999999995E-2</v>
      </c>
    </row>
    <row r="47" spans="1:7" x14ac:dyDescent="0.25">
      <c r="A47" s="13" t="s">
        <v>3418</v>
      </c>
      <c r="B47" s="36" t="s">
        <v>3419</v>
      </c>
      <c r="C47" s="36" t="s">
        <v>1343</v>
      </c>
      <c r="D47" s="15">
        <v>25000000</v>
      </c>
      <c r="E47" s="16">
        <v>24752.6</v>
      </c>
      <c r="F47" s="17">
        <v>2.1100000000000001E-2</v>
      </c>
      <c r="G47" s="17">
        <v>6.4002000000000003E-2</v>
      </c>
    </row>
    <row r="48" spans="1:7" x14ac:dyDescent="0.25">
      <c r="A48" s="13" t="s">
        <v>3420</v>
      </c>
      <c r="B48" s="36" t="s">
        <v>3421</v>
      </c>
      <c r="C48" s="36" t="s">
        <v>1343</v>
      </c>
      <c r="D48" s="15">
        <v>25000000</v>
      </c>
      <c r="E48" s="16">
        <v>24725.599999999999</v>
      </c>
      <c r="F48" s="17">
        <v>2.1100000000000001E-2</v>
      </c>
      <c r="G48" s="17">
        <v>6.4299999999999996E-2</v>
      </c>
    </row>
    <row r="49" spans="1:7" x14ac:dyDescent="0.25">
      <c r="A49" s="13" t="s">
        <v>3422</v>
      </c>
      <c r="B49" s="36" t="s">
        <v>3423</v>
      </c>
      <c r="C49" s="36" t="s">
        <v>1343</v>
      </c>
      <c r="D49" s="15">
        <v>25000000</v>
      </c>
      <c r="E49" s="16">
        <v>24691.43</v>
      </c>
      <c r="F49" s="17">
        <v>2.1000000000000001E-2</v>
      </c>
      <c r="G49" s="17">
        <v>6.4249000000000001E-2</v>
      </c>
    </row>
    <row r="50" spans="1:7" x14ac:dyDescent="0.25">
      <c r="A50" s="13" t="s">
        <v>3424</v>
      </c>
      <c r="B50" s="36" t="s">
        <v>3425</v>
      </c>
      <c r="C50" s="36" t="s">
        <v>1343</v>
      </c>
      <c r="D50" s="15">
        <v>21000000</v>
      </c>
      <c r="E50" s="16">
        <v>20719.759999999998</v>
      </c>
      <c r="F50" s="17">
        <v>1.7600000000000001E-2</v>
      </c>
      <c r="G50" s="17">
        <v>7.1551000000000003E-2</v>
      </c>
    </row>
    <row r="51" spans="1:7" x14ac:dyDescent="0.25">
      <c r="A51" s="13" t="s">
        <v>3426</v>
      </c>
      <c r="B51" s="36" t="s">
        <v>3427</v>
      </c>
      <c r="C51" s="36" t="s">
        <v>1343</v>
      </c>
      <c r="D51" s="15">
        <v>20000000</v>
      </c>
      <c r="E51" s="16">
        <v>19878.400000000001</v>
      </c>
      <c r="F51" s="17">
        <v>1.6899999999999998E-2</v>
      </c>
      <c r="G51" s="17">
        <v>6.3798999999999995E-2</v>
      </c>
    </row>
    <row r="52" spans="1:7" x14ac:dyDescent="0.25">
      <c r="A52" s="13" t="s">
        <v>3428</v>
      </c>
      <c r="B52" s="36" t="s">
        <v>3429</v>
      </c>
      <c r="C52" s="36" t="s">
        <v>1343</v>
      </c>
      <c r="D52" s="15">
        <v>20000000</v>
      </c>
      <c r="E52" s="16">
        <v>19804.580000000002</v>
      </c>
      <c r="F52" s="17">
        <v>1.6899999999999998E-2</v>
      </c>
      <c r="G52" s="17">
        <v>7.3501999999999998E-2</v>
      </c>
    </row>
    <row r="53" spans="1:7" x14ac:dyDescent="0.25">
      <c r="A53" s="13" t="s">
        <v>3430</v>
      </c>
      <c r="B53" s="36" t="s">
        <v>3431</v>
      </c>
      <c r="C53" s="36" t="s">
        <v>1343</v>
      </c>
      <c r="D53" s="15">
        <v>20000000</v>
      </c>
      <c r="E53" s="16">
        <v>19767.259999999998</v>
      </c>
      <c r="F53" s="17">
        <v>1.6799999999999999E-2</v>
      </c>
      <c r="G53" s="17">
        <v>6.3201999999999994E-2</v>
      </c>
    </row>
    <row r="54" spans="1:7" x14ac:dyDescent="0.25">
      <c r="A54" s="13" t="s">
        <v>3432</v>
      </c>
      <c r="B54" s="36" t="s">
        <v>3433</v>
      </c>
      <c r="C54" s="36" t="s">
        <v>1343</v>
      </c>
      <c r="D54" s="15">
        <v>15000000</v>
      </c>
      <c r="E54" s="16">
        <v>14905.47</v>
      </c>
      <c r="F54" s="17">
        <v>1.2699999999999999E-2</v>
      </c>
      <c r="G54" s="17">
        <v>7.0152000000000006E-2</v>
      </c>
    </row>
    <row r="55" spans="1:7" x14ac:dyDescent="0.25">
      <c r="A55" s="13" t="s">
        <v>3434</v>
      </c>
      <c r="B55" s="36" t="s">
        <v>3435</v>
      </c>
      <c r="C55" s="36" t="s">
        <v>1343</v>
      </c>
      <c r="D55" s="15">
        <v>15000000</v>
      </c>
      <c r="E55" s="16">
        <v>14892.81</v>
      </c>
      <c r="F55" s="17">
        <v>1.2699999999999999E-2</v>
      </c>
      <c r="G55" s="17">
        <v>6.2548999999999993E-2</v>
      </c>
    </row>
    <row r="56" spans="1:7" x14ac:dyDescent="0.25">
      <c r="A56" s="13" t="s">
        <v>3436</v>
      </c>
      <c r="B56" s="36" t="s">
        <v>3437</v>
      </c>
      <c r="C56" s="36" t="s">
        <v>1362</v>
      </c>
      <c r="D56" s="15">
        <v>15000000</v>
      </c>
      <c r="E56" s="16">
        <v>14887.07</v>
      </c>
      <c r="F56" s="17">
        <v>1.2699999999999999E-2</v>
      </c>
      <c r="G56" s="17">
        <v>6.4397999999999997E-2</v>
      </c>
    </row>
    <row r="57" spans="1:7" x14ac:dyDescent="0.25">
      <c r="A57" s="13" t="s">
        <v>3438</v>
      </c>
      <c r="B57" s="36" t="s">
        <v>3439</v>
      </c>
      <c r="C57" s="36" t="s">
        <v>1343</v>
      </c>
      <c r="D57" s="15">
        <v>15000000</v>
      </c>
      <c r="E57" s="16">
        <v>14840.16</v>
      </c>
      <c r="F57" s="17">
        <v>1.26E-2</v>
      </c>
      <c r="G57" s="17">
        <v>6.4448000000000005E-2</v>
      </c>
    </row>
    <row r="58" spans="1:7" x14ac:dyDescent="0.25">
      <c r="A58" s="13" t="s">
        <v>3440</v>
      </c>
      <c r="B58" s="36" t="s">
        <v>3441</v>
      </c>
      <c r="C58" s="36" t="s">
        <v>1343</v>
      </c>
      <c r="D58" s="15">
        <v>15000000</v>
      </c>
      <c r="E58" s="16">
        <v>14839.94</v>
      </c>
      <c r="F58" s="17">
        <v>1.26E-2</v>
      </c>
      <c r="G58" s="17">
        <v>6.3499E-2</v>
      </c>
    </row>
    <row r="59" spans="1:7" x14ac:dyDescent="0.25">
      <c r="A59" s="13" t="s">
        <v>3442</v>
      </c>
      <c r="B59" s="36" t="s">
        <v>3443</v>
      </c>
      <c r="C59" s="36" t="s">
        <v>1343</v>
      </c>
      <c r="D59" s="15">
        <v>15000000</v>
      </c>
      <c r="E59" s="16">
        <v>14836.89</v>
      </c>
      <c r="F59" s="17">
        <v>1.26E-2</v>
      </c>
      <c r="G59" s="17">
        <v>6.2698000000000004E-2</v>
      </c>
    </row>
    <row r="60" spans="1:7" x14ac:dyDescent="0.25">
      <c r="A60" s="13" t="s">
        <v>3444</v>
      </c>
      <c r="B60" s="36" t="s">
        <v>3445</v>
      </c>
      <c r="C60" s="36" t="s">
        <v>1343</v>
      </c>
      <c r="D60" s="15">
        <v>15000000</v>
      </c>
      <c r="E60" s="16">
        <v>14818.13</v>
      </c>
      <c r="F60" s="17">
        <v>1.26E-2</v>
      </c>
      <c r="G60" s="17">
        <v>6.3999E-2</v>
      </c>
    </row>
    <row r="61" spans="1:7" x14ac:dyDescent="0.25">
      <c r="A61" s="13" t="s">
        <v>3446</v>
      </c>
      <c r="B61" s="36" t="s">
        <v>3447</v>
      </c>
      <c r="C61" s="36" t="s">
        <v>1343</v>
      </c>
      <c r="D61" s="15">
        <v>15000000</v>
      </c>
      <c r="E61" s="16">
        <v>14813.72</v>
      </c>
      <c r="F61" s="17">
        <v>1.26E-2</v>
      </c>
      <c r="G61" s="17">
        <v>7.6498999999999998E-2</v>
      </c>
    </row>
    <row r="62" spans="1:7" x14ac:dyDescent="0.25">
      <c r="A62" s="13" t="s">
        <v>3448</v>
      </c>
      <c r="B62" s="36" t="s">
        <v>3449</v>
      </c>
      <c r="C62" s="36" t="s">
        <v>1343</v>
      </c>
      <c r="D62" s="15">
        <v>15000000</v>
      </c>
      <c r="E62" s="16">
        <v>14798.85</v>
      </c>
      <c r="F62" s="17">
        <v>1.26E-2</v>
      </c>
      <c r="G62" s="17">
        <v>7.4050000000000005E-2</v>
      </c>
    </row>
    <row r="63" spans="1:7" x14ac:dyDescent="0.25">
      <c r="A63" s="13" t="s">
        <v>3450</v>
      </c>
      <c r="B63" s="36" t="s">
        <v>3451</v>
      </c>
      <c r="C63" s="36" t="s">
        <v>1343</v>
      </c>
      <c r="D63" s="15">
        <v>12500000</v>
      </c>
      <c r="E63" s="16">
        <v>12456.24</v>
      </c>
      <c r="F63" s="17">
        <v>1.06E-2</v>
      </c>
      <c r="G63" s="17">
        <v>7.1251999999999996E-2</v>
      </c>
    </row>
    <row r="64" spans="1:7" x14ac:dyDescent="0.25">
      <c r="A64" s="13" t="s">
        <v>3452</v>
      </c>
      <c r="B64" s="36" t="s">
        <v>3453</v>
      </c>
      <c r="C64" s="36" t="s">
        <v>1343</v>
      </c>
      <c r="D64" s="15">
        <v>10000000</v>
      </c>
      <c r="E64" s="16">
        <v>9955.92</v>
      </c>
      <c r="F64" s="17">
        <v>8.5000000000000006E-3</v>
      </c>
      <c r="G64" s="17">
        <v>5.9853000000000003E-2</v>
      </c>
    </row>
    <row r="65" spans="1:7" x14ac:dyDescent="0.25">
      <c r="A65" s="13" t="s">
        <v>3454</v>
      </c>
      <c r="B65" s="36" t="s">
        <v>3455</v>
      </c>
      <c r="C65" s="36" t="s">
        <v>1343</v>
      </c>
      <c r="D65" s="15">
        <v>10000000</v>
      </c>
      <c r="E65" s="16">
        <v>9955.68</v>
      </c>
      <c r="F65" s="17">
        <v>8.5000000000000006E-3</v>
      </c>
      <c r="G65" s="17">
        <v>6.2495000000000002E-2</v>
      </c>
    </row>
    <row r="66" spans="1:7" x14ac:dyDescent="0.25">
      <c r="A66" s="13" t="s">
        <v>3456</v>
      </c>
      <c r="B66" s="36" t="s">
        <v>3457</v>
      </c>
      <c r="C66" s="36" t="s">
        <v>1348</v>
      </c>
      <c r="D66" s="15">
        <v>10000000</v>
      </c>
      <c r="E66" s="16">
        <v>9930.6299999999992</v>
      </c>
      <c r="F66" s="17">
        <v>8.5000000000000006E-3</v>
      </c>
      <c r="G66" s="17">
        <v>7.7262999999999998E-2</v>
      </c>
    </row>
    <row r="67" spans="1:7" x14ac:dyDescent="0.25">
      <c r="A67" s="13" t="s">
        <v>3458</v>
      </c>
      <c r="B67" s="36" t="s">
        <v>3459</v>
      </c>
      <c r="C67" s="36" t="s">
        <v>1343</v>
      </c>
      <c r="D67" s="15">
        <v>10000000</v>
      </c>
      <c r="E67" s="16">
        <v>9925.3700000000008</v>
      </c>
      <c r="F67" s="17">
        <v>8.5000000000000006E-3</v>
      </c>
      <c r="G67" s="17">
        <v>7.0375999999999994E-2</v>
      </c>
    </row>
    <row r="68" spans="1:7" x14ac:dyDescent="0.25">
      <c r="A68" s="13" t="s">
        <v>3460</v>
      </c>
      <c r="B68" s="36" t="s">
        <v>3461</v>
      </c>
      <c r="C68" s="36" t="s">
        <v>1343</v>
      </c>
      <c r="D68" s="15">
        <v>10000000</v>
      </c>
      <c r="E68" s="16">
        <v>9915.49</v>
      </c>
      <c r="F68" s="17">
        <v>8.3999999999999995E-3</v>
      </c>
      <c r="G68" s="17">
        <v>7.5875999999999999E-2</v>
      </c>
    </row>
    <row r="69" spans="1:7" x14ac:dyDescent="0.25">
      <c r="A69" s="13" t="s">
        <v>3462</v>
      </c>
      <c r="B69" s="36" t="s">
        <v>3463</v>
      </c>
      <c r="C69" s="36" t="s">
        <v>1348</v>
      </c>
      <c r="D69" s="15">
        <v>10000000</v>
      </c>
      <c r="E69" s="16">
        <v>9911.8799999999992</v>
      </c>
      <c r="F69" s="17">
        <v>8.3999999999999995E-3</v>
      </c>
      <c r="G69" s="17">
        <v>7.7260999999999996E-2</v>
      </c>
    </row>
    <row r="70" spans="1:7" x14ac:dyDescent="0.25">
      <c r="A70" s="13" t="s">
        <v>3464</v>
      </c>
      <c r="B70" s="36" t="s">
        <v>3465</v>
      </c>
      <c r="C70" s="36" t="s">
        <v>1343</v>
      </c>
      <c r="D70" s="15">
        <v>10000000</v>
      </c>
      <c r="E70" s="16">
        <v>9910.7800000000007</v>
      </c>
      <c r="F70" s="17">
        <v>8.3999999999999995E-3</v>
      </c>
      <c r="G70" s="17">
        <v>6.2001000000000001E-2</v>
      </c>
    </row>
    <row r="71" spans="1:7" x14ac:dyDescent="0.25">
      <c r="A71" s="13" t="s">
        <v>3466</v>
      </c>
      <c r="B71" s="36" t="s">
        <v>3467</v>
      </c>
      <c r="C71" s="36" t="s">
        <v>1343</v>
      </c>
      <c r="D71" s="15">
        <v>10000000</v>
      </c>
      <c r="E71" s="16">
        <v>9906.11</v>
      </c>
      <c r="F71" s="17">
        <v>8.3999999999999995E-3</v>
      </c>
      <c r="G71" s="17">
        <v>7.0600999999999997E-2</v>
      </c>
    </row>
    <row r="72" spans="1:7" x14ac:dyDescent="0.25">
      <c r="A72" s="13" t="s">
        <v>3468</v>
      </c>
      <c r="B72" s="36" t="s">
        <v>3469</v>
      </c>
      <c r="C72" s="36" t="s">
        <v>1343</v>
      </c>
      <c r="D72" s="15">
        <v>10000000</v>
      </c>
      <c r="E72" s="16">
        <v>9892.0499999999993</v>
      </c>
      <c r="F72" s="17">
        <v>8.3999999999999995E-3</v>
      </c>
      <c r="G72" s="17">
        <v>6.4248E-2</v>
      </c>
    </row>
    <row r="73" spans="1:7" x14ac:dyDescent="0.25">
      <c r="A73" s="13" t="s">
        <v>3470</v>
      </c>
      <c r="B73" s="36" t="s">
        <v>3471</v>
      </c>
      <c r="C73" s="36" t="s">
        <v>1343</v>
      </c>
      <c r="D73" s="15">
        <v>10000000</v>
      </c>
      <c r="E73" s="16">
        <v>9889.48</v>
      </c>
      <c r="F73" s="17">
        <v>8.3999999999999995E-3</v>
      </c>
      <c r="G73" s="17">
        <v>6.4750000000000002E-2</v>
      </c>
    </row>
    <row r="74" spans="1:7" x14ac:dyDescent="0.25">
      <c r="A74" s="13" t="s">
        <v>3472</v>
      </c>
      <c r="B74" s="36" t="s">
        <v>3473</v>
      </c>
      <c r="C74" s="36" t="s">
        <v>1343</v>
      </c>
      <c r="D74" s="15">
        <v>10000000</v>
      </c>
      <c r="E74" s="16">
        <v>9888.1200000000008</v>
      </c>
      <c r="F74" s="17">
        <v>8.3999999999999995E-3</v>
      </c>
      <c r="G74" s="17">
        <v>7.3749999999999996E-2</v>
      </c>
    </row>
    <row r="75" spans="1:7" x14ac:dyDescent="0.25">
      <c r="A75" s="13" t="s">
        <v>3474</v>
      </c>
      <c r="B75" s="36" t="s">
        <v>3475</v>
      </c>
      <c r="C75" s="36" t="s">
        <v>1343</v>
      </c>
      <c r="D75" s="15">
        <v>10000000</v>
      </c>
      <c r="E75" s="16">
        <v>9878.98</v>
      </c>
      <c r="F75" s="17">
        <v>8.3999999999999995E-3</v>
      </c>
      <c r="G75" s="17">
        <v>7.0973999999999995E-2</v>
      </c>
    </row>
    <row r="76" spans="1:7" x14ac:dyDescent="0.25">
      <c r="A76" s="13" t="s">
        <v>3476</v>
      </c>
      <c r="B76" s="36" t="s">
        <v>3477</v>
      </c>
      <c r="C76" s="36" t="s">
        <v>1343</v>
      </c>
      <c r="D76" s="15">
        <v>10000000</v>
      </c>
      <c r="E76" s="16">
        <v>9856.11</v>
      </c>
      <c r="F76" s="17">
        <v>8.3999999999999995E-3</v>
      </c>
      <c r="G76" s="17">
        <v>7.1049000000000001E-2</v>
      </c>
    </row>
    <row r="77" spans="1:7" x14ac:dyDescent="0.25">
      <c r="A77" s="13" t="s">
        <v>3478</v>
      </c>
      <c r="B77" s="36" t="s">
        <v>3479</v>
      </c>
      <c r="C77" s="36" t="s">
        <v>1343</v>
      </c>
      <c r="D77" s="15">
        <v>10000000</v>
      </c>
      <c r="E77" s="16">
        <v>9855.83</v>
      </c>
      <c r="F77" s="17">
        <v>8.3999999999999995E-3</v>
      </c>
      <c r="G77" s="17">
        <v>7.5200000000000003E-2</v>
      </c>
    </row>
    <row r="78" spans="1:7" x14ac:dyDescent="0.25">
      <c r="A78" s="13" t="s">
        <v>3480</v>
      </c>
      <c r="B78" s="36" t="s">
        <v>3481</v>
      </c>
      <c r="C78" s="36" t="s">
        <v>1362</v>
      </c>
      <c r="D78" s="15">
        <v>10000000</v>
      </c>
      <c r="E78" s="16">
        <v>9850.69</v>
      </c>
      <c r="F78" s="17">
        <v>8.3999999999999995E-3</v>
      </c>
      <c r="G78" s="17">
        <v>7.1849999999999997E-2</v>
      </c>
    </row>
    <row r="79" spans="1:7" x14ac:dyDescent="0.25">
      <c r="A79" s="13" t="s">
        <v>3482</v>
      </c>
      <c r="B79" s="36" t="s">
        <v>3483</v>
      </c>
      <c r="C79" s="36" t="s">
        <v>1343</v>
      </c>
      <c r="D79" s="15">
        <v>10000000</v>
      </c>
      <c r="E79" s="16">
        <v>9849.2999999999993</v>
      </c>
      <c r="F79" s="17">
        <v>8.3999999999999995E-3</v>
      </c>
      <c r="G79" s="17">
        <v>7.1600999999999998E-2</v>
      </c>
    </row>
    <row r="80" spans="1:7" x14ac:dyDescent="0.25">
      <c r="A80" s="13" t="s">
        <v>3484</v>
      </c>
      <c r="B80" s="36" t="s">
        <v>3485</v>
      </c>
      <c r="C80" s="36" t="s">
        <v>1343</v>
      </c>
      <c r="D80" s="15">
        <v>9500000</v>
      </c>
      <c r="E80" s="16">
        <v>9365.24</v>
      </c>
      <c r="F80" s="17">
        <v>8.0000000000000002E-3</v>
      </c>
      <c r="G80" s="17">
        <v>7.0972999999999994E-2</v>
      </c>
    </row>
    <row r="81" spans="1:7" x14ac:dyDescent="0.25">
      <c r="A81" s="13" t="s">
        <v>3486</v>
      </c>
      <c r="B81" s="36" t="s">
        <v>3487</v>
      </c>
      <c r="C81" s="36" t="s">
        <v>1343</v>
      </c>
      <c r="D81" s="15">
        <v>9000000</v>
      </c>
      <c r="E81" s="16">
        <v>8865.1200000000008</v>
      </c>
      <c r="F81" s="17">
        <v>7.6E-3</v>
      </c>
      <c r="G81" s="17">
        <v>7.4049000000000004E-2</v>
      </c>
    </row>
    <row r="82" spans="1:7" x14ac:dyDescent="0.25">
      <c r="A82" s="13" t="s">
        <v>3488</v>
      </c>
      <c r="B82" s="36" t="s">
        <v>3489</v>
      </c>
      <c r="C82" s="36" t="s">
        <v>1343</v>
      </c>
      <c r="D82" s="15">
        <v>7500000</v>
      </c>
      <c r="E82" s="16">
        <v>7433.79</v>
      </c>
      <c r="F82" s="17">
        <v>6.3E-3</v>
      </c>
      <c r="G82" s="17">
        <v>6.6349000000000005E-2</v>
      </c>
    </row>
    <row r="83" spans="1:7" x14ac:dyDescent="0.25">
      <c r="A83" s="13" t="s">
        <v>3490</v>
      </c>
      <c r="B83" s="36" t="s">
        <v>3491</v>
      </c>
      <c r="C83" s="36" t="s">
        <v>1343</v>
      </c>
      <c r="D83" s="15">
        <v>7500000</v>
      </c>
      <c r="E83" s="16">
        <v>7424.42</v>
      </c>
      <c r="F83" s="17">
        <v>6.3E-3</v>
      </c>
      <c r="G83" s="17">
        <v>6.6351999999999994E-2</v>
      </c>
    </row>
    <row r="84" spans="1:7" x14ac:dyDescent="0.25">
      <c r="A84" s="13" t="s">
        <v>3492</v>
      </c>
      <c r="B84" s="36" t="s">
        <v>3493</v>
      </c>
      <c r="C84" s="36" t="s">
        <v>1362</v>
      </c>
      <c r="D84" s="15">
        <v>7500000</v>
      </c>
      <c r="E84" s="16">
        <v>7407.8</v>
      </c>
      <c r="F84" s="17">
        <v>6.3E-3</v>
      </c>
      <c r="G84" s="17">
        <v>6.4899999999999999E-2</v>
      </c>
    </row>
    <row r="85" spans="1:7" x14ac:dyDescent="0.25">
      <c r="A85" s="13" t="s">
        <v>3494</v>
      </c>
      <c r="B85" s="36" t="s">
        <v>3495</v>
      </c>
      <c r="C85" s="36" t="s">
        <v>1343</v>
      </c>
      <c r="D85" s="15">
        <v>7500000</v>
      </c>
      <c r="E85" s="16">
        <v>7388.36</v>
      </c>
      <c r="F85" s="17">
        <v>6.3E-3</v>
      </c>
      <c r="G85" s="17">
        <v>7.1624999999999994E-2</v>
      </c>
    </row>
    <row r="86" spans="1:7" x14ac:dyDescent="0.25">
      <c r="A86" s="13" t="s">
        <v>3496</v>
      </c>
      <c r="B86" s="36" t="s">
        <v>3497</v>
      </c>
      <c r="C86" s="36" t="s">
        <v>1343</v>
      </c>
      <c r="D86" s="15">
        <v>5000000</v>
      </c>
      <c r="E86" s="16">
        <v>4966.72</v>
      </c>
      <c r="F86" s="17">
        <v>4.1999999999999997E-3</v>
      </c>
      <c r="G86" s="17">
        <v>6.7946999999999994E-2</v>
      </c>
    </row>
    <row r="87" spans="1:7" x14ac:dyDescent="0.25">
      <c r="A87" s="13" t="s">
        <v>3498</v>
      </c>
      <c r="B87" s="36" t="s">
        <v>3499</v>
      </c>
      <c r="C87" s="36" t="s">
        <v>1343</v>
      </c>
      <c r="D87" s="15">
        <v>5000000</v>
      </c>
      <c r="E87" s="16">
        <v>4961.21</v>
      </c>
      <c r="F87" s="17">
        <v>4.1999999999999997E-3</v>
      </c>
      <c r="G87" s="17">
        <v>6.7951999999999999E-2</v>
      </c>
    </row>
    <row r="88" spans="1:7" x14ac:dyDescent="0.25">
      <c r="A88" s="13" t="s">
        <v>3500</v>
      </c>
      <c r="B88" s="36" t="s">
        <v>3501</v>
      </c>
      <c r="C88" s="36" t="s">
        <v>1348</v>
      </c>
      <c r="D88" s="15">
        <v>5000000</v>
      </c>
      <c r="E88" s="16">
        <v>4959.0600000000004</v>
      </c>
      <c r="F88" s="17">
        <v>4.1999999999999997E-3</v>
      </c>
      <c r="G88" s="17">
        <v>7.7263999999999999E-2</v>
      </c>
    </row>
    <row r="89" spans="1:7" x14ac:dyDescent="0.25">
      <c r="A89" s="13" t="s">
        <v>3502</v>
      </c>
      <c r="B89" s="36" t="s">
        <v>3503</v>
      </c>
      <c r="C89" s="36" t="s">
        <v>1343</v>
      </c>
      <c r="D89" s="15">
        <v>5000000</v>
      </c>
      <c r="E89" s="16">
        <v>4958.82</v>
      </c>
      <c r="F89" s="17">
        <v>4.1999999999999997E-3</v>
      </c>
      <c r="G89" s="17">
        <v>7.0499000000000006E-2</v>
      </c>
    </row>
    <row r="90" spans="1:7" x14ac:dyDescent="0.25">
      <c r="A90" s="13" t="s">
        <v>3504</v>
      </c>
      <c r="B90" s="36" t="s">
        <v>3505</v>
      </c>
      <c r="C90" s="36" t="s">
        <v>1343</v>
      </c>
      <c r="D90" s="15">
        <v>5000000</v>
      </c>
      <c r="E90" s="16">
        <v>4950.3599999999997</v>
      </c>
      <c r="F90" s="17">
        <v>4.1999999999999997E-3</v>
      </c>
      <c r="G90" s="17">
        <v>7.4703000000000006E-2</v>
      </c>
    </row>
    <row r="91" spans="1:7" x14ac:dyDescent="0.25">
      <c r="A91" s="13" t="s">
        <v>3506</v>
      </c>
      <c r="B91" s="36" t="s">
        <v>3507</v>
      </c>
      <c r="C91" s="36" t="s">
        <v>1343</v>
      </c>
      <c r="D91" s="15">
        <v>5000000</v>
      </c>
      <c r="E91" s="16">
        <v>4946.3500000000004</v>
      </c>
      <c r="F91" s="17">
        <v>4.1999999999999997E-3</v>
      </c>
      <c r="G91" s="17">
        <v>7.4700000000000003E-2</v>
      </c>
    </row>
    <row r="92" spans="1:7" x14ac:dyDescent="0.25">
      <c r="A92" s="13" t="s">
        <v>3508</v>
      </c>
      <c r="B92" s="36" t="s">
        <v>3509</v>
      </c>
      <c r="C92" s="36" t="s">
        <v>1343</v>
      </c>
      <c r="D92" s="15">
        <v>5000000</v>
      </c>
      <c r="E92" s="16">
        <v>4945.71</v>
      </c>
      <c r="F92" s="17">
        <v>4.1999999999999997E-3</v>
      </c>
      <c r="G92" s="17">
        <v>7.0299E-2</v>
      </c>
    </row>
    <row r="93" spans="1:7" x14ac:dyDescent="0.25">
      <c r="A93" s="13" t="s">
        <v>3510</v>
      </c>
      <c r="B93" s="36" t="s">
        <v>3511</v>
      </c>
      <c r="C93" s="36" t="s">
        <v>1348</v>
      </c>
      <c r="D93" s="15">
        <v>5000000</v>
      </c>
      <c r="E93" s="16">
        <v>4941.79</v>
      </c>
      <c r="F93" s="17">
        <v>4.1999999999999997E-3</v>
      </c>
      <c r="G93" s="17">
        <v>6.8250000000000005E-2</v>
      </c>
    </row>
    <row r="94" spans="1:7" x14ac:dyDescent="0.25">
      <c r="A94" s="13" t="s">
        <v>3512</v>
      </c>
      <c r="B94" s="36" t="s">
        <v>3513</v>
      </c>
      <c r="C94" s="36" t="s">
        <v>1362</v>
      </c>
      <c r="D94" s="15">
        <v>5000000</v>
      </c>
      <c r="E94" s="16">
        <v>4940.28</v>
      </c>
      <c r="F94" s="17">
        <v>4.1999999999999997E-3</v>
      </c>
      <c r="G94" s="17">
        <v>7.1175000000000002E-2</v>
      </c>
    </row>
    <row r="95" spans="1:7" x14ac:dyDescent="0.25">
      <c r="A95" s="13" t="s">
        <v>3514</v>
      </c>
      <c r="B95" s="36" t="s">
        <v>3515</v>
      </c>
      <c r="C95" s="36" t="s">
        <v>1343</v>
      </c>
      <c r="D95" s="15">
        <v>5000000</v>
      </c>
      <c r="E95" s="16">
        <v>4939.3500000000004</v>
      </c>
      <c r="F95" s="17">
        <v>4.1999999999999997E-3</v>
      </c>
      <c r="G95" s="17">
        <v>7.4700000000000003E-2</v>
      </c>
    </row>
    <row r="96" spans="1:7" x14ac:dyDescent="0.25">
      <c r="A96" s="13" t="s">
        <v>3516</v>
      </c>
      <c r="B96" s="36" t="s">
        <v>3517</v>
      </c>
      <c r="C96" s="36" t="s">
        <v>1343</v>
      </c>
      <c r="D96" s="15">
        <v>5000000</v>
      </c>
      <c r="E96" s="16">
        <v>4938.4799999999996</v>
      </c>
      <c r="F96" s="17">
        <v>4.1999999999999997E-3</v>
      </c>
      <c r="G96" s="17">
        <v>7.1051000000000003E-2</v>
      </c>
    </row>
    <row r="97" spans="1:7" x14ac:dyDescent="0.25">
      <c r="A97" s="13" t="s">
        <v>3518</v>
      </c>
      <c r="B97" s="36" t="s">
        <v>3519</v>
      </c>
      <c r="C97" s="36" t="s">
        <v>1343</v>
      </c>
      <c r="D97" s="15">
        <v>5000000</v>
      </c>
      <c r="E97" s="16">
        <v>4936.95</v>
      </c>
      <c r="F97" s="17">
        <v>4.1999999999999997E-3</v>
      </c>
      <c r="G97" s="17">
        <v>7.3999999999999996E-2</v>
      </c>
    </row>
    <row r="98" spans="1:7" x14ac:dyDescent="0.25">
      <c r="A98" s="13" t="s">
        <v>3520</v>
      </c>
      <c r="B98" s="36" t="s">
        <v>3521</v>
      </c>
      <c r="C98" s="36" t="s">
        <v>1343</v>
      </c>
      <c r="D98" s="15">
        <v>5000000</v>
      </c>
      <c r="E98" s="16">
        <v>4930.49</v>
      </c>
      <c r="F98" s="17">
        <v>4.1999999999999997E-3</v>
      </c>
      <c r="G98" s="17">
        <v>8.2999000000000003E-2</v>
      </c>
    </row>
    <row r="99" spans="1:7" x14ac:dyDescent="0.25">
      <c r="A99" s="13" t="s">
        <v>3522</v>
      </c>
      <c r="B99" s="36" t="s">
        <v>3523</v>
      </c>
      <c r="C99" s="36" t="s">
        <v>1343</v>
      </c>
      <c r="D99" s="15">
        <v>5000000</v>
      </c>
      <c r="E99" s="16">
        <v>4916.28</v>
      </c>
      <c r="F99" s="17">
        <v>4.1999999999999997E-3</v>
      </c>
      <c r="G99" s="17">
        <v>7.3999999999999996E-2</v>
      </c>
    </row>
    <row r="100" spans="1:7" x14ac:dyDescent="0.25">
      <c r="A100" s="14" t="s">
        <v>325</v>
      </c>
      <c r="B100" s="37"/>
      <c r="C100" s="37"/>
      <c r="D100" s="18"/>
      <c r="E100" s="29">
        <v>694872.08</v>
      </c>
      <c r="F100" s="30">
        <v>0.59150000000000003</v>
      </c>
      <c r="G100" s="21"/>
    </row>
    <row r="101" spans="1:7" x14ac:dyDescent="0.25">
      <c r="A101" s="13"/>
      <c r="B101" s="36"/>
      <c r="C101" s="36"/>
      <c r="D101" s="15"/>
      <c r="E101" s="16"/>
      <c r="F101" s="17"/>
      <c r="G101" s="17"/>
    </row>
    <row r="102" spans="1:7" x14ac:dyDescent="0.25">
      <c r="A102" s="25" t="s">
        <v>336</v>
      </c>
      <c r="B102" s="38"/>
      <c r="C102" s="38"/>
      <c r="D102" s="26"/>
      <c r="E102" s="29">
        <v>1308089.56</v>
      </c>
      <c r="F102" s="30">
        <v>1.1135999999999999</v>
      </c>
      <c r="G102" s="21"/>
    </row>
    <row r="103" spans="1:7" x14ac:dyDescent="0.25">
      <c r="A103" s="13"/>
      <c r="B103" s="36"/>
      <c r="C103" s="36"/>
      <c r="D103" s="15"/>
      <c r="E103" s="16"/>
      <c r="F103" s="17"/>
      <c r="G103" s="17"/>
    </row>
    <row r="104" spans="1:7" x14ac:dyDescent="0.25">
      <c r="A104" s="13"/>
      <c r="B104" s="36"/>
      <c r="C104" s="36"/>
      <c r="D104" s="15"/>
      <c r="E104" s="16"/>
      <c r="F104" s="17"/>
      <c r="G104" s="17"/>
    </row>
    <row r="105" spans="1:7" x14ac:dyDescent="0.25">
      <c r="A105" s="14" t="s">
        <v>1363</v>
      </c>
      <c r="B105" s="36"/>
      <c r="C105" s="36"/>
      <c r="D105" s="15"/>
      <c r="E105" s="16"/>
      <c r="F105" s="17"/>
      <c r="G105" s="17"/>
    </row>
    <row r="106" spans="1:7" x14ac:dyDescent="0.25">
      <c r="A106" s="13" t="s">
        <v>1364</v>
      </c>
      <c r="B106" s="36" t="s">
        <v>1365</v>
      </c>
      <c r="C106" s="36"/>
      <c r="D106" s="15">
        <v>26824.42</v>
      </c>
      <c r="E106" s="16">
        <v>3220.64</v>
      </c>
      <c r="F106" s="17">
        <v>2.7000000000000001E-3</v>
      </c>
      <c r="G106" s="17"/>
    </row>
    <row r="107" spans="1:7" x14ac:dyDescent="0.25">
      <c r="A107" s="13"/>
      <c r="B107" s="36"/>
      <c r="C107" s="36"/>
      <c r="D107" s="15"/>
      <c r="E107" s="16"/>
      <c r="F107" s="17"/>
      <c r="G107" s="17"/>
    </row>
    <row r="108" spans="1:7" x14ac:dyDescent="0.25">
      <c r="A108" s="25" t="s">
        <v>336</v>
      </c>
      <c r="B108" s="38"/>
      <c r="C108" s="38"/>
      <c r="D108" s="26"/>
      <c r="E108" s="29">
        <v>3220.64</v>
      </c>
      <c r="F108" s="30">
        <v>2.7000000000000001E-3</v>
      </c>
      <c r="G108" s="21"/>
    </row>
    <row r="109" spans="1:7" x14ac:dyDescent="0.25">
      <c r="A109" s="13"/>
      <c r="B109" s="36"/>
      <c r="C109" s="36"/>
      <c r="D109" s="15"/>
      <c r="E109" s="16"/>
      <c r="F109" s="17"/>
      <c r="G109" s="17"/>
    </row>
    <row r="110" spans="1:7" x14ac:dyDescent="0.25">
      <c r="A110" s="14" t="s">
        <v>337</v>
      </c>
      <c r="B110" s="36"/>
      <c r="C110" s="36"/>
      <c r="D110" s="15"/>
      <c r="E110" s="16"/>
      <c r="F110" s="17"/>
      <c r="G110" s="17"/>
    </row>
    <row r="111" spans="1:7" x14ac:dyDescent="0.25">
      <c r="A111" s="13" t="s">
        <v>339</v>
      </c>
      <c r="B111" s="36"/>
      <c r="C111" s="36"/>
      <c r="D111" s="15"/>
      <c r="E111" s="16">
        <v>34</v>
      </c>
      <c r="F111" s="67">
        <v>0</v>
      </c>
      <c r="G111" s="17">
        <v>5.1214000000000003E-2</v>
      </c>
    </row>
    <row r="112" spans="1:7" x14ac:dyDescent="0.25">
      <c r="A112" s="14" t="s">
        <v>325</v>
      </c>
      <c r="B112" s="37"/>
      <c r="C112" s="37"/>
      <c r="D112" s="18"/>
      <c r="E112" s="29">
        <v>34</v>
      </c>
      <c r="F112" s="69">
        <v>0</v>
      </c>
      <c r="G112" s="21"/>
    </row>
    <row r="113" spans="1:7" x14ac:dyDescent="0.25">
      <c r="A113" s="13"/>
      <c r="B113" s="36"/>
      <c r="C113" s="36"/>
      <c r="D113" s="15"/>
      <c r="E113" s="16"/>
      <c r="F113" s="17"/>
      <c r="G113" s="17"/>
    </row>
    <row r="114" spans="1:7" x14ac:dyDescent="0.25">
      <c r="A114" s="25" t="s">
        <v>336</v>
      </c>
      <c r="B114" s="38"/>
      <c r="C114" s="38"/>
      <c r="D114" s="26"/>
      <c r="E114" s="29">
        <v>34</v>
      </c>
      <c r="F114" s="69">
        <v>0</v>
      </c>
      <c r="G114" s="21"/>
    </row>
    <row r="115" spans="1:7" x14ac:dyDescent="0.25">
      <c r="A115" s="13" t="s">
        <v>340</v>
      </c>
      <c r="B115" s="36"/>
      <c r="C115" s="36"/>
      <c r="D115" s="15"/>
      <c r="E115" s="16">
        <v>4.7698999999999997E-3</v>
      </c>
      <c r="F115" s="67">
        <v>0</v>
      </c>
      <c r="G115" s="17"/>
    </row>
    <row r="116" spans="1:7" x14ac:dyDescent="0.25">
      <c r="A116" s="13" t="s">
        <v>341</v>
      </c>
      <c r="B116" s="36"/>
      <c r="C116" s="36"/>
      <c r="D116" s="15"/>
      <c r="E116" s="31">
        <v>-137256.42476990001</v>
      </c>
      <c r="F116" s="32">
        <v>-0.1163</v>
      </c>
      <c r="G116" s="17">
        <v>5.1214000000000003E-2</v>
      </c>
    </row>
    <row r="117" spans="1:7" x14ac:dyDescent="0.25">
      <c r="A117" s="33" t="s">
        <v>342</v>
      </c>
      <c r="B117" s="39"/>
      <c r="C117" s="39"/>
      <c r="D117" s="34"/>
      <c r="E117" s="27">
        <v>1174087.78</v>
      </c>
      <c r="F117" s="28">
        <v>1</v>
      </c>
      <c r="G117" s="28"/>
    </row>
    <row r="118" spans="1:7" x14ac:dyDescent="0.25">
      <c r="A118" s="70" t="s">
        <v>343</v>
      </c>
      <c r="B118" s="71"/>
      <c r="C118" s="71"/>
      <c r="D118" s="71"/>
      <c r="E118" s="71"/>
      <c r="F118" s="71"/>
      <c r="G118" s="72"/>
    </row>
    <row r="119" spans="1:7" x14ac:dyDescent="0.25">
      <c r="A119" s="1" t="s">
        <v>1366</v>
      </c>
    </row>
    <row r="120" spans="1:7" x14ac:dyDescent="0.25">
      <c r="A120" s="1" t="s">
        <v>344</v>
      </c>
    </row>
    <row r="122" spans="1:7" x14ac:dyDescent="0.25">
      <c r="A122" s="1" t="s">
        <v>346</v>
      </c>
    </row>
    <row r="123" spans="1:7" x14ac:dyDescent="0.25">
      <c r="A123" s="56" t="s">
        <v>347</v>
      </c>
      <c r="B123" s="3" t="s">
        <v>163</v>
      </c>
    </row>
    <row r="124" spans="1:7" x14ac:dyDescent="0.25">
      <c r="A124" t="s">
        <v>348</v>
      </c>
    </row>
    <row r="125" spans="1:7" x14ac:dyDescent="0.25">
      <c r="A125" t="s">
        <v>349</v>
      </c>
      <c r="B125" t="s">
        <v>350</v>
      </c>
      <c r="C125" t="s">
        <v>350</v>
      </c>
    </row>
    <row r="126" spans="1:7" x14ac:dyDescent="0.25">
      <c r="B126" s="58">
        <v>46265</v>
      </c>
      <c r="C126" s="58">
        <v>46295</v>
      </c>
    </row>
    <row r="127" spans="1:7" x14ac:dyDescent="0.25">
      <c r="A127" t="s">
        <v>1742</v>
      </c>
      <c r="B127">
        <v>3514.2698</v>
      </c>
      <c r="C127">
        <v>3531.3406</v>
      </c>
    </row>
    <row r="128" spans="1:7" x14ac:dyDescent="0.25">
      <c r="A128" t="s">
        <v>1367</v>
      </c>
      <c r="B128">
        <v>2132.3804</v>
      </c>
      <c r="C128">
        <v>2142.7384999999999</v>
      </c>
    </row>
    <row r="129" spans="1:3" x14ac:dyDescent="0.25">
      <c r="A129" t="s">
        <v>1904</v>
      </c>
      <c r="B129">
        <v>1194.3847000000001</v>
      </c>
      <c r="C129">
        <v>1194.2801999999999</v>
      </c>
    </row>
    <row r="130" spans="1:3" x14ac:dyDescent="0.25">
      <c r="A130" t="s">
        <v>1370</v>
      </c>
      <c r="B130">
        <v>2474.2927</v>
      </c>
      <c r="C130">
        <v>2473.9427000000001</v>
      </c>
    </row>
    <row r="131" spans="1:3" x14ac:dyDescent="0.25">
      <c r="A131" t="s">
        <v>591</v>
      </c>
      <c r="B131">
        <v>3665.2660999999998</v>
      </c>
      <c r="C131">
        <v>3683.0704000000001</v>
      </c>
    </row>
    <row r="132" spans="1:3" x14ac:dyDescent="0.25">
      <c r="A132" t="s">
        <v>592</v>
      </c>
      <c r="B132">
        <v>3514.3105</v>
      </c>
      <c r="C132">
        <v>3531.3815</v>
      </c>
    </row>
    <row r="133" spans="1:3" x14ac:dyDescent="0.25">
      <c r="A133" t="s">
        <v>1371</v>
      </c>
      <c r="B133">
        <v>1005.365</v>
      </c>
      <c r="C133">
        <v>1005.1254</v>
      </c>
    </row>
    <row r="134" spans="1:3" x14ac:dyDescent="0.25">
      <c r="A134" t="s">
        <v>1372</v>
      </c>
      <c r="B134">
        <v>2175.4261000000001</v>
      </c>
      <c r="C134">
        <v>2173.5434</v>
      </c>
    </row>
    <row r="135" spans="1:3" x14ac:dyDescent="0.25">
      <c r="A135" t="s">
        <v>3524</v>
      </c>
      <c r="B135">
        <v>2331.7192</v>
      </c>
      <c r="C135">
        <v>2342.9004</v>
      </c>
    </row>
    <row r="136" spans="1:3" x14ac:dyDescent="0.25">
      <c r="A136" t="s">
        <v>1373</v>
      </c>
      <c r="B136">
        <v>2090.2323999999999</v>
      </c>
      <c r="C136">
        <v>2100.2521000000002</v>
      </c>
    </row>
    <row r="137" spans="1:3" x14ac:dyDescent="0.25">
      <c r="A137" t="s">
        <v>3525</v>
      </c>
      <c r="B137">
        <v>1328.5824</v>
      </c>
      <c r="C137">
        <v>1334.9532999999999</v>
      </c>
    </row>
    <row r="138" spans="1:3" x14ac:dyDescent="0.25">
      <c r="A138" t="s">
        <v>1381</v>
      </c>
      <c r="B138">
        <v>2153.8067000000001</v>
      </c>
      <c r="C138">
        <v>2153.5086000000001</v>
      </c>
    </row>
    <row r="139" spans="1:3" x14ac:dyDescent="0.25">
      <c r="A139" t="s">
        <v>3526</v>
      </c>
      <c r="B139">
        <v>3588.1325999999999</v>
      </c>
      <c r="C139">
        <v>3605.3382000000001</v>
      </c>
    </row>
    <row r="140" spans="1:3" x14ac:dyDescent="0.25">
      <c r="A140" t="s">
        <v>1073</v>
      </c>
      <c r="B140">
        <v>3437.1790000000001</v>
      </c>
      <c r="C140">
        <v>3453.6608999999999</v>
      </c>
    </row>
    <row r="141" spans="1:3" x14ac:dyDescent="0.25">
      <c r="A141" t="s">
        <v>1382</v>
      </c>
      <c r="B141">
        <v>1083.5882999999999</v>
      </c>
      <c r="C141">
        <v>1083.3325</v>
      </c>
    </row>
    <row r="142" spans="1:3" x14ac:dyDescent="0.25">
      <c r="A142" t="s">
        <v>1383</v>
      </c>
      <c r="B142">
        <v>1216.5156999999999</v>
      </c>
      <c r="C142">
        <v>1215.4751000000001</v>
      </c>
    </row>
    <row r="143" spans="1:3" x14ac:dyDescent="0.25">
      <c r="A143" t="s">
        <v>3527</v>
      </c>
      <c r="B143" t="s">
        <v>1368</v>
      </c>
      <c r="C143" t="s">
        <v>1369</v>
      </c>
    </row>
    <row r="144" spans="1:3" x14ac:dyDescent="0.25">
      <c r="A144" t="s">
        <v>3528</v>
      </c>
      <c r="B144" t="s">
        <v>1368</v>
      </c>
      <c r="C144" t="s">
        <v>1369</v>
      </c>
    </row>
    <row r="145" spans="1:4" x14ac:dyDescent="0.25">
      <c r="A145" t="s">
        <v>3529</v>
      </c>
      <c r="B145">
        <v>1169.4269999999999</v>
      </c>
      <c r="C145">
        <v>1175.0658000000001</v>
      </c>
    </row>
    <row r="146" spans="1:4" x14ac:dyDescent="0.25">
      <c r="A146" t="s">
        <v>3530</v>
      </c>
      <c r="B146" t="s">
        <v>1368</v>
      </c>
      <c r="C146" t="s">
        <v>1369</v>
      </c>
    </row>
    <row r="147" spans="1:4" x14ac:dyDescent="0.25">
      <c r="A147" t="s">
        <v>3531</v>
      </c>
      <c r="B147">
        <v>3263.1192999999998</v>
      </c>
      <c r="C147">
        <v>3278.7716999999998</v>
      </c>
    </row>
    <row r="148" spans="1:4" x14ac:dyDescent="0.25">
      <c r="A148" t="s">
        <v>3532</v>
      </c>
      <c r="B148" t="s">
        <v>1368</v>
      </c>
      <c r="C148" t="s">
        <v>1369</v>
      </c>
    </row>
    <row r="149" spans="1:4" x14ac:dyDescent="0.25">
      <c r="A149" t="s">
        <v>3533</v>
      </c>
      <c r="B149">
        <v>1244.9164000000001</v>
      </c>
      <c r="C149">
        <v>1244.6237000000001</v>
      </c>
    </row>
    <row r="150" spans="1:4" x14ac:dyDescent="0.25">
      <c r="A150" t="s">
        <v>3534</v>
      </c>
      <c r="B150">
        <v>1232.2933</v>
      </c>
      <c r="C150">
        <v>1231.2393999999999</v>
      </c>
    </row>
    <row r="151" spans="1:4" x14ac:dyDescent="0.25">
      <c r="A151" t="s">
        <v>1907</v>
      </c>
      <c r="B151" t="s">
        <v>1368</v>
      </c>
      <c r="C151" t="s">
        <v>1369</v>
      </c>
    </row>
    <row r="152" spans="1:4" x14ac:dyDescent="0.25">
      <c r="A152" t="s">
        <v>1908</v>
      </c>
      <c r="B152" t="s">
        <v>1368</v>
      </c>
      <c r="C152" t="s">
        <v>1369</v>
      </c>
    </row>
    <row r="153" spans="1:4" x14ac:dyDescent="0.25">
      <c r="A153" t="s">
        <v>1909</v>
      </c>
      <c r="B153" t="s">
        <v>1368</v>
      </c>
      <c r="C153" t="s">
        <v>1369</v>
      </c>
    </row>
    <row r="154" spans="1:4" x14ac:dyDescent="0.25">
      <c r="A154" t="s">
        <v>1910</v>
      </c>
      <c r="B154" t="s">
        <v>1368</v>
      </c>
      <c r="C154" t="s">
        <v>1369</v>
      </c>
    </row>
    <row r="155" spans="1:4" x14ac:dyDescent="0.25">
      <c r="A155" t="s">
        <v>1377</v>
      </c>
    </row>
    <row r="157" spans="1:4" x14ac:dyDescent="0.25">
      <c r="A157" t="s">
        <v>1066</v>
      </c>
    </row>
    <row r="159" spans="1:4" x14ac:dyDescent="0.25">
      <c r="A159" s="59" t="s">
        <v>1067</v>
      </c>
      <c r="B159" s="59" t="s">
        <v>1068</v>
      </c>
      <c r="C159" s="59" t="s">
        <v>1069</v>
      </c>
      <c r="D159" s="59" t="s">
        <v>1070</v>
      </c>
    </row>
    <row r="160" spans="1:4" x14ac:dyDescent="0.25">
      <c r="A160" s="59" t="s">
        <v>3535</v>
      </c>
      <c r="B160" s="59"/>
      <c r="C160" s="59">
        <v>6.1070753</v>
      </c>
      <c r="D160" s="59">
        <v>6.1070753</v>
      </c>
    </row>
    <row r="161" spans="1:4" x14ac:dyDescent="0.25">
      <c r="A161" s="59" t="s">
        <v>1378</v>
      </c>
      <c r="B161" s="59"/>
      <c r="C161" s="59">
        <v>12.350910300000001</v>
      </c>
      <c r="D161" s="59">
        <v>12.350910300000001</v>
      </c>
    </row>
    <row r="162" spans="1:4" x14ac:dyDescent="0.25">
      <c r="A162" s="59" t="s">
        <v>1379</v>
      </c>
      <c r="B162" s="59"/>
      <c r="C162" s="59">
        <v>5.1188624000000003</v>
      </c>
      <c r="D162" s="59">
        <v>5.1188624000000003</v>
      </c>
    </row>
    <row r="163" spans="1:4" x14ac:dyDescent="0.25">
      <c r="A163" s="59" t="s">
        <v>1380</v>
      </c>
      <c r="B163" s="59"/>
      <c r="C163" s="59">
        <v>12.4234768</v>
      </c>
      <c r="D163" s="59">
        <v>12.4234768</v>
      </c>
    </row>
    <row r="164" spans="1:4" x14ac:dyDescent="0.25">
      <c r="A164" s="59" t="s">
        <v>1381</v>
      </c>
      <c r="B164" s="59"/>
      <c r="C164" s="59">
        <v>10.6146721</v>
      </c>
      <c r="D164" s="59">
        <v>10.6146721</v>
      </c>
    </row>
    <row r="165" spans="1:4" x14ac:dyDescent="0.25">
      <c r="A165" s="59" t="s">
        <v>1382</v>
      </c>
      <c r="B165" s="59"/>
      <c r="C165" s="59">
        <v>5.4476246000000002</v>
      </c>
      <c r="D165" s="59">
        <v>5.4476246000000002</v>
      </c>
    </row>
    <row r="166" spans="1:4" x14ac:dyDescent="0.25">
      <c r="A166" s="59" t="s">
        <v>1383</v>
      </c>
      <c r="B166" s="59"/>
      <c r="C166" s="59">
        <v>6.8628182000000004</v>
      </c>
      <c r="D166" s="59">
        <v>6.8628182000000004</v>
      </c>
    </row>
    <row r="167" spans="1:4" x14ac:dyDescent="0.25">
      <c r="A167" s="59" t="s">
        <v>3536</v>
      </c>
      <c r="B167" s="59"/>
      <c r="C167" s="59">
        <v>6.2651085999999996</v>
      </c>
      <c r="D167" s="59">
        <v>6.2651085999999996</v>
      </c>
    </row>
    <row r="168" spans="1:4" x14ac:dyDescent="0.25">
      <c r="A168" s="59" t="s">
        <v>3537</v>
      </c>
      <c r="B168" s="59"/>
      <c r="C168" s="59">
        <v>6.9483145000000004</v>
      </c>
      <c r="D168" s="59">
        <v>6.9483145000000004</v>
      </c>
    </row>
    <row r="170" spans="1:4" x14ac:dyDescent="0.25">
      <c r="A170" t="s">
        <v>353</v>
      </c>
      <c r="B170" s="3" t="s">
        <v>163</v>
      </c>
    </row>
    <row r="171" spans="1:4" ht="29.1" customHeight="1" x14ac:dyDescent="0.25">
      <c r="A171" s="56" t="s">
        <v>354</v>
      </c>
      <c r="B171" s="3" t="s">
        <v>163</v>
      </c>
    </row>
    <row r="172" spans="1:4" ht="29.1" customHeight="1" x14ac:dyDescent="0.25">
      <c r="A172" s="56" t="s">
        <v>355</v>
      </c>
      <c r="B172" s="3" t="s">
        <v>163</v>
      </c>
    </row>
    <row r="173" spans="1:4" x14ac:dyDescent="0.25">
      <c r="A173" t="s">
        <v>356</v>
      </c>
      <c r="B173" s="66">
        <f>B188</f>
        <v>0.16908465452272001</v>
      </c>
    </row>
    <row r="174" spans="1:4" ht="43.5" customHeight="1" x14ac:dyDescent="0.25">
      <c r="A174" s="56" t="s">
        <v>357</v>
      </c>
      <c r="B174" s="3" t="s">
        <v>163</v>
      </c>
    </row>
    <row r="175" spans="1:4" x14ac:dyDescent="0.25">
      <c r="B175" s="3"/>
    </row>
    <row r="176" spans="1:4" ht="29.1" customHeight="1" x14ac:dyDescent="0.25">
      <c r="A176" s="56" t="s">
        <v>358</v>
      </c>
      <c r="B176" s="3" t="s">
        <v>163</v>
      </c>
    </row>
    <row r="177" spans="1:6" ht="29.1" customHeight="1" x14ac:dyDescent="0.25">
      <c r="A177" s="56" t="s">
        <v>359</v>
      </c>
      <c r="B177">
        <v>119470.06</v>
      </c>
    </row>
    <row r="178" spans="1:6" ht="29.1" customHeight="1" x14ac:dyDescent="0.25">
      <c r="A178" s="56" t="s">
        <v>360</v>
      </c>
      <c r="B178" s="3" t="s">
        <v>163</v>
      </c>
    </row>
    <row r="179" spans="1:6" ht="29.1" customHeight="1" x14ac:dyDescent="0.25">
      <c r="A179" s="56" t="s">
        <v>361</v>
      </c>
      <c r="B179" s="3" t="s">
        <v>163</v>
      </c>
    </row>
    <row r="180" spans="1:6" x14ac:dyDescent="0.25">
      <c r="A180" s="56"/>
      <c r="B180" s="3"/>
    </row>
    <row r="181" spans="1:6" x14ac:dyDescent="0.25">
      <c r="A181" t="s">
        <v>362</v>
      </c>
    </row>
    <row r="182" spans="1:6" x14ac:dyDescent="0.25">
      <c r="A182" s="24" t="s">
        <v>363</v>
      </c>
      <c r="B182" s="24" t="s">
        <v>3538</v>
      </c>
    </row>
    <row r="183" spans="1:6" x14ac:dyDescent="0.25">
      <c r="A183" s="24" t="s">
        <v>365</v>
      </c>
      <c r="B183" s="24" t="s">
        <v>3539</v>
      </c>
    </row>
    <row r="184" spans="1:6" x14ac:dyDescent="0.25">
      <c r="A184" s="24"/>
      <c r="B184" s="24"/>
    </row>
    <row r="185" spans="1:6" x14ac:dyDescent="0.25">
      <c r="A185" s="24" t="s">
        <v>367</v>
      </c>
      <c r="B185" s="60">
        <v>6.5020250119901997</v>
      </c>
    </row>
    <row r="186" spans="1:6" x14ac:dyDescent="0.25">
      <c r="A186" s="24"/>
      <c r="B186" s="24"/>
    </row>
    <row r="187" spans="1:6" x14ac:dyDescent="0.25">
      <c r="A187" s="24" t="s">
        <v>368</v>
      </c>
      <c r="B187" s="49">
        <v>0.1721</v>
      </c>
    </row>
    <row r="188" spans="1:6" x14ac:dyDescent="0.25">
      <c r="A188" s="24" t="s">
        <v>369</v>
      </c>
      <c r="B188" s="49">
        <v>0.16908465452272001</v>
      </c>
    </row>
    <row r="189" spans="1:6" x14ac:dyDescent="0.25">
      <c r="A189" s="24"/>
      <c r="B189" s="24"/>
    </row>
    <row r="190" spans="1:6" x14ac:dyDescent="0.25">
      <c r="A190" s="24" t="s">
        <v>370</v>
      </c>
      <c r="B190" s="65">
        <v>46295</v>
      </c>
    </row>
    <row r="192" spans="1:6" ht="69.95" customHeight="1" x14ac:dyDescent="0.25">
      <c r="A192" s="125" t="s">
        <v>371</v>
      </c>
      <c r="B192" s="125" t="s">
        <v>372</v>
      </c>
      <c r="C192" s="125" t="s">
        <v>5</v>
      </c>
      <c r="D192" s="125" t="s">
        <v>6</v>
      </c>
      <c r="E192" s="125" t="s">
        <v>5</v>
      </c>
      <c r="F192" s="125" t="s">
        <v>6</v>
      </c>
    </row>
    <row r="193" spans="1:6" ht="69.95" customHeight="1" x14ac:dyDescent="0.25">
      <c r="A193" s="125" t="s">
        <v>3538</v>
      </c>
      <c r="B193" s="125"/>
      <c r="C193" s="125" t="s">
        <v>151</v>
      </c>
      <c r="D193" s="125"/>
      <c r="E193" s="125" t="s">
        <v>152</v>
      </c>
      <c r="F193" s="125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docMetadata/LabelInfo.xml><?xml version="1.0" encoding="utf-8"?>
<clbl:labelList xmlns:clbl="http://schemas.microsoft.com/office/2020/mipLabelMetadata">
  <clbl:label id="{fae7b159-da8a-4f43-b4ed-ba6115f6e9fb}" enabled="1" method="Standard" siteId="{76fd78b2-83b7-4fc7-b5ba-5f59f5beb8c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Index</vt:lpstr>
      <vt:lpstr>EDBE30</vt:lpstr>
      <vt:lpstr>EEEQTF</vt:lpstr>
      <vt:lpstr>EENLMG</vt:lpstr>
      <vt:lpstr>EEPRUA</vt:lpstr>
      <vt:lpstr>EES30E</vt:lpstr>
      <vt:lpstr>EETECF</vt:lpstr>
      <vt:lpstr>EGEFOF</vt:lpstr>
      <vt:lpstr>EOEDOF</vt:lpstr>
      <vt:lpstr>EDBPDF</vt:lpstr>
      <vt:lpstr>EDCSDF</vt:lpstr>
      <vt:lpstr>EEIF30</vt:lpstr>
      <vt:lpstr>EELMFE</vt:lpstr>
      <vt:lpstr>EEMOF1</vt:lpstr>
      <vt:lpstr>EEX50E</vt:lpstr>
      <vt:lpstr>EOCHIF</vt:lpstr>
      <vt:lpstr>EODWHF</vt:lpstr>
      <vt:lpstr>EDCF27</vt:lpstr>
      <vt:lpstr>EDCG28</vt:lpstr>
      <vt:lpstr>EEELSS</vt:lpstr>
      <vt:lpstr>EEFOCF</vt:lpstr>
      <vt:lpstr>EEMMQI</vt:lpstr>
      <vt:lpstr>EOEMOP</vt:lpstr>
      <vt:lpstr>EDACBF</vt:lpstr>
      <vt:lpstr>EDBE33</vt:lpstr>
      <vt:lpstr>EDCG27</vt:lpstr>
      <vt:lpstr>EDN1LE</vt:lpstr>
      <vt:lpstr>EDUSTF</vt:lpstr>
      <vt:lpstr>EEECRF</vt:lpstr>
      <vt:lpstr>EEIF50</vt:lpstr>
      <vt:lpstr>EEM150</vt:lpstr>
      <vt:lpstr>EENBEF</vt:lpstr>
      <vt:lpstr>EDFF33</vt:lpstr>
      <vt:lpstr>EDONTF</vt:lpstr>
      <vt:lpstr>EEBSDE</vt:lpstr>
      <vt:lpstr>EEBTBE</vt:lpstr>
      <vt:lpstr>EECONF</vt:lpstr>
      <vt:lpstr>EEESCF</vt:lpstr>
      <vt:lpstr>EELMIF</vt:lpstr>
      <vt:lpstr>EEMOFF</vt:lpstr>
      <vt:lpstr>EGSFOF</vt:lpstr>
      <vt:lpstr>EDFF32</vt:lpstr>
      <vt:lpstr>EDGSEC</vt:lpstr>
      <vt:lpstr>EEALVF</vt:lpstr>
      <vt:lpstr>EEARBF</vt:lpstr>
      <vt:lpstr>EEARFD</vt:lpstr>
      <vt:lpstr>EEBCIE</vt:lpstr>
      <vt:lpstr>EEBIEF</vt:lpstr>
      <vt:lpstr>EEESSF</vt:lpstr>
      <vt:lpstr>EEIAFF</vt:lpstr>
      <vt:lpstr>EEMCPF</vt:lpstr>
      <vt:lpstr>EEN50E</vt:lpstr>
      <vt:lpstr>EERRIF</vt:lpstr>
      <vt:lpstr>EESMCF</vt:lpstr>
      <vt:lpstr>EOASEF</vt:lpstr>
      <vt:lpstr>EOUSEF</vt:lpstr>
      <vt:lpstr>ESLVRE</vt:lpstr>
      <vt:lpstr>EDBE31</vt:lpstr>
      <vt:lpstr>EDBE32</vt:lpstr>
      <vt:lpstr>EEBCYF</vt:lpstr>
      <vt:lpstr>EEDGEF</vt:lpstr>
      <vt:lpstr>EEMMQE</vt:lpstr>
      <vt:lpstr>EOUSTF</vt:lpstr>
      <vt:lpstr>ESEFOF</vt:lpstr>
      <vt:lpstr>EDCF28</vt:lpstr>
      <vt:lpstr>EDCG37</vt:lpstr>
      <vt:lpstr>EDFF30</vt:lpstr>
      <vt:lpstr>EDFF31</vt:lpstr>
      <vt:lpstr>EDLDUF</vt:lpstr>
      <vt:lpstr>EDNP27</vt:lpstr>
      <vt:lpstr>EEFINS</vt:lpstr>
      <vt:lpstr>EEMAAF</vt:lpstr>
      <vt:lpstr>EENMET</vt:lpstr>
      <vt:lpstr>EENN50</vt:lpstr>
      <vt:lpstr>EES250</vt:lpstr>
      <vt:lpstr>EGOLDE</vt:lpstr>
      <vt:lpstr>ELLIQF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Harishchandra Lagali, Nagraj</dc:creator>
  <cp:lastModifiedBy>Chanda Kanojiya - AMC</cp:lastModifiedBy>
  <dcterms:created xsi:type="dcterms:W3CDTF">2015-12-17T12:36:10Z</dcterms:created>
  <dcterms:modified xsi:type="dcterms:W3CDTF">2026-10-09T09:36:11Z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e60c6-cef6-4cc0-a98d-364c7249d74b_Enabled">
    <vt:lpwstr>true</vt:lpwstr>
  </property>
  <property fmtid="{D5CDD505-2E9C-101B-9397-08002B2CF9AE}" pid="3" name="MSIP_Label_840e60c6-cef6-4cc0-a98d-364c7249d74b_SetDate">
    <vt:lpwstr>2022-12-30T16:56:26Z</vt:lpwstr>
  </property>
  <property fmtid="{D5CDD505-2E9C-101B-9397-08002B2CF9AE}" pid="4" name="MSIP_Label_840e60c6-cef6-4cc0-a98d-364c7249d74b_Method">
    <vt:lpwstr>Privileged</vt:lpwstr>
  </property>
  <property fmtid="{D5CDD505-2E9C-101B-9397-08002B2CF9AE}" pid="5" name="MSIP_Label_840e60c6-cef6-4cc0-a98d-364c7249d74b_Name">
    <vt:lpwstr>840e60c6-cef6-4cc0-a98d-364c7249d74b</vt:lpwstr>
  </property>
  <property fmtid="{D5CDD505-2E9C-101B-9397-08002B2CF9AE}" pid="6" name="MSIP_Label_840e60c6-cef6-4cc0-a98d-364c7249d74b_SiteId">
    <vt:lpwstr>b44900f1-2def-4c3b-9ec6-9020d604e19e</vt:lpwstr>
  </property>
  <property fmtid="{D5CDD505-2E9C-101B-9397-08002B2CF9AE}" pid="7" name="MSIP_Label_840e60c6-cef6-4cc0-a98d-364c7249d74b_ActionId">
    <vt:lpwstr>b468514f-ab85-4530-83ef-dc29102cc69a</vt:lpwstr>
  </property>
  <property fmtid="{D5CDD505-2E9C-101B-9397-08002B2CF9AE}" pid="8" name="MSIP_Label_840e60c6-cef6-4cc0-a98d-364c7249d74b_ContentBits">
    <vt:lpwstr>1</vt:lpwstr>
  </property>
</Properties>
</file>