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B36" i="1"/>
  <c r="C34" i="1"/>
  <c r="C35" i="1"/>
  <c r="C33" i="1"/>
  <c r="B34" i="1"/>
  <c r="B35" i="1" s="1"/>
  <c r="O21" i="1"/>
  <c r="N6" i="1"/>
  <c r="L7" i="1"/>
  <c r="N7" i="1" s="1"/>
  <c r="L6" i="1"/>
  <c r="J8" i="1"/>
  <c r="J9" i="1"/>
  <c r="J10" i="1"/>
  <c r="J11" i="1"/>
  <c r="J12" i="1" s="1"/>
  <c r="J13" i="1" s="1"/>
  <c r="J14" i="1" s="1"/>
  <c r="J15" i="1" s="1"/>
  <c r="J16" i="1" s="1"/>
  <c r="J7" i="1"/>
  <c r="H16" i="1"/>
  <c r="H8" i="1"/>
  <c r="H9" i="1"/>
  <c r="H10" i="1"/>
  <c r="H11" i="1"/>
  <c r="H12" i="1" s="1"/>
  <c r="H13" i="1" s="1"/>
  <c r="H14" i="1" s="1"/>
  <c r="H15" i="1" s="1"/>
  <c r="H7" i="1"/>
  <c r="F21" i="1"/>
  <c r="F9" i="1"/>
  <c r="F23" i="1" s="1"/>
  <c r="O7" i="1" l="1"/>
  <c r="L8" i="1"/>
  <c r="L9" i="1" l="1"/>
  <c r="N8" i="1"/>
  <c r="O8" i="1" s="1"/>
  <c r="L10" i="1" l="1"/>
  <c r="N9" i="1"/>
  <c r="O9" i="1" s="1"/>
  <c r="L11" i="1" l="1"/>
  <c r="N10" i="1"/>
  <c r="O10" i="1" s="1"/>
  <c r="L12" i="1" l="1"/>
  <c r="N11" i="1"/>
  <c r="O11" i="1" s="1"/>
  <c r="L13" i="1" l="1"/>
  <c r="N12" i="1"/>
  <c r="O12" i="1" s="1"/>
  <c r="L14" i="1" l="1"/>
  <c r="N13" i="1"/>
  <c r="O13" i="1" s="1"/>
  <c r="L15" i="1" l="1"/>
  <c r="N14" i="1"/>
  <c r="O14" i="1" s="1"/>
  <c r="L16" i="1" l="1"/>
  <c r="N15" i="1"/>
  <c r="O15" i="1" s="1"/>
  <c r="M16" i="1" l="1"/>
  <c r="N16" i="1" s="1"/>
  <c r="O16" i="1" s="1"/>
  <c r="O19" i="1" s="1"/>
  <c r="O22" i="1" s="1"/>
  <c r="O24" i="1" s="1"/>
</calcChain>
</file>

<file path=xl/sharedStrings.xml><?xml version="1.0" encoding="utf-8"?>
<sst xmlns="http://schemas.openxmlformats.org/spreadsheetml/2006/main" count="37" uniqueCount="36">
  <si>
    <t>DCF Valuation of DMART</t>
  </si>
  <si>
    <t>MARKET ASSUMPTIONS</t>
  </si>
  <si>
    <t>Market Risk Premium</t>
  </si>
  <si>
    <t> SBI FD rate as risk free rate 10 year GSEC</t>
  </si>
  <si>
    <t>EQUITY ASSUMPTIONS</t>
  </si>
  <si>
    <t>Beta</t>
  </si>
  <si>
    <t>Cost of Equity</t>
  </si>
  <si>
    <t>MV of equity estimate</t>
  </si>
  <si>
    <t>DEBT ASSUMPTIONS</t>
  </si>
  <si>
    <t>Pre tax cost of debt</t>
  </si>
  <si>
    <t>Effective cost rate</t>
  </si>
  <si>
    <t>After tax cost of debt</t>
  </si>
  <si>
    <t>FIRM ASSUMPTIONS</t>
  </si>
  <si>
    <t>Firm value est</t>
  </si>
  <si>
    <t>WACC</t>
  </si>
  <si>
    <t>Debt to MV ratio</t>
  </si>
  <si>
    <t>MV of debt est(crores)</t>
  </si>
  <si>
    <t>Terminal growth rate</t>
  </si>
  <si>
    <t>Initial cash flow (crores)</t>
  </si>
  <si>
    <t>Valuation Model</t>
  </si>
  <si>
    <t>Cal.year</t>
  </si>
  <si>
    <t>Year</t>
  </si>
  <si>
    <t>Gr. rate</t>
  </si>
  <si>
    <t>FCF</t>
  </si>
  <si>
    <t>Term Val</t>
  </si>
  <si>
    <t>Total</t>
  </si>
  <si>
    <t>PV</t>
  </si>
  <si>
    <t>Firm Value</t>
  </si>
  <si>
    <t>Debt Value</t>
  </si>
  <si>
    <t>Equity Value</t>
  </si>
  <si>
    <t>Shares outstanding</t>
  </si>
  <si>
    <t>intrinsic value/share</t>
  </si>
  <si>
    <t>market preice/ share</t>
  </si>
  <si>
    <t>Net worth</t>
  </si>
  <si>
    <t>Growth rates</t>
  </si>
  <si>
    <t>1465INR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</si>
</sst>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0.0000%"/>
    <numFmt numFmtId="169" formatCode="0.000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63377788628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/>
    <xf numFmtId="10" fontId="0" fillId="2" borderId="0" xfId="0" applyNumberFormat="1" applyFill="1"/>
    <xf numFmtId="0" fontId="0" fillId="2" borderId="1" xfId="0" applyFill="1" applyBorder="1"/>
    <xf numFmtId="9" fontId="0" fillId="2" borderId="0" xfId="0" applyNumberFormat="1" applyFill="1"/>
    <xf numFmtId="0" fontId="2" fillId="2" borderId="0" xfId="1" applyFill="1"/>
    <xf numFmtId="168" fontId="0" fillId="2" borderId="0" xfId="0" applyNumberFormat="1" applyFill="1"/>
    <xf numFmtId="169" fontId="0" fillId="2" borderId="0" xfId="0" applyNumberFormat="1" applyFill="1"/>
    <xf numFmtId="3" fontId="0" fillId="2" borderId="0" xfId="0" applyNumberFormat="1" applyFill="1"/>
    <xf numFmtId="0" fontId="0" fillId="3" borderId="0" xfId="0" applyFill="1"/>
    <xf numFmtId="0" fontId="0" fillId="3" borderId="1" xfId="0" applyFill="1" applyBorder="1"/>
    <xf numFmtId="0" fontId="1" fillId="3" borderId="1" xfId="0" applyFont="1" applyFill="1" applyBorder="1"/>
    <xf numFmtId="3" fontId="0" fillId="3" borderId="0" xfId="0" applyNumberFormat="1" applyFill="1"/>
    <xf numFmtId="9" fontId="0" fillId="3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topstockresearch.com/INDIAN_STOCKS/RETAIL/PriceRangeOf_Avenue_Supermarts_Ltd.html" TargetMode="External"/><Relationship Id="rId1" Type="http://schemas.openxmlformats.org/officeDocument/2006/relationships/hyperlink" Target="http://www.market-risk-premia.com/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abSelected="1" topLeftCell="I1" workbookViewId="0">
      <selection activeCell="F26" sqref="F26"/>
    </sheetView>
  </sheetViews>
  <sheetFormatPr defaultRowHeight="15" x14ac:dyDescent="0.25"/>
  <cols>
    <col min="1" max="5" width="9.140625" style="2"/>
    <col min="6" max="6" width="10.140625" style="2" bestFit="1" customWidth="1"/>
    <col min="8" max="23" width="9.140625" style="10"/>
  </cols>
  <sheetData>
    <row r="1" spans="1:23" x14ac:dyDescent="0.25">
      <c r="A1" s="1" t="s">
        <v>0</v>
      </c>
      <c r="B1" s="1"/>
      <c r="C1" s="1"/>
      <c r="D1" s="1"/>
      <c r="E1" s="1"/>
      <c r="F1" s="1"/>
    </row>
    <row r="3" spans="1:23" x14ac:dyDescent="0.25">
      <c r="A3" s="4" t="s">
        <v>1</v>
      </c>
      <c r="B3" s="4"/>
      <c r="C3" s="4"/>
      <c r="D3" s="4"/>
      <c r="E3" s="4"/>
      <c r="F3" s="4"/>
      <c r="H3" s="11"/>
      <c r="I3" s="11"/>
      <c r="J3" s="11"/>
      <c r="K3" s="11"/>
      <c r="L3" s="11"/>
      <c r="M3" s="11"/>
      <c r="N3" s="11"/>
      <c r="O3" s="11"/>
      <c r="P3" s="12" t="s">
        <v>19</v>
      </c>
      <c r="Q3" s="11"/>
      <c r="R3" s="11"/>
      <c r="S3" s="11"/>
      <c r="T3" s="11"/>
      <c r="U3" s="11"/>
      <c r="V3" s="11"/>
      <c r="W3" s="11"/>
    </row>
    <row r="4" spans="1:23" x14ac:dyDescent="0.25">
      <c r="A4" s="2" t="s">
        <v>3</v>
      </c>
      <c r="F4" s="3">
        <v>6.8500000000000005E-2</v>
      </c>
    </row>
    <row r="5" spans="1:23" x14ac:dyDescent="0.25">
      <c r="A5" s="6" t="s">
        <v>2</v>
      </c>
      <c r="F5" s="5">
        <v>0.02</v>
      </c>
      <c r="H5" s="11" t="s">
        <v>20</v>
      </c>
      <c r="I5" s="11"/>
      <c r="J5" s="11" t="s">
        <v>21</v>
      </c>
      <c r="K5" s="11" t="s">
        <v>22</v>
      </c>
      <c r="L5" s="11" t="s">
        <v>23</v>
      </c>
      <c r="M5" s="11" t="s">
        <v>24</v>
      </c>
      <c r="N5" s="11" t="s">
        <v>25</v>
      </c>
      <c r="O5" s="11" t="s">
        <v>26</v>
      </c>
      <c r="P5" s="11"/>
    </row>
    <row r="6" spans="1:23" x14ac:dyDescent="0.25">
      <c r="H6" s="10">
        <v>2019</v>
      </c>
      <c r="J6" s="10">
        <v>0</v>
      </c>
      <c r="K6" s="14">
        <v>0.21</v>
      </c>
      <c r="L6" s="13">
        <f>F24</f>
        <v>3212</v>
      </c>
      <c r="N6" s="13">
        <f>L6+M6</f>
        <v>3212</v>
      </c>
    </row>
    <row r="7" spans="1:23" x14ac:dyDescent="0.25">
      <c r="A7" s="4" t="s">
        <v>4</v>
      </c>
      <c r="B7" s="4"/>
      <c r="C7" s="4"/>
      <c r="D7" s="4"/>
      <c r="E7" s="4"/>
      <c r="F7" s="4"/>
      <c r="H7" s="10">
        <f>H6+1</f>
        <v>2020</v>
      </c>
      <c r="J7" s="10">
        <f>J6+1</f>
        <v>1</v>
      </c>
      <c r="K7" s="14">
        <v>0.19</v>
      </c>
      <c r="L7" s="13">
        <f>L6*(1+K6)</f>
        <v>3886.52</v>
      </c>
      <c r="N7" s="13">
        <f t="shared" ref="N7:N16" si="0">L7+M7</f>
        <v>3886.52</v>
      </c>
      <c r="O7" s="10">
        <f>N7/((1+$F$23)^J7)</f>
        <v>3587.5348459394095</v>
      </c>
    </row>
    <row r="8" spans="1:23" x14ac:dyDescent="0.25">
      <c r="A8" s="6" t="s">
        <v>5</v>
      </c>
      <c r="F8" s="2">
        <v>0.8</v>
      </c>
      <c r="H8" s="10">
        <f t="shared" ref="H8:H15" si="1">H7+1</f>
        <v>2021</v>
      </c>
      <c r="J8" s="10">
        <f t="shared" ref="J8:J16" si="2">J7+1</f>
        <v>2</v>
      </c>
      <c r="K8" s="14">
        <v>0.16</v>
      </c>
      <c r="L8" s="13">
        <f t="shared" ref="L8:L16" si="3">L7*(1+K7)</f>
        <v>4624.9587999999994</v>
      </c>
      <c r="N8" s="13">
        <f t="shared" si="0"/>
        <v>4624.9587999999994</v>
      </c>
      <c r="O8" s="10">
        <f t="shared" ref="O8:O16" si="4">N8/((1+$F$23)^J8)</f>
        <v>3940.7447954177796</v>
      </c>
    </row>
    <row r="9" spans="1:23" x14ac:dyDescent="0.25">
      <c r="A9" s="2" t="s">
        <v>6</v>
      </c>
      <c r="F9" s="7">
        <f>F4+F8*F5</f>
        <v>8.4500000000000006E-2</v>
      </c>
      <c r="H9" s="10">
        <f t="shared" si="1"/>
        <v>2022</v>
      </c>
      <c r="J9" s="10">
        <f t="shared" si="2"/>
        <v>3</v>
      </c>
      <c r="K9" s="14">
        <v>0.14000000000000001</v>
      </c>
      <c r="L9" s="13">
        <f t="shared" si="3"/>
        <v>5364.9522079999988</v>
      </c>
      <c r="N9" s="13">
        <f t="shared" si="0"/>
        <v>5364.9522079999988</v>
      </c>
      <c r="O9" s="10">
        <f t="shared" si="4"/>
        <v>4219.6023064639203</v>
      </c>
    </row>
    <row r="10" spans="1:23" x14ac:dyDescent="0.25">
      <c r="A10" s="2" t="s">
        <v>7</v>
      </c>
      <c r="F10" s="2">
        <v>5594</v>
      </c>
      <c r="H10" s="10">
        <f t="shared" si="1"/>
        <v>2023</v>
      </c>
      <c r="J10" s="10">
        <f t="shared" si="2"/>
        <v>4</v>
      </c>
      <c r="K10" s="14">
        <v>0.13</v>
      </c>
      <c r="L10" s="13">
        <f t="shared" si="3"/>
        <v>6116.0455171199992</v>
      </c>
      <c r="N10" s="13">
        <f t="shared" si="0"/>
        <v>6116.0455171199992</v>
      </c>
      <c r="O10" s="10">
        <f t="shared" si="4"/>
        <v>4440.2926406934757</v>
      </c>
    </row>
    <row r="11" spans="1:23" x14ac:dyDescent="0.25">
      <c r="H11" s="10">
        <f t="shared" si="1"/>
        <v>2024</v>
      </c>
      <c r="J11" s="10">
        <f t="shared" si="2"/>
        <v>5</v>
      </c>
      <c r="K11" s="14">
        <v>0.12</v>
      </c>
      <c r="L11" s="13">
        <f t="shared" si="3"/>
        <v>6911.1314343455988</v>
      </c>
      <c r="N11" s="13">
        <f t="shared" si="0"/>
        <v>6911.1314343455988</v>
      </c>
      <c r="O11" s="10">
        <f t="shared" si="4"/>
        <v>4631.5382834416041</v>
      </c>
    </row>
    <row r="12" spans="1:23" x14ac:dyDescent="0.25">
      <c r="H12" s="10">
        <f t="shared" si="1"/>
        <v>2025</v>
      </c>
      <c r="J12" s="10">
        <f t="shared" si="2"/>
        <v>6</v>
      </c>
      <c r="K12" s="14">
        <v>0.1</v>
      </c>
      <c r="L12" s="13">
        <f t="shared" si="3"/>
        <v>7740.4672064670713</v>
      </c>
      <c r="N12" s="13">
        <f t="shared" si="0"/>
        <v>7740.4672064670713</v>
      </c>
      <c r="O12" s="10">
        <f t="shared" si="4"/>
        <v>4788.2685744591699</v>
      </c>
    </row>
    <row r="13" spans="1:23" x14ac:dyDescent="0.25">
      <c r="A13" s="4" t="s">
        <v>8</v>
      </c>
      <c r="B13" s="4"/>
      <c r="C13" s="4"/>
      <c r="D13" s="4"/>
      <c r="E13" s="4"/>
      <c r="F13" s="4"/>
      <c r="H13" s="10">
        <f t="shared" si="1"/>
        <v>2026</v>
      </c>
      <c r="J13" s="10">
        <f t="shared" si="2"/>
        <v>7</v>
      </c>
      <c r="K13" s="14">
        <v>0.09</v>
      </c>
      <c r="L13" s="13">
        <f t="shared" si="3"/>
        <v>8514.5139271137796</v>
      </c>
      <c r="N13" s="13">
        <f t="shared" si="0"/>
        <v>8514.5139271137796</v>
      </c>
      <c r="O13" s="10">
        <f t="shared" si="4"/>
        <v>4861.9043254242324</v>
      </c>
    </row>
    <row r="14" spans="1:23" x14ac:dyDescent="0.25">
      <c r="A14" s="2" t="s">
        <v>9</v>
      </c>
      <c r="F14" s="3">
        <v>0.1</v>
      </c>
      <c r="H14" s="10">
        <f t="shared" si="1"/>
        <v>2027</v>
      </c>
      <c r="J14" s="10">
        <f t="shared" si="2"/>
        <v>8</v>
      </c>
      <c r="K14" s="14">
        <v>0.08</v>
      </c>
      <c r="L14" s="13">
        <f t="shared" si="3"/>
        <v>9280.8201805540211</v>
      </c>
      <c r="N14" s="13">
        <f t="shared" si="0"/>
        <v>9280.8201805540211</v>
      </c>
      <c r="O14" s="10">
        <f t="shared" si="4"/>
        <v>4891.793633312177</v>
      </c>
    </row>
    <row r="15" spans="1:23" x14ac:dyDescent="0.25">
      <c r="A15" s="2" t="s">
        <v>10</v>
      </c>
      <c r="F15" s="5">
        <v>0.35</v>
      </c>
      <c r="H15" s="10">
        <f t="shared" si="1"/>
        <v>2028</v>
      </c>
      <c r="J15" s="10">
        <f t="shared" si="2"/>
        <v>9</v>
      </c>
      <c r="K15" s="14">
        <v>0.08</v>
      </c>
      <c r="L15" s="13">
        <f t="shared" si="3"/>
        <v>10023.285794998343</v>
      </c>
      <c r="N15" s="13">
        <f t="shared" si="0"/>
        <v>10023.285794998343</v>
      </c>
      <c r="O15" s="10">
        <f t="shared" si="4"/>
        <v>4876.7119500592162</v>
      </c>
    </row>
    <row r="16" spans="1:23" x14ac:dyDescent="0.25">
      <c r="A16" s="2" t="s">
        <v>11</v>
      </c>
      <c r="F16" s="5">
        <v>7.0000000000000007E-2</v>
      </c>
      <c r="H16" s="10">
        <f>H15+1</f>
        <v>2029</v>
      </c>
      <c r="J16" s="10">
        <f t="shared" si="2"/>
        <v>10</v>
      </c>
      <c r="K16" s="14">
        <v>7.0000000000000007E-2</v>
      </c>
      <c r="L16" s="13">
        <f t="shared" si="3"/>
        <v>10825.148658598211</v>
      </c>
      <c r="M16" s="10">
        <f>L16*(1+K16)/(F23-K16)</f>
        <v>868284.03783359029</v>
      </c>
      <c r="N16" s="13">
        <f t="shared" si="0"/>
        <v>879109.18649218848</v>
      </c>
      <c r="O16" s="10">
        <f t="shared" si="4"/>
        <v>394816.25982488447</v>
      </c>
    </row>
    <row r="17" spans="1:15" x14ac:dyDescent="0.25">
      <c r="A17" s="2" t="s">
        <v>16</v>
      </c>
      <c r="F17" s="2">
        <v>424</v>
      </c>
    </row>
    <row r="19" spans="1:15" x14ac:dyDescent="0.25">
      <c r="N19" s="10" t="s">
        <v>27</v>
      </c>
      <c r="O19" s="10">
        <f>SUM(O7:O16)</f>
        <v>435054.65118009545</v>
      </c>
    </row>
    <row r="20" spans="1:15" x14ac:dyDescent="0.25">
      <c r="A20" s="4" t="s">
        <v>12</v>
      </c>
      <c r="B20" s="4"/>
      <c r="C20" s="4"/>
      <c r="D20" s="4"/>
      <c r="E20" s="4"/>
      <c r="F20" s="4"/>
    </row>
    <row r="21" spans="1:15" x14ac:dyDescent="0.25">
      <c r="A21" s="2" t="s">
        <v>13</v>
      </c>
      <c r="F21" s="2">
        <f>F17+F10</f>
        <v>6018</v>
      </c>
      <c r="N21" s="10" t="s">
        <v>28</v>
      </c>
      <c r="O21" s="10">
        <f>F17</f>
        <v>424</v>
      </c>
    </row>
    <row r="22" spans="1:15" x14ac:dyDescent="0.25">
      <c r="A22" s="2" t="s">
        <v>15</v>
      </c>
      <c r="F22" s="5">
        <v>0.08</v>
      </c>
      <c r="N22" s="10" t="s">
        <v>29</v>
      </c>
      <c r="O22" s="10">
        <f>O19-O21</f>
        <v>434630.65118009545</v>
      </c>
    </row>
    <row r="23" spans="1:15" x14ac:dyDescent="0.25">
      <c r="A23" s="2" t="s">
        <v>14</v>
      </c>
      <c r="F23" s="8">
        <f>(1-F22)*F9+F22*F16</f>
        <v>8.3339999999999997E-2</v>
      </c>
      <c r="N23" s="10" t="s">
        <v>30</v>
      </c>
      <c r="O23" s="10">
        <v>62.408000000000001</v>
      </c>
    </row>
    <row r="24" spans="1:15" x14ac:dyDescent="0.25">
      <c r="A24" s="2" t="s">
        <v>18</v>
      </c>
      <c r="F24" s="9">
        <v>3212</v>
      </c>
      <c r="N24" s="10" t="s">
        <v>31</v>
      </c>
      <c r="O24" s="10">
        <f>O22/O23</f>
        <v>6964.3419302027851</v>
      </c>
    </row>
    <row r="25" spans="1:15" x14ac:dyDescent="0.25">
      <c r="A25" s="2" t="s">
        <v>17</v>
      </c>
      <c r="F25" s="5">
        <v>0.08</v>
      </c>
    </row>
    <row r="26" spans="1:15" x14ac:dyDescent="0.25">
      <c r="N26" s="10" t="s">
        <v>32</v>
      </c>
      <c r="O26" s="10" t="s">
        <v>35</v>
      </c>
    </row>
    <row r="31" spans="1:15" x14ac:dyDescent="0.25">
      <c r="A31" s="2" t="s">
        <v>33</v>
      </c>
      <c r="B31" s="2" t="s">
        <v>21</v>
      </c>
      <c r="C31" s="2" t="s">
        <v>34</v>
      </c>
    </row>
    <row r="32" spans="1:15" x14ac:dyDescent="0.25">
      <c r="A32" s="2">
        <v>1199</v>
      </c>
      <c r="B32" s="2">
        <v>2015</v>
      </c>
    </row>
    <row r="33" spans="1:3" x14ac:dyDescent="0.25">
      <c r="A33" s="2">
        <v>1520</v>
      </c>
      <c r="B33" s="2">
        <v>2016</v>
      </c>
      <c r="C33" s="2">
        <f>(A33-A32)/A32*100</f>
        <v>26.772310258548792</v>
      </c>
    </row>
    <row r="34" spans="1:3" x14ac:dyDescent="0.25">
      <c r="A34" s="2">
        <v>3842</v>
      </c>
      <c r="B34" s="2">
        <f>B33+1</f>
        <v>2017</v>
      </c>
      <c r="C34" s="2">
        <f t="shared" ref="C34:C36" si="5">(A34-A33)/A33*100</f>
        <v>152.76315789473685</v>
      </c>
    </row>
    <row r="35" spans="1:3" x14ac:dyDescent="0.25">
      <c r="A35" s="2">
        <v>4669</v>
      </c>
      <c r="B35" s="2">
        <f>B34+1</f>
        <v>2018</v>
      </c>
      <c r="C35" s="2">
        <f t="shared" si="5"/>
        <v>21.52524726704841</v>
      </c>
    </row>
    <row r="36" spans="1:3" x14ac:dyDescent="0.25">
      <c r="A36" s="2">
        <v>5594</v>
      </c>
      <c r="B36" s="2">
        <f>B35+1</f>
        <v>2019</v>
      </c>
      <c r="C36" s="2">
        <f t="shared" si="5"/>
        <v>19.811522810023561</v>
      </c>
    </row>
  </sheetData>
  <mergeCells count="1">
    <mergeCell ref="A1:F1"/>
  </mergeCells>
  <hyperlinks>
    <hyperlink ref="A5" r:id="rId1"/>
    <hyperlink ref="A8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2019-07-03T13:19:30Z</dcterms:modified>
</cp:coreProperties>
</file>