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ch\Downloads\"/>
    </mc:Choice>
  </mc:AlternateContent>
  <xr:revisionPtr revIDLastSave="0" documentId="13_ncr:1_{D35DFD4E-98A2-40F1-B215-15CDB26FECFD}" xr6:coauthVersionLast="45" xr6:coauthVersionMax="45" xr10:uidLastSave="{00000000-0000-0000-0000-000000000000}"/>
  <bookViews>
    <workbookView xWindow="-108" yWindow="-108" windowWidth="23256" windowHeight="12576" tabRatio="876" firstSheet="9" activeTab="9" xr2:uid="{00000000-000D-0000-FFFF-FFFF00000000}"/>
  </bookViews>
  <sheets>
    <sheet name="Summary All GRP_ayush&gt;0" sheetId="12" state="hidden" r:id="rId1"/>
    <sheet name="Summary All GRP" sheetId="10" state="hidden" r:id="rId2"/>
    <sheet name="Summary GRP&gt;10_ayush" sheetId="1" state="hidden" r:id="rId3"/>
    <sheet name="Summary GRP&gt;50_ayush" sheetId="13" state="hidden" r:id="rId4"/>
    <sheet name="Summary Freq&gt;1_ayush" sheetId="14" state="hidden" r:id="rId5"/>
    <sheet name="Summary GRP&gt;10" sheetId="16" state="hidden" r:id="rId6"/>
    <sheet name="Summary GRP&gt;50" sheetId="7" state="hidden" r:id="rId7"/>
    <sheet name="Summary Freq&gt;1" sheetId="8" state="hidden" r:id="rId8"/>
    <sheet name="Summary Freq&gt;=2" sheetId="9" state="hidden" r:id="rId9"/>
    <sheet name="Platform Summary_" sheetId="21" r:id="rId10"/>
    <sheet name="Platform Summary_ayush" sheetId="15" state="hidden" r:id="rId11"/>
    <sheet name="Platform Summary" sheetId="11" state="hidden" r:id="rId12"/>
    <sheet name="Imp Missing Reach" sheetId="6" state="hidden" r:id="rId13"/>
    <sheet name="Effectiveness Calc" sheetId="5" state="hidden" r:id="rId14"/>
    <sheet name="Imp_missing_reach" sheetId="17" state="hidden" r:id="rId15"/>
    <sheet name="Effectiveness_calculation_pepsi" sheetId="20" state="hidden" r:id="rId16"/>
    <sheet name="Effect_calc_Mirinda" sheetId="18" state="hidden" r:id="rId17"/>
    <sheet name="Effect_calc_Black" sheetId="19" state="hidden" r:id="rId18"/>
  </sheets>
  <definedNames>
    <definedName name="_xlnm._FilterDatabase" localSheetId="11" hidden="1">'Platform Summary'!$A$14:$E$21</definedName>
    <definedName name="_xlnm._FilterDatabase" localSheetId="9" hidden="1">'Platform Summary_'!$A$16:$E$23</definedName>
    <definedName name="_xlnm._FilterDatabase" localSheetId="10" hidden="1">'Platform Summary_ayush'!$A$16:$E$23</definedName>
    <definedName name="Actual_KPI_MAT_Mar_17" localSheetId="17">#REF!</definedName>
    <definedName name="Actual_KPI_MAT_Mar_17" localSheetId="9">#REF!</definedName>
    <definedName name="Actual_KPI_MAT_Mar_17">#REF!</definedName>
  </definedNames>
  <calcPr calcId="191029"/>
</workbook>
</file>

<file path=xl/calcChain.xml><?xml version="1.0" encoding="utf-8"?>
<calcChain xmlns="http://schemas.openxmlformats.org/spreadsheetml/2006/main">
  <c r="AB12" i="21" l="1"/>
  <c r="J12" i="21"/>
  <c r="M12" i="21"/>
  <c r="AP6" i="21"/>
  <c r="AP5" i="21"/>
  <c r="AP4" i="21"/>
  <c r="AO5" i="21"/>
  <c r="AO6" i="21"/>
  <c r="AO4" i="21"/>
  <c r="AN5" i="21"/>
  <c r="AN6" i="21"/>
  <c r="AN4" i="21"/>
  <c r="AQ12" i="21"/>
  <c r="AA12" i="21"/>
  <c r="AP11" i="21"/>
  <c r="AO11" i="21"/>
  <c r="AN11" i="21"/>
  <c r="AP9" i="21"/>
  <c r="AO9" i="21"/>
  <c r="AN9" i="21"/>
  <c r="L6" i="21"/>
  <c r="K6" i="21"/>
  <c r="J6" i="21"/>
  <c r="AA5" i="21"/>
  <c r="Z5" i="21"/>
  <c r="Y5" i="21"/>
  <c r="L5" i="21"/>
  <c r="L12" i="21" s="1"/>
  <c r="K5" i="21"/>
  <c r="K12" i="21" s="1"/>
  <c r="J5" i="21"/>
  <c r="AA4" i="21"/>
  <c r="Z4" i="21"/>
  <c r="Y4" i="21"/>
  <c r="L4" i="21"/>
  <c r="K4" i="21"/>
  <c r="J4" i="21"/>
  <c r="Y7" i="15"/>
  <c r="Z7" i="15"/>
  <c r="AA7" i="15"/>
  <c r="AN7" i="15"/>
  <c r="AO7" i="15"/>
  <c r="AP7" i="15"/>
  <c r="D13" i="20"/>
  <c r="D12" i="20"/>
  <c r="D8" i="20"/>
  <c r="D7" i="20"/>
  <c r="D3" i="20"/>
  <c r="D2" i="20"/>
  <c r="D8" i="19"/>
  <c r="D7" i="19"/>
  <c r="D3" i="19"/>
  <c r="D2" i="19"/>
  <c r="D18" i="18"/>
  <c r="D17" i="18"/>
  <c r="D13" i="18"/>
  <c r="D12" i="18"/>
  <c r="D8" i="18"/>
  <c r="D7" i="18"/>
  <c r="D3" i="18"/>
  <c r="D2" i="18"/>
  <c r="AN9" i="15"/>
  <c r="AO9" i="15"/>
  <c r="AP9" i="15"/>
  <c r="I30" i="13"/>
  <c r="I29" i="13"/>
  <c r="F30" i="13"/>
  <c r="F29" i="13"/>
  <c r="L29" i="1"/>
  <c r="K14" i="1" s="1"/>
  <c r="L28" i="1"/>
  <c r="I29" i="1"/>
  <c r="H15" i="1" s="1"/>
  <c r="I28" i="1"/>
  <c r="L14" i="1"/>
  <c r="I15" i="1"/>
  <c r="I14" i="1"/>
  <c r="J14" i="1"/>
  <c r="H14" i="1"/>
  <c r="I30" i="12"/>
  <c r="I29" i="12"/>
  <c r="M34" i="17"/>
  <c r="L34" i="17"/>
  <c r="M33" i="17"/>
  <c r="L33" i="17"/>
  <c r="M32" i="17"/>
  <c r="L32" i="17"/>
  <c r="G27" i="17"/>
  <c r="N34" i="17" s="1"/>
  <c r="G26" i="17"/>
  <c r="N33" i="17" s="1"/>
  <c r="G25" i="17"/>
  <c r="N32" i="17" s="1"/>
  <c r="K20" i="17"/>
  <c r="J20" i="17"/>
  <c r="K19" i="17"/>
  <c r="J19" i="17"/>
  <c r="K18" i="17"/>
  <c r="J18" i="17"/>
  <c r="R15" i="17"/>
  <c r="M14" i="17"/>
  <c r="M20" i="17" s="1"/>
  <c r="L14" i="17"/>
  <c r="L20" i="17" s="1"/>
  <c r="K14" i="17"/>
  <c r="J14" i="17"/>
  <c r="G14" i="17"/>
  <c r="M13" i="17"/>
  <c r="M19" i="17" s="1"/>
  <c r="L13" i="17"/>
  <c r="L19" i="17" s="1"/>
  <c r="K13" i="17"/>
  <c r="J13" i="17"/>
  <c r="G13" i="17"/>
  <c r="R12" i="17"/>
  <c r="M12" i="17"/>
  <c r="M18" i="17" s="1"/>
  <c r="L12" i="17"/>
  <c r="L18" i="17" s="1"/>
  <c r="K12" i="17"/>
  <c r="J12" i="17"/>
  <c r="G12" i="17"/>
  <c r="N8" i="17"/>
  <c r="N7" i="17"/>
  <c r="N6" i="17"/>
  <c r="Y12" i="21" l="1"/>
  <c r="Z12" i="21"/>
  <c r="N12" i="17"/>
  <c r="N18" i="17" s="1"/>
  <c r="AN12" i="21"/>
  <c r="AO12" i="21"/>
  <c r="AP12" i="21"/>
  <c r="N14" i="17"/>
  <c r="N20" i="17" s="1"/>
  <c r="N13" i="17"/>
  <c r="N19" i="17" s="1"/>
  <c r="M16" i="16" l="1"/>
  <c r="L16" i="16"/>
  <c r="K16" i="16"/>
  <c r="J16" i="16"/>
  <c r="I16" i="16"/>
  <c r="H16" i="16"/>
  <c r="E16" i="16"/>
  <c r="F16" i="16" s="1"/>
  <c r="G16" i="16" s="1"/>
  <c r="D16" i="16"/>
  <c r="C16" i="16"/>
  <c r="B16" i="16"/>
  <c r="M15" i="16"/>
  <c r="L15" i="16"/>
  <c r="K15" i="16"/>
  <c r="J15" i="16"/>
  <c r="I15" i="16"/>
  <c r="H15" i="16"/>
  <c r="E15" i="16"/>
  <c r="F15" i="16" s="1"/>
  <c r="G15" i="16" s="1"/>
  <c r="D15" i="16"/>
  <c r="C15" i="16"/>
  <c r="B15" i="16"/>
  <c r="M14" i="16"/>
  <c r="L14" i="16"/>
  <c r="L8" i="16" s="1"/>
  <c r="K14" i="16"/>
  <c r="J14" i="16"/>
  <c r="I14" i="16"/>
  <c r="I8" i="16" s="1"/>
  <c r="H14" i="16"/>
  <c r="G14" i="16"/>
  <c r="F14" i="16"/>
  <c r="E14" i="16"/>
  <c r="D14" i="16"/>
  <c r="C14" i="16"/>
  <c r="B14" i="16"/>
  <c r="C8" i="16"/>
  <c r="AQ13" i="15" l="1"/>
  <c r="AB13" i="15"/>
  <c r="M13" i="15"/>
  <c r="AP11" i="15"/>
  <c r="AO11" i="15"/>
  <c r="AN11" i="15"/>
  <c r="AA11" i="15"/>
  <c r="Z11" i="15"/>
  <c r="Y11" i="15"/>
  <c r="AP8" i="15"/>
  <c r="AO8" i="15"/>
  <c r="AN8" i="15"/>
  <c r="AA8" i="15"/>
  <c r="Z8" i="15"/>
  <c r="Y8" i="15"/>
  <c r="AP6" i="15"/>
  <c r="AO6" i="15"/>
  <c r="AN6" i="15"/>
  <c r="L6" i="15"/>
  <c r="K6" i="15"/>
  <c r="J6" i="15"/>
  <c r="AP5" i="15"/>
  <c r="AO5" i="15"/>
  <c r="AN5" i="15"/>
  <c r="AA5" i="15"/>
  <c r="Z5" i="15"/>
  <c r="Y5" i="15"/>
  <c r="L5" i="15"/>
  <c r="K5" i="15"/>
  <c r="J5" i="15"/>
  <c r="AP4" i="15"/>
  <c r="AO4" i="15"/>
  <c r="AN4" i="15"/>
  <c r="AA4" i="15"/>
  <c r="Z4" i="15"/>
  <c r="Y4" i="15"/>
  <c r="L4" i="15"/>
  <c r="K4" i="15"/>
  <c r="J4" i="15"/>
  <c r="C30" i="14"/>
  <c r="C29" i="14"/>
  <c r="L16" i="14"/>
  <c r="I16" i="14"/>
  <c r="C16" i="14"/>
  <c r="M15" i="14"/>
  <c r="L15" i="14"/>
  <c r="K15" i="14"/>
  <c r="J15" i="14"/>
  <c r="I15" i="14"/>
  <c r="H15" i="14"/>
  <c r="F15" i="14"/>
  <c r="G15" i="14" s="1"/>
  <c r="E15" i="14"/>
  <c r="D15" i="14"/>
  <c r="C15" i="14"/>
  <c r="B15" i="14"/>
  <c r="M14" i="14"/>
  <c r="L14" i="14"/>
  <c r="L8" i="14" s="1"/>
  <c r="K14" i="14"/>
  <c r="J14" i="14"/>
  <c r="I14" i="14"/>
  <c r="I8" i="14" s="1"/>
  <c r="H14" i="14"/>
  <c r="G14" i="14"/>
  <c r="F14" i="14"/>
  <c r="E14" i="14"/>
  <c r="D14" i="14"/>
  <c r="C14" i="14"/>
  <c r="B14" i="14"/>
  <c r="C8" i="14"/>
  <c r="C30" i="13"/>
  <c r="B15" i="13" s="1"/>
  <c r="C29" i="13"/>
  <c r="L16" i="13"/>
  <c r="I16" i="13"/>
  <c r="M15" i="13"/>
  <c r="L15" i="13"/>
  <c r="K15" i="13"/>
  <c r="J15" i="13"/>
  <c r="I15" i="13"/>
  <c r="H15" i="13"/>
  <c r="E15" i="13"/>
  <c r="F15" i="13" s="1"/>
  <c r="G15" i="13" s="1"/>
  <c r="M14" i="13"/>
  <c r="L14" i="13"/>
  <c r="L8" i="13" s="1"/>
  <c r="K14" i="13"/>
  <c r="J14" i="13"/>
  <c r="I14" i="13"/>
  <c r="I8" i="13" s="1"/>
  <c r="H14" i="13"/>
  <c r="G14" i="13"/>
  <c r="F14" i="13"/>
  <c r="E14" i="13"/>
  <c r="D14" i="13"/>
  <c r="C14" i="13"/>
  <c r="C8" i="13" s="1"/>
  <c r="B14" i="13"/>
  <c r="C29" i="1"/>
  <c r="C28" i="1"/>
  <c r="AA13" i="15" l="1"/>
  <c r="J13" i="15"/>
  <c r="Z13" i="15"/>
  <c r="AP13" i="15"/>
  <c r="AN13" i="15"/>
  <c r="Y13" i="15"/>
  <c r="AO13" i="15"/>
  <c r="L13" i="15"/>
  <c r="K13" i="15"/>
  <c r="C15" i="13"/>
  <c r="D15" i="13"/>
  <c r="M15" i="12" l="1"/>
  <c r="L15" i="12"/>
  <c r="K15" i="12"/>
  <c r="J15" i="12"/>
  <c r="I15" i="12"/>
  <c r="H15" i="12"/>
  <c r="E15" i="12"/>
  <c r="F15" i="12" s="1"/>
  <c r="G15" i="12" s="1"/>
  <c r="D15" i="12"/>
  <c r="C15" i="12"/>
  <c r="B15" i="12"/>
  <c r="M14" i="12"/>
  <c r="L14" i="12"/>
  <c r="L8" i="12" s="1"/>
  <c r="K14" i="12"/>
  <c r="J14" i="12"/>
  <c r="I14" i="12"/>
  <c r="I8" i="12" s="1"/>
  <c r="H14" i="12"/>
  <c r="G14" i="12"/>
  <c r="F14" i="12"/>
  <c r="E14" i="12"/>
  <c r="D14" i="12"/>
  <c r="C14" i="12"/>
  <c r="C8" i="12" s="1"/>
  <c r="B14" i="12"/>
  <c r="AP9" i="11" l="1"/>
  <c r="AO9" i="11"/>
  <c r="AN9" i="11"/>
  <c r="AN4" i="11" l="1"/>
  <c r="AO4" i="11"/>
  <c r="AP4" i="11"/>
  <c r="AN5" i="11"/>
  <c r="AO5" i="11"/>
  <c r="AP5" i="11"/>
  <c r="AN6" i="11"/>
  <c r="AO6" i="11"/>
  <c r="AP6" i="11"/>
  <c r="AN7" i="11"/>
  <c r="AO7" i="11"/>
  <c r="AP7" i="11"/>
  <c r="AN8" i="11"/>
  <c r="AO8" i="11"/>
  <c r="AP8" i="11"/>
  <c r="Y4" i="11"/>
  <c r="AQ11" i="11" l="1"/>
  <c r="AO11" i="11"/>
  <c r="AN11" i="11"/>
  <c r="AP11" i="11"/>
  <c r="AB11" i="11"/>
  <c r="AA9" i="11"/>
  <c r="Z9" i="11"/>
  <c r="Y9" i="11"/>
  <c r="AA8" i="11"/>
  <c r="Z8" i="11"/>
  <c r="Y8" i="11"/>
  <c r="AA7" i="11"/>
  <c r="Z7" i="11"/>
  <c r="Y7" i="11"/>
  <c r="AA6" i="11"/>
  <c r="Z6" i="11"/>
  <c r="Y6" i="11"/>
  <c r="AA5" i="11"/>
  <c r="Z5" i="11"/>
  <c r="Y5" i="11"/>
  <c r="AA4" i="11"/>
  <c r="Z4" i="11"/>
  <c r="Y11" i="11" l="1"/>
  <c r="AA11" i="11"/>
  <c r="Z11" i="11"/>
  <c r="H17" i="5"/>
  <c r="N17" i="5" s="1"/>
  <c r="G17" i="5"/>
  <c r="M17" i="5" s="1"/>
  <c r="F17" i="5"/>
  <c r="L17" i="5" s="1"/>
  <c r="H16" i="5"/>
  <c r="N16" i="5" s="1"/>
  <c r="G16" i="5"/>
  <c r="M16" i="5" s="1"/>
  <c r="F16" i="5"/>
  <c r="L16" i="5" s="1"/>
  <c r="H14" i="5"/>
  <c r="G14" i="5"/>
  <c r="F14" i="5"/>
  <c r="H13" i="5"/>
  <c r="H15" i="5" s="1"/>
  <c r="N15" i="5" s="1"/>
  <c r="G13" i="5"/>
  <c r="G15" i="5" s="1"/>
  <c r="M15" i="5" s="1"/>
  <c r="F13" i="5"/>
  <c r="F15" i="5" s="1"/>
  <c r="L15" i="5" s="1"/>
  <c r="M11" i="11"/>
  <c r="L8" i="11" l="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J11" i="11" l="1"/>
  <c r="L11" i="11"/>
  <c r="K11" i="11"/>
  <c r="L16" i="10"/>
  <c r="I16" i="10"/>
  <c r="C16" i="10"/>
  <c r="M15" i="10"/>
  <c r="L15" i="10"/>
  <c r="K15" i="10"/>
  <c r="J15" i="10"/>
  <c r="I15" i="10"/>
  <c r="H15" i="10"/>
  <c r="E15" i="10"/>
  <c r="F15" i="10" s="1"/>
  <c r="G15" i="10" s="1"/>
  <c r="D15" i="10"/>
  <c r="C15" i="10"/>
  <c r="B15" i="10"/>
  <c r="M14" i="10"/>
  <c r="L14" i="10"/>
  <c r="L8" i="10" s="1"/>
  <c r="K14" i="10"/>
  <c r="J14" i="10"/>
  <c r="I14" i="10"/>
  <c r="I8" i="10" s="1"/>
  <c r="H14" i="10"/>
  <c r="G14" i="10"/>
  <c r="F14" i="10"/>
  <c r="E14" i="10"/>
  <c r="D14" i="10"/>
  <c r="C14" i="10"/>
  <c r="B14" i="10"/>
  <c r="C8" i="10"/>
  <c r="L16" i="9"/>
  <c r="I16" i="9"/>
  <c r="C16" i="9"/>
  <c r="M15" i="9"/>
  <c r="L15" i="9"/>
  <c r="K15" i="9"/>
  <c r="J15" i="9"/>
  <c r="I15" i="9"/>
  <c r="H15" i="9"/>
  <c r="E15" i="9"/>
  <c r="F15" i="9" s="1"/>
  <c r="G15" i="9" s="1"/>
  <c r="D15" i="9"/>
  <c r="C15" i="9"/>
  <c r="B15" i="9"/>
  <c r="M14" i="9"/>
  <c r="L14" i="9"/>
  <c r="L8" i="9" s="1"/>
  <c r="K14" i="9"/>
  <c r="J14" i="9"/>
  <c r="I14" i="9"/>
  <c r="I8" i="9" s="1"/>
  <c r="H14" i="9"/>
  <c r="G14" i="9"/>
  <c r="F14" i="9"/>
  <c r="E14" i="9"/>
  <c r="D14" i="9"/>
  <c r="C14" i="9"/>
  <c r="B14" i="9"/>
  <c r="C8" i="9"/>
  <c r="L16" i="8"/>
  <c r="I16" i="8"/>
  <c r="C16" i="8"/>
  <c r="M15" i="8"/>
  <c r="L15" i="8"/>
  <c r="K15" i="8"/>
  <c r="J15" i="8"/>
  <c r="I15" i="8"/>
  <c r="H15" i="8"/>
  <c r="E15" i="8"/>
  <c r="F15" i="8" s="1"/>
  <c r="G15" i="8" s="1"/>
  <c r="D15" i="8"/>
  <c r="C15" i="8"/>
  <c r="B15" i="8"/>
  <c r="M14" i="8"/>
  <c r="L14" i="8"/>
  <c r="L8" i="8" s="1"/>
  <c r="K14" i="8"/>
  <c r="J14" i="8"/>
  <c r="I14" i="8"/>
  <c r="I8" i="8" s="1"/>
  <c r="H14" i="8"/>
  <c r="G14" i="8"/>
  <c r="F14" i="8"/>
  <c r="E14" i="8"/>
  <c r="D14" i="8"/>
  <c r="C14" i="8"/>
  <c r="B14" i="8"/>
  <c r="C8" i="8"/>
  <c r="L16" i="7"/>
  <c r="I16" i="7"/>
  <c r="C16" i="7"/>
  <c r="M15" i="7" l="1"/>
  <c r="L15" i="7"/>
  <c r="K15" i="7"/>
  <c r="J15" i="7"/>
  <c r="I15" i="7"/>
  <c r="H15" i="7"/>
  <c r="E15" i="7"/>
  <c r="F15" i="7" s="1"/>
  <c r="G15" i="7" s="1"/>
  <c r="D15" i="7"/>
  <c r="C15" i="7"/>
  <c r="B15" i="7"/>
  <c r="M14" i="7"/>
  <c r="L14" i="7"/>
  <c r="L8" i="7" s="1"/>
  <c r="K14" i="7"/>
  <c r="J14" i="7"/>
  <c r="I14" i="7"/>
  <c r="H14" i="7"/>
  <c r="G14" i="7"/>
  <c r="F14" i="7"/>
  <c r="E14" i="7"/>
  <c r="D14" i="7"/>
  <c r="C14" i="7"/>
  <c r="C8" i="7" s="1"/>
  <c r="B14" i="7"/>
  <c r="I8" i="7"/>
  <c r="C16" i="1"/>
  <c r="E16" i="1"/>
  <c r="F16" i="1" s="1"/>
  <c r="G16" i="1" s="1"/>
  <c r="D16" i="1"/>
  <c r="B16" i="1"/>
  <c r="D15" i="1" l="1"/>
  <c r="C15" i="1"/>
  <c r="B15" i="1"/>
  <c r="H5" i="5"/>
  <c r="N5" i="5" s="1"/>
  <c r="G5" i="5"/>
  <c r="M5" i="5" s="1"/>
  <c r="H7" i="5"/>
  <c r="G7" i="5"/>
  <c r="F7" i="5"/>
  <c r="H6" i="5"/>
  <c r="G6" i="5"/>
  <c r="F6" i="5"/>
  <c r="H4" i="5"/>
  <c r="G4" i="5"/>
  <c r="F4" i="5"/>
  <c r="H3" i="5"/>
  <c r="G3" i="5"/>
  <c r="F3" i="5"/>
  <c r="F5" i="5" s="1"/>
  <c r="L5" i="5" s="1"/>
  <c r="N7" i="5" l="1"/>
  <c r="M7" i="5"/>
  <c r="L7" i="5"/>
  <c r="N6" i="5"/>
  <c r="M6" i="5"/>
  <c r="L6" i="5"/>
  <c r="E15" i="1" l="1"/>
  <c r="F15" i="1" s="1"/>
  <c r="G15" i="1" s="1"/>
  <c r="G14" i="1"/>
  <c r="F14" i="1"/>
  <c r="E14" i="1"/>
  <c r="D14" i="1"/>
  <c r="C14" i="1"/>
  <c r="C8" i="1" s="1"/>
  <c r="B14" i="1"/>
</calcChain>
</file>

<file path=xl/sharedStrings.xml><?xml version="1.0" encoding="utf-8"?>
<sst xmlns="http://schemas.openxmlformats.org/spreadsheetml/2006/main" count="1395" uniqueCount="109">
  <si>
    <t>MAT period</t>
  </si>
  <si>
    <t>WOA</t>
  </si>
  <si>
    <t>Avg GRP</t>
  </si>
  <si>
    <t>MAT 2018</t>
  </si>
  <si>
    <t>MAT 2019</t>
  </si>
  <si>
    <t>MAT 2020</t>
  </si>
  <si>
    <t>Mirinda</t>
  </si>
  <si>
    <t>Digital GRPs</t>
  </si>
  <si>
    <t>Min ROI</t>
  </si>
  <si>
    <t>Max ROI</t>
  </si>
  <si>
    <t xml:space="preserve">Effectiveness </t>
  </si>
  <si>
    <t>TV Eff</t>
  </si>
  <si>
    <t>Cost Per GRP</t>
  </si>
  <si>
    <t>TV(Cost per GRP)</t>
  </si>
  <si>
    <t>Digital(Cost per GRP</t>
  </si>
  <si>
    <t>Saturation</t>
  </si>
  <si>
    <t>TG Population</t>
  </si>
  <si>
    <t>Impressions</t>
  </si>
  <si>
    <t>Digital Eff (wrt imp)</t>
  </si>
  <si>
    <t>Digital Eff (wrt grps)</t>
  </si>
  <si>
    <t>Pepsi</t>
  </si>
  <si>
    <t>Sting</t>
  </si>
  <si>
    <t>Aquafina</t>
  </si>
  <si>
    <t>Spends</t>
  </si>
  <si>
    <t>B*x</t>
  </si>
  <si>
    <t>GRP</t>
  </si>
  <si>
    <t>Effectiveness</t>
  </si>
  <si>
    <t>Beta</t>
  </si>
  <si>
    <t>Digital</t>
  </si>
  <si>
    <t>AF1</t>
  </si>
  <si>
    <t>AF2</t>
  </si>
  <si>
    <t>Digital GRP</t>
  </si>
  <si>
    <t>Digital Eff (wrt click)</t>
  </si>
  <si>
    <t>Reach</t>
  </si>
  <si>
    <t>No Reach</t>
  </si>
  <si>
    <t>7UP</t>
  </si>
  <si>
    <t>Impressions %</t>
  </si>
  <si>
    <t>WOA &gt;10 GRP</t>
  </si>
  <si>
    <t>Sufficiency Spends</t>
  </si>
  <si>
    <t>Actual Spends</t>
  </si>
  <si>
    <t>Digital(Cost per GRP)</t>
  </si>
  <si>
    <t>WOA &gt;50 GRP</t>
  </si>
  <si>
    <t>WOA &gt;1 Freq</t>
  </si>
  <si>
    <t>WOA &gt;=2 Freq</t>
  </si>
  <si>
    <t>WOA All</t>
  </si>
  <si>
    <t>Platform</t>
  </si>
  <si>
    <t>t-value</t>
  </si>
  <si>
    <t>Admicro</t>
  </si>
  <si>
    <t>Adtima</t>
  </si>
  <si>
    <t>Facebook</t>
  </si>
  <si>
    <t>YouTube</t>
  </si>
  <si>
    <t>Space</t>
  </si>
  <si>
    <t>Others'</t>
  </si>
  <si>
    <t>Brand</t>
  </si>
  <si>
    <t>Grand Total</t>
  </si>
  <si>
    <t>Google / Search</t>
  </si>
  <si>
    <t>Google / YouTube</t>
  </si>
  <si>
    <t>Others</t>
  </si>
  <si>
    <t xml:space="preserve">SPACE </t>
  </si>
  <si>
    <t>Overall</t>
  </si>
  <si>
    <t>Publisher/Spends Mix</t>
  </si>
  <si>
    <t>Google / GDN</t>
  </si>
  <si>
    <t>TP (Latest)</t>
  </si>
  <si>
    <t>Cost per GRP</t>
  </si>
  <si>
    <t>Current Spends</t>
  </si>
  <si>
    <t>MAT 20</t>
  </si>
  <si>
    <t>All (&gt;10)</t>
  </si>
  <si>
    <t>All (&gt;0)</t>
  </si>
  <si>
    <t>Publisher</t>
  </si>
  <si>
    <t>Avg. Weekly GRP</t>
  </si>
  <si>
    <t>Latest Year</t>
  </si>
  <si>
    <t>Pepsi Blue</t>
  </si>
  <si>
    <t>Pepsi Black</t>
  </si>
  <si>
    <t>Mirinda +Mix it</t>
  </si>
  <si>
    <t>Digital Eff (Actual)</t>
  </si>
  <si>
    <t>FaceBook</t>
  </si>
  <si>
    <t>TradeDesk</t>
  </si>
  <si>
    <t>Youtube</t>
  </si>
  <si>
    <t>FB</t>
  </si>
  <si>
    <t>Appnexus</t>
  </si>
  <si>
    <t>TheTradDesk</t>
  </si>
  <si>
    <t>Tiktok</t>
  </si>
  <si>
    <t>Twitter</t>
  </si>
  <si>
    <t>twitter</t>
  </si>
  <si>
    <t>tiktok</t>
  </si>
  <si>
    <t>Impressions when absolute reach excluded N/a</t>
  </si>
  <si>
    <t>MAT FLAG</t>
  </si>
  <si>
    <t>Mirinda Mix-it</t>
  </si>
  <si>
    <t>Mirinda +Mixit</t>
  </si>
  <si>
    <t>Impressions when absolute reach = N/a</t>
  </si>
  <si>
    <t>Total Impressions</t>
  </si>
  <si>
    <t>Mirinda + Mixit</t>
  </si>
  <si>
    <t>Spends when absolute reach = N/a</t>
  </si>
  <si>
    <t>Total Spends</t>
  </si>
  <si>
    <t>N/A % of total spends</t>
  </si>
  <si>
    <t>Mirinda + Mix it</t>
  </si>
  <si>
    <t xml:space="preserve">Mirinda + Mixit </t>
  </si>
  <si>
    <t>TheTradeDesk</t>
  </si>
  <si>
    <t>Google</t>
  </si>
  <si>
    <t>Pred</t>
  </si>
  <si>
    <t>Raw GRPS</t>
  </si>
  <si>
    <t>TD</t>
  </si>
  <si>
    <t>YOUTUBE</t>
  </si>
  <si>
    <t>YT</t>
  </si>
  <si>
    <t>Digital Eff(with grps)</t>
  </si>
  <si>
    <t>#Platform wise Effectiveness -Mirinda</t>
  </si>
  <si>
    <t>#Platform wise Effectiveness- Blue</t>
  </si>
  <si>
    <t>#Platform wise effectiveness-Black</t>
  </si>
  <si>
    <t>Platforms/Spends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</si>
</sst>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164" fontId="1" fillId="0" borderId="0" applyFont="0" applyFill="0" applyBorder="0" applyAlignment="0" applyProtection="0"/>
    <xf numFmtId="49" fontId="2" fillId="3" borderId="5">
      <alignment horizontal="left" vertical="top"/>
    </xf>
    <xf numFmtId="49" fontId="2" fillId="3" borderId="6">
      <alignment horizontal="left" vertical="top"/>
    </xf>
    <xf numFmtId="0" fontId="3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1" applyNumberFormat="0" applyAlignment="0" applyProtection="0"/>
    <xf numFmtId="0" fontId="14" fillId="11" borderId="22" applyNumberFormat="0" applyAlignment="0" applyProtection="0"/>
    <xf numFmtId="0" fontId="15" fillId="11" borderId="21" applyNumberFormat="0" applyAlignment="0" applyProtection="0"/>
    <xf numFmtId="0" fontId="16" fillId="0" borderId="23" applyNumberFormat="0" applyFill="0" applyAlignment="0" applyProtection="0"/>
    <xf numFmtId="0" fontId="17" fillId="12" borderId="24" applyNumberFormat="0" applyAlignment="0" applyProtection="0"/>
    <xf numFmtId="0" fontId="18" fillId="0" borderId="0" applyNumberFormat="0" applyFill="0" applyBorder="0" applyAlignment="0" applyProtection="0"/>
    <xf numFmtId="0" fontId="1" fillId="13" borderId="25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26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134">
    <xf numFmtId="0" fontId="0" fillId="0" borderId="0" xfId="0"/>
    <xf numFmtId="0" fontId="0" fillId="0" borderId="4" xfId="0" applyBorder="1"/>
    <xf numFmtId="0" fontId="0" fillId="0" borderId="4" xfId="0" applyFill="1" applyBorder="1"/>
    <xf numFmtId="165" fontId="0" fillId="0" borderId="4" xfId="1" applyNumberFormat="1" applyFont="1" applyBorder="1"/>
    <xf numFmtId="0" fontId="4" fillId="0" borderId="4" xfId="0" applyFont="1" applyBorder="1"/>
    <xf numFmtId="165" fontId="0" fillId="0" borderId="0" xfId="1" applyNumberFormat="1" applyFont="1"/>
    <xf numFmtId="164" fontId="4" fillId="4" borderId="4" xfId="1" applyFont="1" applyFill="1" applyBorder="1" applyAlignment="1">
      <alignment horizontal="center" vertical="center"/>
    </xf>
    <xf numFmtId="9" fontId="4" fillId="4" borderId="4" xfId="5" applyFont="1" applyFill="1" applyBorder="1" applyAlignment="1">
      <alignment horizontal="center" vertical="center"/>
    </xf>
    <xf numFmtId="2" fontId="0" fillId="0" borderId="0" xfId="0" applyNumberFormat="1"/>
    <xf numFmtId="165" fontId="0" fillId="0" borderId="4" xfId="1" applyNumberFormat="1" applyFont="1" applyBorder="1" applyAlignment="1"/>
    <xf numFmtId="0" fontId="4" fillId="5" borderId="7" xfId="0" applyFont="1" applyFill="1" applyBorder="1"/>
    <xf numFmtId="165" fontId="4" fillId="5" borderId="7" xfId="0" applyNumberFormat="1" applyFont="1" applyFill="1" applyBorder="1"/>
    <xf numFmtId="0" fontId="4" fillId="5" borderId="8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0" fillId="0" borderId="13" xfId="0" applyBorder="1" applyAlignment="1">
      <alignment horizontal="left"/>
    </xf>
    <xf numFmtId="165" fontId="0" fillId="0" borderId="0" xfId="1" applyNumberFormat="1" applyFont="1" applyBorder="1"/>
    <xf numFmtId="165" fontId="0" fillId="0" borderId="14" xfId="1" applyNumberFormat="1" applyFont="1" applyBorder="1"/>
    <xf numFmtId="0" fontId="0" fillId="0" borderId="15" xfId="0" applyBorder="1" applyAlignment="1">
      <alignment horizontal="left"/>
    </xf>
    <xf numFmtId="165" fontId="0" fillId="0" borderId="16" xfId="1" applyNumberFormat="1" applyFont="1" applyBorder="1"/>
    <xf numFmtId="165" fontId="0" fillId="0" borderId="17" xfId="1" applyNumberFormat="1" applyFont="1" applyBorder="1"/>
    <xf numFmtId="165" fontId="4" fillId="5" borderId="12" xfId="0" applyNumberFormat="1" applyFont="1" applyFill="1" applyBorder="1"/>
    <xf numFmtId="10" fontId="0" fillId="0" borderId="0" xfId="0" applyNumberFormat="1" applyBorder="1"/>
    <xf numFmtId="10" fontId="0" fillId="0" borderId="14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65" fontId="0" fillId="0" borderId="13" xfId="1" applyNumberFormat="1" applyFont="1" applyBorder="1"/>
    <xf numFmtId="165" fontId="0" fillId="0" borderId="15" xfId="1" applyNumberFormat="1" applyFont="1" applyBorder="1"/>
    <xf numFmtId="165" fontId="4" fillId="5" borderId="11" xfId="0" applyNumberFormat="1" applyFont="1" applyFill="1" applyBorder="1"/>
    <xf numFmtId="10" fontId="0" fillId="0" borderId="13" xfId="0" applyNumberFormat="1" applyBorder="1"/>
    <xf numFmtId="10" fontId="0" fillId="0" borderId="15" xfId="0" applyNumberFormat="1" applyBorder="1"/>
    <xf numFmtId="165" fontId="4" fillId="0" borderId="4" xfId="1" applyNumberFormat="1" applyFont="1" applyBorder="1"/>
    <xf numFmtId="165" fontId="0" fillId="0" borderId="4" xfId="1" applyNumberFormat="1" applyFont="1" applyFill="1" applyBorder="1"/>
    <xf numFmtId="165" fontId="0" fillId="0" borderId="4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164" fontId="0" fillId="0" borderId="4" xfId="1" applyNumberFormat="1" applyFont="1" applyBorder="1"/>
    <xf numFmtId="0" fontId="4" fillId="0" borderId="0" xfId="0" applyFont="1" applyFill="1"/>
    <xf numFmtId="0" fontId="5" fillId="6" borderId="0" xfId="0" applyFont="1" applyFill="1"/>
    <xf numFmtId="0" fontId="4" fillId="2" borderId="0" xfId="0" applyFont="1" applyFill="1"/>
    <xf numFmtId="0" fontId="0" fillId="38" borderId="4" xfId="0" applyFill="1" applyBorder="1"/>
    <xf numFmtId="0" fontId="4" fillId="39" borderId="4" xfId="0" applyFont="1" applyFill="1" applyBorder="1"/>
    <xf numFmtId="0" fontId="4" fillId="5" borderId="4" xfId="0" applyFont="1" applyFill="1" applyBorder="1"/>
    <xf numFmtId="0" fontId="0" fillId="0" borderId="4" xfId="0" applyBorder="1" applyAlignment="1">
      <alignment horizontal="left"/>
    </xf>
    <xf numFmtId="10" fontId="0" fillId="0" borderId="4" xfId="0" applyNumberFormat="1" applyBorder="1"/>
    <xf numFmtId="0" fontId="0" fillId="0" borderId="0" xfId="0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4" fillId="40" borderId="4" xfId="1" applyNumberFormat="1" applyFont="1" applyFill="1" applyBorder="1" applyAlignment="1">
      <alignment horizontal="center"/>
    </xf>
    <xf numFmtId="0" fontId="4" fillId="40" borderId="4" xfId="0" applyFont="1" applyFill="1" applyBorder="1"/>
    <xf numFmtId="166" fontId="0" fillId="38" borderId="4" xfId="0" applyNumberFormat="1" applyFill="1" applyBorder="1"/>
    <xf numFmtId="166" fontId="0" fillId="0" borderId="4" xfId="0" applyNumberFormat="1" applyBorder="1"/>
    <xf numFmtId="166" fontId="4" fillId="40" borderId="4" xfId="0" applyNumberFormat="1" applyFont="1" applyFill="1" applyBorder="1"/>
    <xf numFmtId="166" fontId="0" fillId="0" borderId="0" xfId="0" applyNumberFormat="1"/>
    <xf numFmtId="0" fontId="0" fillId="0" borderId="0" xfId="0"/>
    <xf numFmtId="1" fontId="0" fillId="0" borderId="4" xfId="0" applyNumberFormat="1" applyBorder="1"/>
    <xf numFmtId="1" fontId="0" fillId="38" borderId="4" xfId="0" applyNumberFormat="1" applyFill="1" applyBorder="1"/>
    <xf numFmtId="0" fontId="0" fillId="0" borderId="4" xfId="0" applyNumberFormat="1" applyBorder="1"/>
    <xf numFmtId="165" fontId="0" fillId="38" borderId="4" xfId="1" applyNumberFormat="1" applyFont="1" applyFill="1" applyBorder="1"/>
    <xf numFmtId="166" fontId="0" fillId="0" borderId="4" xfId="0" applyNumberFormat="1" applyFill="1" applyBorder="1"/>
    <xf numFmtId="1" fontId="0" fillId="0" borderId="4" xfId="0" applyNumberFormat="1" applyFill="1" applyBorder="1"/>
    <xf numFmtId="165" fontId="4" fillId="40" borderId="4" xfId="1" applyNumberFormat="1" applyFont="1" applyFill="1" applyBorder="1"/>
    <xf numFmtId="0" fontId="4" fillId="0" borderId="0" xfId="0" applyFont="1"/>
    <xf numFmtId="0" fontId="4" fillId="0" borderId="4" xfId="0" applyFont="1" applyBorder="1" applyAlignment="1">
      <alignment horizontal="center"/>
    </xf>
    <xf numFmtId="166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Border="1" applyAlignment="1">
      <alignment horizontal="left"/>
    </xf>
    <xf numFmtId="0" fontId="18" fillId="0" borderId="4" xfId="0" applyFont="1" applyBorder="1"/>
    <xf numFmtId="166" fontId="18" fillId="0" borderId="4" xfId="0" applyNumberFormat="1" applyFont="1" applyBorder="1"/>
    <xf numFmtId="1" fontId="18" fillId="0" borderId="4" xfId="0" applyNumberFormat="1" applyFont="1" applyBorder="1"/>
    <xf numFmtId="165" fontId="18" fillId="0" borderId="4" xfId="1" applyNumberFormat="1" applyFont="1" applyBorder="1"/>
    <xf numFmtId="0" fontId="0" fillId="0" borderId="4" xfId="0" applyFont="1" applyBorder="1"/>
    <xf numFmtId="166" fontId="0" fillId="0" borderId="4" xfId="0" applyNumberFormat="1" applyFont="1" applyBorder="1"/>
    <xf numFmtId="0" fontId="0" fillId="0" borderId="4" xfId="0" applyNumberFormat="1" applyFont="1" applyBorder="1"/>
    <xf numFmtId="1" fontId="0" fillId="0" borderId="4" xfId="0" applyNumberFormat="1" applyFont="1" applyBorder="1"/>
    <xf numFmtId="0" fontId="0" fillId="38" borderId="4" xfId="0" applyNumberFormat="1" applyFill="1" applyBorder="1"/>
    <xf numFmtId="0" fontId="0" fillId="41" borderId="4" xfId="0" applyFill="1" applyBorder="1"/>
    <xf numFmtId="0" fontId="4" fillId="0" borderId="4" xfId="0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0" fontId="4" fillId="2" borderId="4" xfId="0" applyFont="1" applyFill="1" applyBorder="1"/>
    <xf numFmtId="165" fontId="4" fillId="2" borderId="4" xfId="1" applyNumberFormat="1" applyFont="1" applyFill="1" applyBorder="1" applyAlignment="1">
      <alignment horizontal="center"/>
    </xf>
    <xf numFmtId="166" fontId="4" fillId="2" borderId="4" xfId="0" applyNumberFormat="1" applyFont="1" applyFill="1" applyBorder="1"/>
    <xf numFmtId="166" fontId="4" fillId="2" borderId="0" xfId="0" applyNumberFormat="1" applyFont="1" applyFill="1" applyBorder="1"/>
    <xf numFmtId="165" fontId="4" fillId="2" borderId="4" xfId="1" applyNumberFormat="1" applyFont="1" applyFill="1" applyBorder="1"/>
    <xf numFmtId="0" fontId="0" fillId="2" borderId="0" xfId="0" applyFill="1"/>
    <xf numFmtId="0" fontId="4" fillId="42" borderId="4" xfId="0" applyFont="1" applyFill="1" applyBorder="1"/>
    <xf numFmtId="10" fontId="0" fillId="43" borderId="4" xfId="0" applyNumberFormat="1" applyFill="1" applyBorder="1"/>
    <xf numFmtId="0" fontId="0" fillId="0" borderId="4" xfId="0" applyFont="1" applyFill="1" applyBorder="1"/>
    <xf numFmtId="0" fontId="0" fillId="38" borderId="4" xfId="0" applyFont="1" applyFill="1" applyBorder="1"/>
    <xf numFmtId="166" fontId="0" fillId="38" borderId="4" xfId="0" applyNumberFormat="1" applyFont="1" applyFill="1" applyBorder="1"/>
    <xf numFmtId="1" fontId="0" fillId="38" borderId="4" xfId="0" applyNumberFormat="1" applyFont="1" applyFill="1" applyBorder="1"/>
    <xf numFmtId="0" fontId="0" fillId="38" borderId="0" xfId="0" applyFill="1"/>
    <xf numFmtId="0" fontId="18" fillId="38" borderId="4" xfId="0" applyFont="1" applyFill="1" applyBorder="1"/>
    <xf numFmtId="166" fontId="18" fillId="38" borderId="4" xfId="0" applyNumberFormat="1" applyFont="1" applyFill="1" applyBorder="1"/>
    <xf numFmtId="1" fontId="18" fillId="38" borderId="4" xfId="0" applyNumberFormat="1" applyFont="1" applyFill="1" applyBorder="1"/>
    <xf numFmtId="165" fontId="18" fillId="38" borderId="4" xfId="1" applyNumberFormat="1" applyFont="1" applyFill="1" applyBorder="1"/>
    <xf numFmtId="2" fontId="4" fillId="2" borderId="4" xfId="0" applyNumberFormat="1" applyFont="1" applyFill="1" applyBorder="1"/>
    <xf numFmtId="165" fontId="0" fillId="0" borderId="4" xfId="0" applyNumberFormat="1" applyBorder="1"/>
    <xf numFmtId="164" fontId="0" fillId="0" borderId="0" xfId="0" applyNumberFormat="1"/>
    <xf numFmtId="9" fontId="0" fillId="0" borderId="4" xfId="5" applyFont="1" applyBorder="1"/>
    <xf numFmtId="9" fontId="0" fillId="0" borderId="4" xfId="1" applyNumberFormat="1" applyFont="1" applyBorder="1"/>
    <xf numFmtId="0" fontId="0" fillId="44" borderId="4" xfId="0" applyFill="1" applyBorder="1"/>
    <xf numFmtId="166" fontId="0" fillId="44" borderId="4" xfId="0" applyNumberFormat="1" applyFill="1" applyBorder="1"/>
    <xf numFmtId="1" fontId="0" fillId="44" borderId="4" xfId="0" applyNumberFormat="1" applyFill="1" applyBorder="1"/>
    <xf numFmtId="165" fontId="0" fillId="44" borderId="4" xfId="1" applyNumberFormat="1" applyFont="1" applyFill="1" applyBorder="1"/>
    <xf numFmtId="2" fontId="0" fillId="38" borderId="4" xfId="0" applyNumberFormat="1" applyFill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2" borderId="0" xfId="1" applyNumberFormat="1" applyFont="1" applyFill="1"/>
    <xf numFmtId="0" fontId="0" fillId="44" borderId="0" xfId="0" applyFill="1"/>
    <xf numFmtId="166" fontId="4" fillId="44" borderId="0" xfId="0" applyNumberFormat="1" applyFont="1" applyFill="1" applyBorder="1"/>
    <xf numFmtId="165" fontId="0" fillId="2" borderId="1" xfId="1" applyNumberFormat="1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7" xfId="0" applyFill="1" applyBorder="1"/>
    <xf numFmtId="0" fontId="4" fillId="0" borderId="4" xfId="0" applyFont="1" applyBorder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165" fontId="4" fillId="5" borderId="9" xfId="0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50">
    <cellStyle name="1" xfId="2" xr:uid="{00000000-0005-0000-0000-000000000000}"/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7" xfId="3" xr:uid="{00000000-0005-0000-0000-000013000000}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49" xr:uid="{00000000-0005-0000-0000-00001E000000}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" xr:uid="{00000000-0005-0000-0000-000029000000}"/>
    <cellStyle name="Normal 2 2" xfId="47" xr:uid="{00000000-0005-0000-0000-00002A000000}"/>
    <cellStyle name="Note" xfId="20" builtinId="10" customBuiltin="1"/>
    <cellStyle name="Output" xfId="15" builtinId="21" customBuiltin="1"/>
    <cellStyle name="Percent" xfId="5" builtinId="5"/>
    <cellStyle name="Percent 2" xfId="48" xr:uid="{00000000-0005-0000-0000-00002E000000}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showGridLines="0" zoomScale="80" zoomScaleNormal="80" workbookViewId="0">
      <selection activeCell="K15" sqref="K15:M15"/>
    </sheetView>
  </sheetViews>
  <sheetFormatPr defaultColWidth="9.109375" defaultRowHeight="14.4" x14ac:dyDescent="0.3"/>
  <cols>
    <col min="1" max="1" width="19.5546875" style="54" bestFit="1" customWidth="1"/>
    <col min="2" max="2" width="22.33203125" style="5" bestFit="1" customWidth="1"/>
    <col min="3" max="3" width="22.44140625" style="5" bestFit="1" customWidth="1"/>
    <col min="4" max="4" width="22.44140625" style="5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customWidth="1"/>
    <col min="9" max="9" width="22.44140625" style="5" customWidth="1"/>
    <col min="10" max="10" width="22" style="5" customWidth="1"/>
    <col min="11" max="11" width="22.33203125" style="5" customWidth="1"/>
    <col min="12" max="12" width="22.44140625" style="5" customWidth="1"/>
    <col min="13" max="13" width="22" style="5" customWidth="1"/>
    <col min="14" max="18" width="12.109375" style="54" customWidth="1"/>
    <col min="19" max="19" width="11.6640625" style="54" customWidth="1"/>
    <col min="20" max="16384" width="9.109375" style="54"/>
  </cols>
  <sheetData>
    <row r="1" spans="1:13" ht="18" x14ac:dyDescent="0.35">
      <c r="A1" s="38" t="s">
        <v>44</v>
      </c>
    </row>
    <row r="2" spans="1:13" x14ac:dyDescent="0.3">
      <c r="A2" s="37"/>
    </row>
    <row r="3" spans="1:13" x14ac:dyDescent="0.3">
      <c r="B3" s="115" t="s">
        <v>71</v>
      </c>
      <c r="C3" s="116"/>
      <c r="D3" s="117"/>
      <c r="E3" s="115" t="s">
        <v>6</v>
      </c>
      <c r="F3" s="116"/>
      <c r="G3" s="117"/>
      <c r="H3" s="118" t="s">
        <v>72</v>
      </c>
      <c r="I3" s="118"/>
      <c r="J3" s="119"/>
      <c r="K3" s="118" t="s">
        <v>73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32</v>
      </c>
      <c r="C5" s="3">
        <v>56.914112174744801</v>
      </c>
      <c r="D5" s="3">
        <v>30966425.237525109</v>
      </c>
      <c r="E5" s="3"/>
      <c r="F5" s="3"/>
      <c r="G5" s="3">
        <v>7066339877.3721209</v>
      </c>
      <c r="H5" s="3">
        <v>1</v>
      </c>
      <c r="I5" s="3">
        <v>11.486647499999936</v>
      </c>
      <c r="J5" s="3">
        <v>150000</v>
      </c>
      <c r="K5" s="3">
        <v>21</v>
      </c>
      <c r="L5" s="3">
        <v>79.848626124999925</v>
      </c>
      <c r="M5" s="3">
        <v>28782653.759840358</v>
      </c>
    </row>
    <row r="6" spans="1:13" x14ac:dyDescent="0.3">
      <c r="A6" s="1" t="s">
        <v>4</v>
      </c>
      <c r="B6" s="3">
        <v>25</v>
      </c>
      <c r="C6" s="3">
        <v>63.819319706122371</v>
      </c>
      <c r="D6" s="3">
        <v>19413691.873709247</v>
      </c>
      <c r="E6" s="3"/>
      <c r="F6" s="3"/>
      <c r="G6" s="3">
        <v>13572464206.726679</v>
      </c>
      <c r="H6" s="3">
        <v>13</v>
      </c>
      <c r="I6" s="3">
        <v>89.365782299716685</v>
      </c>
      <c r="J6" s="3">
        <v>16603525.218166871</v>
      </c>
      <c r="K6" s="3">
        <v>25</v>
      </c>
      <c r="L6" s="3">
        <v>96.004087314285755</v>
      </c>
      <c r="M6" s="3">
        <v>26062422.213083241</v>
      </c>
    </row>
    <row r="7" spans="1:13" x14ac:dyDescent="0.3">
      <c r="A7" s="1" t="s">
        <v>5</v>
      </c>
      <c r="B7" s="3">
        <v>26</v>
      </c>
      <c r="C7" s="32">
        <v>96.784278076923073</v>
      </c>
      <c r="D7" s="32">
        <v>38120644.76200974</v>
      </c>
      <c r="E7" s="32"/>
      <c r="F7" s="3"/>
      <c r="G7" s="3">
        <v>21573325623.514076</v>
      </c>
      <c r="H7" s="3">
        <v>7</v>
      </c>
      <c r="I7" s="3">
        <v>63.132879714285529</v>
      </c>
      <c r="J7" s="3">
        <v>4868429.3082973203</v>
      </c>
      <c r="K7" s="3">
        <v>22</v>
      </c>
      <c r="L7" s="3">
        <v>121.34332961038959</v>
      </c>
      <c r="M7" s="3">
        <v>26497535.32341009</v>
      </c>
    </row>
    <row r="8" spans="1:13" x14ac:dyDescent="0.3">
      <c r="A8" s="2" t="s">
        <v>17</v>
      </c>
      <c r="B8" s="3"/>
      <c r="C8" s="3">
        <f>C7*C14/100</f>
        <v>4268186663.1923079</v>
      </c>
      <c r="D8" s="3"/>
      <c r="E8" s="3"/>
      <c r="F8" s="3"/>
      <c r="G8" s="3"/>
      <c r="H8" s="3"/>
      <c r="I8" s="3">
        <f>I7*I14/100</f>
        <v>6944616768.5714083</v>
      </c>
      <c r="J8" s="3"/>
      <c r="K8" s="3"/>
      <c r="L8" s="3">
        <f>L7*L14/100</f>
        <v>24462815249.454544</v>
      </c>
      <c r="M8" s="3"/>
    </row>
    <row r="10" spans="1:13" x14ac:dyDescent="0.3">
      <c r="B10" s="115" t="s">
        <v>71</v>
      </c>
      <c r="C10" s="116"/>
      <c r="D10" s="117"/>
      <c r="E10" s="115" t="s">
        <v>6</v>
      </c>
      <c r="F10" s="116"/>
      <c r="G10" s="117"/>
      <c r="H10" s="118" t="s">
        <v>72</v>
      </c>
      <c r="I10" s="118"/>
      <c r="J10" s="119"/>
      <c r="K10" s="118" t="s">
        <v>73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60</v>
      </c>
      <c r="C12" s="35">
        <v>90</v>
      </c>
      <c r="D12" s="35">
        <v>150</v>
      </c>
      <c r="E12" s="34"/>
      <c r="F12" s="35"/>
      <c r="G12" s="35"/>
      <c r="H12" s="34">
        <v>175</v>
      </c>
      <c r="I12" s="35">
        <v>275</v>
      </c>
      <c r="J12" s="35">
        <v>500</v>
      </c>
      <c r="K12" s="34">
        <v>430</v>
      </c>
      <c r="L12" s="35">
        <v>720</v>
      </c>
      <c r="M12" s="35">
        <v>2000</v>
      </c>
    </row>
    <row r="13" spans="1:13" x14ac:dyDescent="0.3">
      <c r="A13" s="1" t="s">
        <v>16</v>
      </c>
      <c r="B13" s="3">
        <v>49000000</v>
      </c>
      <c r="C13" s="3">
        <v>49000000</v>
      </c>
      <c r="D13" s="3">
        <v>49000000</v>
      </c>
      <c r="E13" s="3">
        <v>45000000</v>
      </c>
      <c r="F13" s="3">
        <v>45000000</v>
      </c>
      <c r="G13" s="3">
        <v>45000000</v>
      </c>
      <c r="H13" s="3">
        <v>40000000</v>
      </c>
      <c r="I13" s="3">
        <v>40000000</v>
      </c>
      <c r="J13" s="3">
        <v>40000000</v>
      </c>
      <c r="K13" s="3">
        <v>28000000.000000004</v>
      </c>
      <c r="L13" s="3">
        <v>28000000.000000004</v>
      </c>
      <c r="M13" s="3">
        <v>28000000.000000004</v>
      </c>
    </row>
    <row r="14" spans="1:13" x14ac:dyDescent="0.3">
      <c r="A14" s="1" t="s">
        <v>17</v>
      </c>
      <c r="B14" s="3">
        <f>B12*B13</f>
        <v>2940000000</v>
      </c>
      <c r="C14" s="3">
        <f t="shared" ref="C14:M14" si="0">C12*C13</f>
        <v>4410000000</v>
      </c>
      <c r="D14" s="3">
        <f t="shared" si="0"/>
        <v>7350000000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7000000000</v>
      </c>
      <c r="I14" s="3">
        <f t="shared" si="0"/>
        <v>11000000000</v>
      </c>
      <c r="J14" s="3">
        <f t="shared" si="0"/>
        <v>20000000000</v>
      </c>
      <c r="K14" s="3">
        <f t="shared" si="0"/>
        <v>12040000000.000002</v>
      </c>
      <c r="L14" s="3">
        <f t="shared" si="0"/>
        <v>20160000000.000004</v>
      </c>
      <c r="M14" s="3">
        <f t="shared" si="0"/>
        <v>56000000000.000008</v>
      </c>
    </row>
    <row r="15" spans="1:13" x14ac:dyDescent="0.3">
      <c r="A15" s="1" t="s">
        <v>38</v>
      </c>
      <c r="B15" s="3">
        <f>B12*C30*B7</f>
        <v>23632337.076297957</v>
      </c>
      <c r="C15" s="3">
        <f>C12*C30*B7</f>
        <v>35448505.614446938</v>
      </c>
      <c r="D15" s="3">
        <f>D12*C30*B7</f>
        <v>59080842.690744892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13494951.169782428</v>
      </c>
      <c r="I15" s="3">
        <f>I12*I30*H7</f>
        <v>21206351.83822953</v>
      </c>
      <c r="J15" s="3">
        <f>J12*I30*H7</f>
        <v>38557003.342235506</v>
      </c>
      <c r="K15" s="3">
        <f>K12*L30*K7</f>
        <v>93898364.487638354</v>
      </c>
      <c r="L15" s="3">
        <f>L12*L30*K7</f>
        <v>157225168.44441769</v>
      </c>
      <c r="M15" s="3">
        <f>M12*L30*K7</f>
        <v>436736579.01227134</v>
      </c>
    </row>
    <row r="16" spans="1:13" x14ac:dyDescent="0.3">
      <c r="A16" s="1" t="s">
        <v>39</v>
      </c>
      <c r="B16" s="3"/>
      <c r="C16" s="3">
        <v>38120644.76200974</v>
      </c>
      <c r="D16" s="3"/>
      <c r="E16" s="3"/>
      <c r="F16" s="3"/>
      <c r="G16" s="3"/>
      <c r="H16" s="3"/>
      <c r="I16" s="3">
        <v>4868429.3082973203</v>
      </c>
      <c r="J16" s="3"/>
      <c r="K16" s="3"/>
      <c r="L16" s="3">
        <v>26497535.32341009</v>
      </c>
      <c r="M16" s="3"/>
    </row>
    <row r="19" spans="1:13" x14ac:dyDescent="0.3">
      <c r="A19" s="54" t="s">
        <v>10</v>
      </c>
      <c r="B19" s="115" t="s">
        <v>71</v>
      </c>
      <c r="C19" s="116"/>
      <c r="D19" s="117"/>
      <c r="E19" s="115" t="s">
        <v>6</v>
      </c>
      <c r="F19" s="116"/>
      <c r="G19" s="117"/>
      <c r="H19" s="118" t="s">
        <v>72</v>
      </c>
      <c r="I19" s="118"/>
      <c r="J19" s="119"/>
      <c r="K19" s="118" t="s">
        <v>73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74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hidden="1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544.47452809803872</v>
      </c>
      <c r="C22" s="3">
        <v>388</v>
      </c>
      <c r="D22" s="36">
        <v>1.1000000000000001</v>
      </c>
      <c r="E22" s="3"/>
      <c r="F22" s="3"/>
      <c r="G22" s="3"/>
      <c r="H22" s="3">
        <v>139.13402436995074</v>
      </c>
      <c r="I22" s="3">
        <v>55</v>
      </c>
      <c r="J22" s="36">
        <v>0.34</v>
      </c>
      <c r="K22" s="3">
        <v>48.554264529504877</v>
      </c>
      <c r="L22" s="3">
        <v>28</v>
      </c>
      <c r="M22" s="36">
        <v>0.17</v>
      </c>
    </row>
    <row r="23" spans="1:13" x14ac:dyDescent="0.3">
      <c r="A23" s="1" t="s">
        <v>5</v>
      </c>
      <c r="B23" s="3">
        <v>418.78942892732101</v>
      </c>
      <c r="C23" s="3">
        <v>554</v>
      </c>
      <c r="D23" s="36">
        <v>0.82</v>
      </c>
      <c r="E23" s="3"/>
      <c r="F23" s="3"/>
      <c r="G23" s="3"/>
      <c r="H23" s="3">
        <v>198.82263362404791</v>
      </c>
      <c r="I23" s="3">
        <v>124</v>
      </c>
      <c r="J23" s="36">
        <v>0.49</v>
      </c>
      <c r="K23" s="3">
        <v>51.269808331807084</v>
      </c>
      <c r="L23" s="3">
        <v>25</v>
      </c>
      <c r="M23" s="36">
        <v>0.17</v>
      </c>
    </row>
    <row r="26" spans="1:13" x14ac:dyDescent="0.3">
      <c r="A26" s="54" t="s">
        <v>12</v>
      </c>
      <c r="B26" s="115" t="s">
        <v>71</v>
      </c>
      <c r="C26" s="116"/>
      <c r="D26" s="117"/>
      <c r="E26" s="115" t="s">
        <v>6</v>
      </c>
      <c r="F26" s="116"/>
      <c r="G26" s="117"/>
      <c r="H26" s="118" t="s">
        <v>72</v>
      </c>
      <c r="I26" s="118"/>
      <c r="J26" s="119"/>
      <c r="K26" s="118" t="s">
        <v>73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hidden="1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1595.482992653059</v>
      </c>
      <c r="C29" s="3">
        <v>12167.90897765561</v>
      </c>
      <c r="D29" s="3">
        <v>13166</v>
      </c>
      <c r="E29" s="3"/>
      <c r="F29" s="3"/>
      <c r="G29" s="3"/>
      <c r="H29" s="3">
        <v>1161.7551698963173</v>
      </c>
      <c r="I29" s="3">
        <f>J6/H29</f>
        <v>14291.759269423936</v>
      </c>
      <c r="J29" s="3">
        <v>12537</v>
      </c>
      <c r="K29" s="3">
        <v>2400.1021828571447</v>
      </c>
      <c r="L29" s="3">
        <v>10858.880257745783</v>
      </c>
      <c r="M29" s="3">
        <v>14206</v>
      </c>
    </row>
    <row r="30" spans="1:13" x14ac:dyDescent="0.3">
      <c r="A30" s="1" t="s">
        <v>5</v>
      </c>
      <c r="B30" s="3">
        <v>2516.3912300000006</v>
      </c>
      <c r="C30" s="3">
        <v>15148.934023267921</v>
      </c>
      <c r="D30" s="3">
        <v>14001</v>
      </c>
      <c r="E30" s="3"/>
      <c r="F30" s="3"/>
      <c r="G30" s="3"/>
      <c r="H30" s="3">
        <v>441.93015799999881</v>
      </c>
      <c r="I30" s="3">
        <f>J7/H30</f>
        <v>11016.286669210145</v>
      </c>
      <c r="J30" s="3">
        <v>11559</v>
      </c>
      <c r="K30" s="3">
        <v>2669.5532514285715</v>
      </c>
      <c r="L30" s="3">
        <v>9925.8313411879863</v>
      </c>
      <c r="M30" s="3">
        <v>13341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36"/>
  <sheetViews>
    <sheetView showGridLines="0" tabSelected="1" zoomScale="80" zoomScaleNormal="80" zoomScaleSheetLayoutView="50" workbookViewId="0">
      <selection activeCell="A16" sqref="A16"/>
    </sheetView>
  </sheetViews>
  <sheetFormatPr defaultColWidth="9.109375" defaultRowHeight="14.4" x14ac:dyDescent="0.3"/>
  <cols>
    <col min="1" max="1" width="20.88671875" style="54" bestFit="1" customWidth="1"/>
    <col min="2" max="3" width="9.109375" style="54"/>
    <col min="4" max="4" width="10.109375" style="54" bestFit="1" customWidth="1"/>
    <col min="5" max="5" width="9.109375" style="54"/>
    <col min="6" max="6" width="13.6640625" style="54" bestFit="1" customWidth="1"/>
    <col min="7" max="13" width="20.6640625" style="54" customWidth="1"/>
    <col min="14" max="14" width="9.109375" style="54"/>
    <col min="15" max="15" width="9.109375" style="54" customWidth="1"/>
    <col min="16" max="16" width="20.88671875" style="54" customWidth="1"/>
    <col min="17" max="19" width="9.5546875" style="54" customWidth="1"/>
    <col min="20" max="20" width="11.33203125" style="54" customWidth="1"/>
    <col min="21" max="25" width="20.6640625" style="54" customWidth="1"/>
    <col min="26" max="27" width="16.33203125" style="54" customWidth="1"/>
    <col min="28" max="28" width="22.88671875" style="54" customWidth="1"/>
    <col min="29" max="29" width="15" style="54" customWidth="1"/>
    <col min="30" max="30" width="9.109375" style="54" customWidth="1"/>
    <col min="31" max="31" width="20.88671875" style="54" customWidth="1"/>
    <col min="32" max="34" width="9.5546875" style="54" customWidth="1"/>
    <col min="35" max="35" width="11.33203125" style="54" customWidth="1"/>
    <col min="36" max="36" width="10.88671875" style="54" customWidth="1"/>
    <col min="37" max="38" width="12.44140625" style="54" customWidth="1"/>
    <col min="39" max="39" width="9.109375" style="54" customWidth="1"/>
    <col min="40" max="40" width="16.33203125" style="54" customWidth="1"/>
    <col min="41" max="46" width="20.6640625" style="54" customWidth="1"/>
    <col min="47" max="53" width="9.109375" style="54" customWidth="1"/>
    <col min="54" max="16384" width="9.109375" style="54"/>
  </cols>
  <sheetData>
    <row r="1" spans="1:43" x14ac:dyDescent="0.3">
      <c r="A1" s="39" t="s">
        <v>71</v>
      </c>
      <c r="P1" s="39" t="s">
        <v>72</v>
      </c>
      <c r="AE1" s="39" t="s">
        <v>96</v>
      </c>
    </row>
    <row r="2" spans="1:43" x14ac:dyDescent="0.3">
      <c r="B2" s="127" t="s">
        <v>25</v>
      </c>
      <c r="C2" s="127"/>
      <c r="D2" s="127"/>
      <c r="E2" s="62"/>
      <c r="F2" s="62"/>
      <c r="G2" s="62" t="s">
        <v>70</v>
      </c>
      <c r="H2" s="62"/>
      <c r="I2" s="77" t="s">
        <v>67</v>
      </c>
      <c r="J2" s="127" t="s">
        <v>23</v>
      </c>
      <c r="K2" s="127"/>
      <c r="L2" s="127"/>
      <c r="M2" s="77" t="s">
        <v>65</v>
      </c>
      <c r="Q2" s="127" t="s">
        <v>25</v>
      </c>
      <c r="R2" s="127"/>
      <c r="S2" s="127"/>
      <c r="T2" s="62"/>
      <c r="U2" s="62"/>
      <c r="V2" s="62"/>
      <c r="W2" s="62"/>
      <c r="X2" s="77" t="s">
        <v>67</v>
      </c>
      <c r="Y2" s="127" t="s">
        <v>23</v>
      </c>
      <c r="Z2" s="127"/>
      <c r="AA2" s="127"/>
      <c r="AB2" s="77" t="s">
        <v>65</v>
      </c>
      <c r="AF2" s="127" t="s">
        <v>25</v>
      </c>
      <c r="AG2" s="127"/>
      <c r="AH2" s="127"/>
      <c r="AI2" s="62"/>
      <c r="AJ2" s="62"/>
      <c r="AK2" s="62"/>
      <c r="AL2" s="62"/>
      <c r="AM2" s="77" t="s">
        <v>67</v>
      </c>
      <c r="AN2" s="127" t="s">
        <v>23</v>
      </c>
      <c r="AO2" s="127"/>
      <c r="AP2" s="127"/>
      <c r="AQ2" s="77" t="s">
        <v>65</v>
      </c>
    </row>
    <row r="3" spans="1:43" x14ac:dyDescent="0.3">
      <c r="A3" s="41" t="s">
        <v>68</v>
      </c>
      <c r="B3" s="41" t="s">
        <v>8</v>
      </c>
      <c r="C3" s="41" t="s">
        <v>9</v>
      </c>
      <c r="D3" s="41" t="s">
        <v>15</v>
      </c>
      <c r="E3" s="41" t="s">
        <v>46</v>
      </c>
      <c r="F3" s="41" t="s">
        <v>62</v>
      </c>
      <c r="G3" s="41" t="s">
        <v>63</v>
      </c>
      <c r="H3" s="41" t="s">
        <v>69</v>
      </c>
      <c r="I3" s="41" t="s">
        <v>1</v>
      </c>
      <c r="J3" s="41" t="s">
        <v>8</v>
      </c>
      <c r="K3" s="41" t="s">
        <v>9</v>
      </c>
      <c r="L3" s="41" t="s">
        <v>15</v>
      </c>
      <c r="M3" s="41" t="s">
        <v>64</v>
      </c>
      <c r="P3" s="41" t="s">
        <v>45</v>
      </c>
      <c r="Q3" s="41" t="s">
        <v>8</v>
      </c>
      <c r="R3" s="41" t="s">
        <v>9</v>
      </c>
      <c r="S3" s="41" t="s">
        <v>15</v>
      </c>
      <c r="T3" s="41" t="s">
        <v>46</v>
      </c>
      <c r="U3" s="41" t="s">
        <v>62</v>
      </c>
      <c r="V3" s="41" t="s">
        <v>63</v>
      </c>
      <c r="W3" s="41" t="s">
        <v>69</v>
      </c>
      <c r="X3" s="41" t="s">
        <v>1</v>
      </c>
      <c r="Y3" s="41" t="s">
        <v>8</v>
      </c>
      <c r="Z3" s="41" t="s">
        <v>9</v>
      </c>
      <c r="AA3" s="41" t="s">
        <v>15</v>
      </c>
      <c r="AB3" s="41" t="s">
        <v>64</v>
      </c>
      <c r="AE3" s="41" t="s">
        <v>45</v>
      </c>
      <c r="AF3" s="41" t="s">
        <v>8</v>
      </c>
      <c r="AG3" s="41" t="s">
        <v>9</v>
      </c>
      <c r="AH3" s="41" t="s">
        <v>15</v>
      </c>
      <c r="AI3" s="41" t="s">
        <v>46</v>
      </c>
      <c r="AJ3" s="41" t="s">
        <v>62</v>
      </c>
      <c r="AK3" s="41" t="s">
        <v>63</v>
      </c>
      <c r="AL3" s="41" t="s">
        <v>69</v>
      </c>
      <c r="AM3" s="41" t="s">
        <v>1</v>
      </c>
      <c r="AN3" s="41" t="s">
        <v>8</v>
      </c>
      <c r="AO3" s="41" t="s">
        <v>9</v>
      </c>
      <c r="AP3" s="41" t="s">
        <v>15</v>
      </c>
      <c r="AQ3" s="41" t="s">
        <v>64</v>
      </c>
    </row>
    <row r="4" spans="1:43" x14ac:dyDescent="0.3">
      <c r="A4" s="1" t="s">
        <v>75</v>
      </c>
      <c r="B4" s="1">
        <v>30</v>
      </c>
      <c r="C4" s="1">
        <v>45</v>
      </c>
      <c r="D4" s="1">
        <v>70</v>
      </c>
      <c r="E4" s="51">
        <v>0.56213142197251298</v>
      </c>
      <c r="F4" s="55">
        <v>49000000</v>
      </c>
      <c r="G4" s="55">
        <v>10127.687073566491</v>
      </c>
      <c r="H4" s="55">
        <v>58.466633503401333</v>
      </c>
      <c r="I4" s="55">
        <v>24</v>
      </c>
      <c r="J4" s="3">
        <f>$G4*B4*$I4</f>
        <v>7291934.6929678731</v>
      </c>
      <c r="K4" s="3">
        <f t="shared" ref="K4:L6" si="0">$G4*C4*$I4</f>
        <v>10937902.03945181</v>
      </c>
      <c r="L4" s="3">
        <f t="shared" si="0"/>
        <v>17014514.283591703</v>
      </c>
      <c r="M4" s="3">
        <v>17408673.990000002</v>
      </c>
      <c r="P4" s="1" t="s">
        <v>49</v>
      </c>
      <c r="Q4" s="1">
        <v>170</v>
      </c>
      <c r="R4" s="1">
        <v>270</v>
      </c>
      <c r="S4" s="1">
        <v>675</v>
      </c>
      <c r="T4" s="107">
        <v>1.86</v>
      </c>
      <c r="U4" s="55">
        <v>40000000</v>
      </c>
      <c r="V4" s="55">
        <v>6407.4395865287843</v>
      </c>
      <c r="W4" s="55">
        <v>74</v>
      </c>
      <c r="X4" s="55">
        <v>5</v>
      </c>
      <c r="Y4" s="3">
        <f>$V4*Q4*$X4</f>
        <v>5446323.6485494664</v>
      </c>
      <c r="Z4" s="3">
        <f t="shared" ref="Z4:AA5" si="1">$V4*R4*$X4</f>
        <v>8650043.4418138582</v>
      </c>
      <c r="AA4" s="3">
        <f t="shared" si="1"/>
        <v>21625108.604534645</v>
      </c>
      <c r="AB4" s="3">
        <v>2367585.77</v>
      </c>
      <c r="AE4" s="102" t="s">
        <v>49</v>
      </c>
      <c r="AF4" s="102">
        <v>380</v>
      </c>
      <c r="AG4" s="102">
        <v>400</v>
      </c>
      <c r="AH4" s="102">
        <v>1000</v>
      </c>
      <c r="AI4" s="103">
        <v>1.6467153596916999</v>
      </c>
      <c r="AJ4" s="104">
        <v>28000000</v>
      </c>
      <c r="AK4" s="104">
        <v>6125.2912089559713</v>
      </c>
      <c r="AL4" s="104">
        <v>97.165457341269828</v>
      </c>
      <c r="AM4" s="104">
        <v>18</v>
      </c>
      <c r="AN4" s="105">
        <f>AF4*AK4*AM4</f>
        <v>41896991.869258843</v>
      </c>
      <c r="AO4" s="105">
        <f>AG4*AK4*AM4</f>
        <v>44102096.704482995</v>
      </c>
      <c r="AP4" s="105">
        <f>AH4*AM4*AK4</f>
        <v>110255241.76120749</v>
      </c>
      <c r="AQ4" s="105">
        <v>10713000.99</v>
      </c>
    </row>
    <row r="5" spans="1:43" x14ac:dyDescent="0.3">
      <c r="A5" s="2" t="s">
        <v>76</v>
      </c>
      <c r="B5" s="2">
        <v>30</v>
      </c>
      <c r="C5" s="2">
        <v>45</v>
      </c>
      <c r="D5" s="2">
        <v>110</v>
      </c>
      <c r="E5" s="59">
        <v>0.69349912663171198</v>
      </c>
      <c r="F5" s="60">
        <v>36000000</v>
      </c>
      <c r="G5" s="60">
        <v>35501.190783381287</v>
      </c>
      <c r="H5" s="60">
        <v>31.716693518518515</v>
      </c>
      <c r="I5" s="60">
        <v>6</v>
      </c>
      <c r="J5" s="32">
        <f t="shared" ref="J5:J6" si="2">$G5*B5*$I5</f>
        <v>6390214.3410086324</v>
      </c>
      <c r="K5" s="32">
        <f t="shared" si="0"/>
        <v>9585321.5115129463</v>
      </c>
      <c r="L5" s="32">
        <f t="shared" si="0"/>
        <v>23430785.91703165</v>
      </c>
      <c r="M5" s="32">
        <v>6755882.3257137481</v>
      </c>
      <c r="P5" s="40" t="s">
        <v>77</v>
      </c>
      <c r="Q5" s="40"/>
      <c r="R5" s="40"/>
      <c r="S5" s="40"/>
      <c r="T5" s="106">
        <v>-0.74</v>
      </c>
      <c r="U5" s="56">
        <v>36000000</v>
      </c>
      <c r="V5" s="56">
        <v>12256.73421774682</v>
      </c>
      <c r="W5" s="56">
        <v>33</v>
      </c>
      <c r="X5" s="56">
        <v>2</v>
      </c>
      <c r="Y5" s="58">
        <f t="shared" ref="Y5" si="3">$V5*Q5*$X5</f>
        <v>0</v>
      </c>
      <c r="Z5" s="58">
        <f t="shared" si="1"/>
        <v>0</v>
      </c>
      <c r="AA5" s="58">
        <f t="shared" si="1"/>
        <v>0</v>
      </c>
      <c r="AB5" s="58">
        <v>799758.8600000001</v>
      </c>
      <c r="AE5" s="102" t="s">
        <v>77</v>
      </c>
      <c r="AF5" s="108">
        <v>320</v>
      </c>
      <c r="AG5" s="102">
        <v>400</v>
      </c>
      <c r="AH5" s="102">
        <v>1000</v>
      </c>
      <c r="AI5" s="54">
        <v>0.18033600628831001</v>
      </c>
      <c r="AJ5" s="104">
        <v>7923000</v>
      </c>
      <c r="AK5" s="104">
        <v>10516.724833353852</v>
      </c>
      <c r="AL5" s="104">
        <v>130.75072109850353</v>
      </c>
      <c r="AM5" s="104">
        <v>9</v>
      </c>
      <c r="AN5" s="105">
        <f t="shared" ref="AN5:AN6" si="4">AF5*AK5*AM5</f>
        <v>30288167.520059094</v>
      </c>
      <c r="AO5" s="105">
        <f t="shared" ref="AO5:AO6" si="5">AG5*AK5*AM5</f>
        <v>37860209.400073864</v>
      </c>
      <c r="AP5" s="105">
        <f>AH5*AM5*AK5</f>
        <v>94650523.50018467</v>
      </c>
      <c r="AQ5" s="105">
        <v>12375624.200000001</v>
      </c>
    </row>
    <row r="6" spans="1:43" x14ac:dyDescent="0.3">
      <c r="A6" s="2" t="s">
        <v>50</v>
      </c>
      <c r="B6" s="1">
        <v>155</v>
      </c>
      <c r="C6" s="1">
        <v>245</v>
      </c>
      <c r="D6" s="1">
        <v>655</v>
      </c>
      <c r="E6" s="51">
        <v>1.3247527431705199</v>
      </c>
      <c r="F6" s="57">
        <v>36000000</v>
      </c>
      <c r="G6" s="55">
        <v>9054.8055824010589</v>
      </c>
      <c r="H6" s="55">
        <v>130.80361408333334</v>
      </c>
      <c r="I6" s="55">
        <v>10</v>
      </c>
      <c r="J6" s="3">
        <f t="shared" si="2"/>
        <v>14034948.652721642</v>
      </c>
      <c r="K6" s="3">
        <f t="shared" si="0"/>
        <v>22184273.676882595</v>
      </c>
      <c r="L6" s="3">
        <f t="shared" si="0"/>
        <v>59308976.564726934</v>
      </c>
      <c r="M6" s="3">
        <v>11844012.950000001</v>
      </c>
      <c r="P6" s="40" t="s">
        <v>97</v>
      </c>
      <c r="Q6" s="40"/>
      <c r="R6" s="40"/>
      <c r="S6" s="40"/>
      <c r="T6" s="50"/>
      <c r="U6" s="75">
        <v>36000000</v>
      </c>
      <c r="V6" s="56">
        <v>63705.697809709804</v>
      </c>
      <c r="W6" s="106">
        <v>7.61</v>
      </c>
      <c r="X6" s="56">
        <v>2</v>
      </c>
      <c r="Y6" s="58"/>
      <c r="Z6" s="58"/>
      <c r="AA6" s="58"/>
      <c r="AB6" s="58">
        <v>969664.24940132129</v>
      </c>
      <c r="AE6" s="102" t="s">
        <v>81</v>
      </c>
      <c r="AF6" s="1">
        <v>350</v>
      </c>
      <c r="AG6" s="1">
        <v>400</v>
      </c>
      <c r="AH6" s="1">
        <v>1000</v>
      </c>
      <c r="AI6" s="103">
        <v>0.64002031338093301</v>
      </c>
      <c r="AJ6" s="57">
        <v>12800000</v>
      </c>
      <c r="AK6" s="55">
        <v>3365</v>
      </c>
      <c r="AL6" s="55">
        <v>234.973765625</v>
      </c>
      <c r="AM6" s="55">
        <v>2</v>
      </c>
      <c r="AN6" s="105">
        <f t="shared" si="4"/>
        <v>2355500</v>
      </c>
      <c r="AO6" s="105">
        <f t="shared" si="5"/>
        <v>2692000</v>
      </c>
      <c r="AP6" s="3">
        <f>AM6*AK6*AH6</f>
        <v>6730000</v>
      </c>
      <c r="AQ6" s="3">
        <v>1581465.6000000001</v>
      </c>
    </row>
    <row r="7" spans="1:43" hidden="1" x14ac:dyDescent="0.3">
      <c r="A7" s="76"/>
      <c r="B7" s="1"/>
      <c r="C7" s="1"/>
      <c r="D7" s="1"/>
      <c r="E7" s="51"/>
      <c r="F7" s="57"/>
      <c r="G7" s="55"/>
      <c r="H7" s="55"/>
      <c r="I7" s="55"/>
      <c r="J7" s="3"/>
      <c r="K7" s="3"/>
      <c r="L7" s="3"/>
      <c r="M7" s="3"/>
      <c r="P7" s="1"/>
      <c r="Q7" s="1"/>
      <c r="R7" s="1"/>
      <c r="S7" s="1"/>
      <c r="T7" s="51"/>
      <c r="U7" s="57"/>
      <c r="V7" s="55"/>
      <c r="W7" s="55"/>
      <c r="X7" s="55"/>
      <c r="Y7" s="3"/>
      <c r="Z7" s="3"/>
      <c r="AA7" s="3"/>
      <c r="AB7" s="3"/>
      <c r="AE7" s="76"/>
      <c r="AF7" s="1"/>
      <c r="AG7" s="1"/>
      <c r="AH7" s="1"/>
      <c r="AI7" s="51"/>
      <c r="AJ7" s="57"/>
      <c r="AK7" s="55"/>
      <c r="AL7" s="55"/>
      <c r="AM7" s="55"/>
      <c r="AN7" s="3"/>
      <c r="AO7" s="3"/>
      <c r="AP7" s="3"/>
      <c r="AQ7" s="3"/>
    </row>
    <row r="8" spans="1:43" hidden="1" x14ac:dyDescent="0.3">
      <c r="A8" s="71"/>
      <c r="B8" s="71"/>
      <c r="C8" s="71"/>
      <c r="D8" s="71"/>
      <c r="E8" s="72"/>
      <c r="F8" s="73"/>
      <c r="G8" s="74"/>
      <c r="H8" s="74"/>
      <c r="I8" s="74"/>
      <c r="J8" s="3"/>
      <c r="K8" s="3"/>
      <c r="L8" s="3"/>
      <c r="M8" s="3"/>
      <c r="P8" s="2"/>
      <c r="Q8" s="1"/>
      <c r="R8" s="1"/>
      <c r="S8" s="1"/>
      <c r="T8" s="51"/>
      <c r="U8" s="57"/>
      <c r="V8" s="55"/>
      <c r="W8" s="55"/>
      <c r="X8" s="55"/>
      <c r="Y8" s="3"/>
      <c r="Z8" s="3"/>
      <c r="AA8" s="3"/>
      <c r="AB8" s="3"/>
      <c r="AE8" s="40"/>
      <c r="AF8" s="40"/>
      <c r="AG8" s="40"/>
      <c r="AH8" s="40"/>
      <c r="AI8" s="50"/>
      <c r="AJ8" s="75"/>
      <c r="AK8" s="56"/>
      <c r="AL8" s="56"/>
      <c r="AM8" s="56"/>
      <c r="AN8" s="58"/>
      <c r="AO8" s="58"/>
      <c r="AP8" s="58"/>
      <c r="AQ8" s="58"/>
    </row>
    <row r="9" spans="1:43" s="113" customFormat="1" x14ac:dyDescent="0.3">
      <c r="A9" s="89" t="s">
        <v>83</v>
      </c>
      <c r="B9" s="89"/>
      <c r="C9" s="89"/>
      <c r="D9" s="89"/>
      <c r="E9" s="90"/>
      <c r="F9" s="57">
        <v>36000000</v>
      </c>
      <c r="G9" s="91">
        <v>0</v>
      </c>
      <c r="H9" s="91">
        <v>0</v>
      </c>
      <c r="I9" s="91">
        <v>0</v>
      </c>
      <c r="J9" s="58"/>
      <c r="K9" s="58"/>
      <c r="L9" s="58"/>
      <c r="M9" s="58">
        <v>1912075.4962960002</v>
      </c>
      <c r="N9" s="92"/>
      <c r="O9" s="92"/>
      <c r="P9" s="40" t="s">
        <v>79</v>
      </c>
      <c r="Q9" s="40"/>
      <c r="R9" s="40"/>
      <c r="S9" s="40"/>
      <c r="T9" s="50"/>
      <c r="U9" s="75">
        <v>36000000</v>
      </c>
      <c r="V9" s="56">
        <v>0</v>
      </c>
      <c r="W9" s="56">
        <v>0</v>
      </c>
      <c r="X9" s="56">
        <v>0</v>
      </c>
      <c r="Y9" s="58"/>
      <c r="Z9" s="58"/>
      <c r="AA9" s="58"/>
      <c r="AB9" s="58">
        <v>731420.42889599991</v>
      </c>
      <c r="AE9" s="40" t="s">
        <v>76</v>
      </c>
      <c r="AF9" s="40"/>
      <c r="AG9" s="40"/>
      <c r="AH9" s="40"/>
      <c r="AI9" s="50">
        <v>-0.34</v>
      </c>
      <c r="AJ9" s="75">
        <v>11074000</v>
      </c>
      <c r="AK9" s="56"/>
      <c r="AL9" s="56">
        <v>31</v>
      </c>
      <c r="AM9" s="56">
        <v>2</v>
      </c>
      <c r="AN9" s="58">
        <f t="shared" ref="AN9:AP11" si="6">$V9*AF9*$X9</f>
        <v>0</v>
      </c>
      <c r="AO9" s="58">
        <f t="shared" si="6"/>
        <v>0</v>
      </c>
      <c r="AP9" s="58">
        <f t="shared" si="6"/>
        <v>0</v>
      </c>
      <c r="AQ9" s="58">
        <v>1248948.8847539905</v>
      </c>
    </row>
    <row r="10" spans="1:43" s="113" customFormat="1" x14ac:dyDescent="0.3">
      <c r="A10" s="89" t="s">
        <v>84</v>
      </c>
      <c r="B10" s="89"/>
      <c r="C10" s="89"/>
      <c r="D10" s="89"/>
      <c r="E10" s="90"/>
      <c r="F10" s="57">
        <v>36000000</v>
      </c>
      <c r="G10" s="91">
        <v>15384.615384615385</v>
      </c>
      <c r="H10" s="91">
        <v>16.84</v>
      </c>
      <c r="I10" s="91">
        <v>1</v>
      </c>
      <c r="J10" s="58"/>
      <c r="K10" s="58"/>
      <c r="L10" s="58"/>
      <c r="M10" s="58">
        <v>200000</v>
      </c>
      <c r="N10" s="92"/>
      <c r="O10" s="92"/>
      <c r="P10" s="40"/>
      <c r="Q10" s="40"/>
      <c r="R10" s="40"/>
      <c r="S10" s="40"/>
      <c r="T10" s="50"/>
      <c r="U10" s="75"/>
      <c r="V10" s="56"/>
      <c r="W10" s="56"/>
      <c r="X10" s="56"/>
      <c r="Y10" s="58"/>
      <c r="Z10" s="58"/>
      <c r="AA10" s="58"/>
      <c r="AB10" s="58"/>
      <c r="AE10" s="40" t="s">
        <v>82</v>
      </c>
      <c r="AF10" s="40"/>
      <c r="AG10" s="40"/>
      <c r="AH10" s="40"/>
      <c r="AI10" s="50"/>
      <c r="AJ10" s="75">
        <v>0</v>
      </c>
      <c r="AK10" s="56"/>
      <c r="AL10" s="56"/>
      <c r="AM10" s="56"/>
      <c r="AN10" s="58"/>
      <c r="AO10" s="58"/>
      <c r="AP10" s="58"/>
      <c r="AQ10" s="58">
        <v>578495.64865609375</v>
      </c>
    </row>
    <row r="11" spans="1:43" s="113" customFormat="1" x14ac:dyDescent="0.3">
      <c r="A11" s="89" t="s">
        <v>79</v>
      </c>
      <c r="B11" s="40"/>
      <c r="C11" s="40"/>
      <c r="D11" s="40"/>
      <c r="E11" s="50"/>
      <c r="F11" s="57">
        <v>36000000</v>
      </c>
      <c r="G11" s="50">
        <v>0</v>
      </c>
      <c r="H11" s="50">
        <v>0</v>
      </c>
      <c r="I11" s="50">
        <v>0</v>
      </c>
      <c r="J11" s="50"/>
      <c r="K11" s="50"/>
      <c r="L11" s="50"/>
      <c r="M11" s="50">
        <v>0</v>
      </c>
      <c r="N11" s="92"/>
      <c r="O11" s="92"/>
      <c r="P11" s="93"/>
      <c r="Q11" s="93"/>
      <c r="R11" s="93"/>
      <c r="S11" s="93"/>
      <c r="T11" s="94"/>
      <c r="U11" s="93"/>
      <c r="V11" s="95"/>
      <c r="W11" s="95"/>
      <c r="X11" s="93"/>
      <c r="Y11" s="96"/>
      <c r="Z11" s="96"/>
      <c r="AA11" s="96"/>
      <c r="AB11" s="96"/>
      <c r="AE11" s="40" t="s">
        <v>98</v>
      </c>
      <c r="AF11" s="93"/>
      <c r="AG11" s="93"/>
      <c r="AH11" s="93"/>
      <c r="AI11" s="94"/>
      <c r="AJ11" s="75">
        <v>16216000</v>
      </c>
      <c r="AK11" s="95">
        <v>12627894.916654127</v>
      </c>
      <c r="AL11" s="95">
        <v>23.367483333333332</v>
      </c>
      <c r="AM11" s="93">
        <v>2</v>
      </c>
      <c r="AN11" s="96">
        <f t="shared" si="6"/>
        <v>0</v>
      </c>
      <c r="AO11" s="96">
        <f t="shared" si="6"/>
        <v>0</v>
      </c>
      <c r="AP11" s="96">
        <f t="shared" si="6"/>
        <v>0</v>
      </c>
      <c r="AQ11" s="58">
        <v>0</v>
      </c>
    </row>
    <row r="12" spans="1:43" x14ac:dyDescent="0.3">
      <c r="J12" s="84">
        <f>SUM(J4:J11)</f>
        <v>27717097.686698146</v>
      </c>
      <c r="K12" s="84">
        <f>SUM(K4:K11)</f>
        <v>42707497.227847353</v>
      </c>
      <c r="L12" s="84">
        <f>SUM(L4:L11)</f>
        <v>99754276.765350282</v>
      </c>
      <c r="M12" s="84">
        <f>SUM(M4:M11)</f>
        <v>38120644.762009755</v>
      </c>
      <c r="T12" s="53"/>
      <c r="Y12" s="84">
        <f>SUM(Y4:Y11)</f>
        <v>5446323.6485494664</v>
      </c>
      <c r="Z12" s="84">
        <f>SUM(Z4:Z11)</f>
        <v>8650043.4418138582</v>
      </c>
      <c r="AA12" s="84">
        <f>SUM(AA4:AA11)</f>
        <v>21625108.604534645</v>
      </c>
      <c r="AB12" s="84">
        <f>SUM(AB4:AB11)</f>
        <v>4868429.3082973212</v>
      </c>
      <c r="AI12" s="53"/>
      <c r="AN12" s="84">
        <f>SUM(AN4:AN11)</f>
        <v>74540659.38931793</v>
      </c>
      <c r="AO12" s="84">
        <f>SUM(AO4:AO11)</f>
        <v>84654306.104556859</v>
      </c>
      <c r="AP12" s="84">
        <f>SUM(AP4:AP11)</f>
        <v>211635765.26139218</v>
      </c>
      <c r="AQ12" s="84">
        <f>SUM(AQ4:AQ11)</f>
        <v>26497535.323410086</v>
      </c>
    </row>
    <row r="13" spans="1:43" s="113" customFormat="1" x14ac:dyDescent="0.3">
      <c r="A13" s="80" t="s">
        <v>53</v>
      </c>
      <c r="B13" s="81">
        <v>60</v>
      </c>
      <c r="C13" s="81">
        <v>90</v>
      </c>
      <c r="D13" s="81">
        <v>150</v>
      </c>
      <c r="E13" s="97">
        <v>0.81</v>
      </c>
      <c r="F13" s="114"/>
      <c r="G13" s="114"/>
      <c r="H13" s="114"/>
      <c r="I13" s="114"/>
      <c r="J13" s="112">
        <v>23632337.076297957</v>
      </c>
      <c r="K13" s="112">
        <v>35448505.614446938</v>
      </c>
      <c r="L13" s="112">
        <v>59080842.690744892</v>
      </c>
      <c r="M13" s="112">
        <v>38120644.76200974</v>
      </c>
      <c r="P13" s="80" t="s">
        <v>53</v>
      </c>
      <c r="Q13" s="81">
        <v>175</v>
      </c>
      <c r="R13" s="81">
        <v>275</v>
      </c>
      <c r="S13" s="81">
        <v>500</v>
      </c>
      <c r="T13" s="82">
        <v>3.9E-2</v>
      </c>
      <c r="Y13" s="112">
        <v>13494951.169782428</v>
      </c>
      <c r="Z13" s="112">
        <v>21206351.83822953</v>
      </c>
      <c r="AA13" s="112">
        <v>38557003.342235506</v>
      </c>
      <c r="AE13" s="80" t="s">
        <v>53</v>
      </c>
      <c r="AF13" s="81">
        <v>430</v>
      </c>
      <c r="AG13" s="81">
        <v>720</v>
      </c>
      <c r="AH13" s="81">
        <v>2000</v>
      </c>
      <c r="AI13" s="82">
        <v>0.22</v>
      </c>
      <c r="AN13" s="112">
        <v>93898364.487638354</v>
      </c>
      <c r="AO13" s="112">
        <v>157225168.44441769</v>
      </c>
      <c r="AP13" s="112">
        <v>436736579.01227134</v>
      </c>
      <c r="AQ13" s="85"/>
    </row>
    <row r="14" spans="1:43" x14ac:dyDescent="0.3">
      <c r="P14" s="45"/>
      <c r="Q14" s="46"/>
      <c r="R14" s="78"/>
      <c r="S14" s="78"/>
      <c r="T14" s="45"/>
      <c r="AC14" s="109"/>
      <c r="AE14" s="45"/>
      <c r="AF14" s="46"/>
      <c r="AG14" s="78"/>
      <c r="AH14" s="78"/>
      <c r="AI14" s="45"/>
    </row>
    <row r="15" spans="1:43" x14ac:dyDescent="0.3">
      <c r="P15" s="45"/>
      <c r="Q15" s="46"/>
      <c r="R15" s="78"/>
      <c r="S15" s="78"/>
      <c r="T15" s="45"/>
      <c r="AE15" s="45"/>
      <c r="AF15" s="46"/>
      <c r="AG15" s="78"/>
      <c r="AH15" s="78"/>
      <c r="AI15" s="45"/>
    </row>
    <row r="16" spans="1:43" x14ac:dyDescent="0.3">
      <c r="A16" s="42" t="s">
        <v>108</v>
      </c>
      <c r="B16" s="42" t="s">
        <v>3</v>
      </c>
      <c r="C16" s="42" t="s">
        <v>4</v>
      </c>
      <c r="D16" s="42" t="s">
        <v>5</v>
      </c>
      <c r="E16" s="65"/>
      <c r="F16" s="65"/>
      <c r="G16" s="65"/>
      <c r="H16" s="65"/>
      <c r="I16" s="65"/>
      <c r="J16" s="1" t="s">
        <v>10</v>
      </c>
      <c r="K16" s="118" t="s">
        <v>71</v>
      </c>
      <c r="L16" s="118"/>
      <c r="M16" s="119"/>
      <c r="P16" s="42" t="s">
        <v>108</v>
      </c>
      <c r="Q16" s="42" t="s">
        <v>3</v>
      </c>
      <c r="R16" s="42" t="s">
        <v>4</v>
      </c>
      <c r="S16" s="42" t="s">
        <v>5</v>
      </c>
      <c r="Y16" s="1" t="s">
        <v>10</v>
      </c>
      <c r="Z16" s="115" t="s">
        <v>72</v>
      </c>
      <c r="AA16" s="116"/>
      <c r="AB16" s="117"/>
      <c r="AE16" s="42" t="s">
        <v>60</v>
      </c>
      <c r="AF16" s="42" t="s">
        <v>3</v>
      </c>
      <c r="AG16" s="42" t="s">
        <v>4</v>
      </c>
      <c r="AH16" s="42" t="s">
        <v>5</v>
      </c>
      <c r="AN16" s="1" t="s">
        <v>10</v>
      </c>
      <c r="AO16" s="118" t="s">
        <v>96</v>
      </c>
      <c r="AP16" s="118"/>
      <c r="AQ16" s="119"/>
    </row>
    <row r="17" spans="1:46" x14ac:dyDescent="0.3">
      <c r="A17" s="43" t="s">
        <v>79</v>
      </c>
      <c r="B17" s="44">
        <v>8.817823516093494E-2</v>
      </c>
      <c r="C17" s="44">
        <v>0</v>
      </c>
      <c r="D17" s="44">
        <v>0</v>
      </c>
      <c r="E17" s="65"/>
      <c r="F17" s="22"/>
      <c r="G17" s="22"/>
      <c r="H17" s="22"/>
      <c r="I17" s="22"/>
      <c r="J17" s="1" t="s">
        <v>0</v>
      </c>
      <c r="K17" s="3" t="s">
        <v>19</v>
      </c>
      <c r="L17" s="3" t="s">
        <v>11</v>
      </c>
      <c r="M17" s="3" t="s">
        <v>18</v>
      </c>
      <c r="P17" s="43" t="s">
        <v>79</v>
      </c>
      <c r="Q17" s="44">
        <v>0</v>
      </c>
      <c r="R17" s="44">
        <v>0.12199707929540737</v>
      </c>
      <c r="S17" s="44">
        <v>0.15023745495275684</v>
      </c>
      <c r="X17" s="3" t="s">
        <v>19</v>
      </c>
      <c r="Y17" s="1" t="s">
        <v>0</v>
      </c>
      <c r="Z17" s="3" t="s">
        <v>19</v>
      </c>
      <c r="AA17" s="3" t="s">
        <v>11</v>
      </c>
      <c r="AB17" s="3" t="s">
        <v>18</v>
      </c>
      <c r="AE17" s="43" t="s">
        <v>49</v>
      </c>
      <c r="AF17" s="44">
        <v>0.37836358804395415</v>
      </c>
      <c r="AG17" s="44">
        <v>0.5712036904431238</v>
      </c>
      <c r="AH17" s="44">
        <v>0.40430179106262992</v>
      </c>
      <c r="AN17" s="1" t="s">
        <v>0</v>
      </c>
      <c r="AO17" s="3" t="s">
        <v>19</v>
      </c>
      <c r="AP17" s="3" t="s">
        <v>11</v>
      </c>
      <c r="AQ17" s="3" t="s">
        <v>18</v>
      </c>
    </row>
    <row r="18" spans="1:46" x14ac:dyDescent="0.3">
      <c r="A18" s="43" t="s">
        <v>49</v>
      </c>
      <c r="B18" s="44">
        <v>0.47309769686450454</v>
      </c>
      <c r="C18" s="44">
        <v>0.51289122567584877</v>
      </c>
      <c r="D18" s="44">
        <v>0.45667312551200945</v>
      </c>
      <c r="E18" s="65"/>
      <c r="F18" s="22"/>
      <c r="G18" s="22"/>
      <c r="H18" s="22"/>
      <c r="I18" s="22"/>
      <c r="J18" s="1" t="s">
        <v>4</v>
      </c>
      <c r="K18" s="3">
        <v>544.47452809803872</v>
      </c>
      <c r="L18" s="3">
        <v>388</v>
      </c>
      <c r="M18" s="36">
        <v>1.1000000000000001</v>
      </c>
      <c r="P18" s="43" t="s">
        <v>49</v>
      </c>
      <c r="Q18" s="44">
        <v>1</v>
      </c>
      <c r="R18" s="44">
        <v>0.5599513909147098</v>
      </c>
      <c r="S18" s="44">
        <v>0.48631409024773059</v>
      </c>
      <c r="X18" s="3">
        <v>98.141711666582324</v>
      </c>
      <c r="Y18" s="1" t="s">
        <v>4</v>
      </c>
      <c r="Z18" s="3">
        <v>139.13402436995074</v>
      </c>
      <c r="AA18" s="3">
        <v>55</v>
      </c>
      <c r="AB18" s="36">
        <v>0.34</v>
      </c>
      <c r="AE18" s="43" t="s">
        <v>98</v>
      </c>
      <c r="AF18" s="44">
        <v>5.1535633662440593E-3</v>
      </c>
      <c r="AG18" s="44">
        <v>0</v>
      </c>
      <c r="AH18" s="44">
        <v>0</v>
      </c>
      <c r="AN18" s="1" t="s">
        <v>4</v>
      </c>
      <c r="AO18" s="3">
        <v>48.554264529504877</v>
      </c>
      <c r="AP18" s="3">
        <v>28</v>
      </c>
      <c r="AQ18" s="36">
        <v>0.17</v>
      </c>
    </row>
    <row r="19" spans="1:46" x14ac:dyDescent="0.3">
      <c r="A19" s="43" t="s">
        <v>80</v>
      </c>
      <c r="B19" s="44">
        <v>0.12603505218638014</v>
      </c>
      <c r="C19" s="44">
        <v>0.11056057228434572</v>
      </c>
      <c r="D19" s="44">
        <v>0.17722371612262242</v>
      </c>
      <c r="E19" s="65"/>
      <c r="F19" s="22"/>
      <c r="G19" s="22"/>
      <c r="H19" s="22"/>
      <c r="I19" s="22"/>
      <c r="J19" s="1" t="s">
        <v>5</v>
      </c>
      <c r="K19" s="3">
        <v>418.78942892732101</v>
      </c>
      <c r="L19" s="3">
        <v>554</v>
      </c>
      <c r="M19" s="36">
        <v>0.82</v>
      </c>
      <c r="P19" s="43" t="s">
        <v>80</v>
      </c>
      <c r="Q19" s="44">
        <v>0</v>
      </c>
      <c r="R19" s="44">
        <v>1.6519731920710379E-2</v>
      </c>
      <c r="S19" s="44">
        <v>0.19917394050453011</v>
      </c>
      <c r="X19" s="3">
        <v>73.029518261264641</v>
      </c>
      <c r="Y19" s="1" t="s">
        <v>5</v>
      </c>
      <c r="Z19" s="3">
        <v>198.82263362404791</v>
      </c>
      <c r="AA19" s="3">
        <v>124</v>
      </c>
      <c r="AB19" s="36">
        <v>0.49</v>
      </c>
      <c r="AE19" s="43" t="s">
        <v>80</v>
      </c>
      <c r="AF19" s="44">
        <v>0.2417417133561397</v>
      </c>
      <c r="AG19" s="44">
        <v>0.14174692733641989</v>
      </c>
      <c r="AH19" s="44">
        <v>4.7134530419912946E-2</v>
      </c>
      <c r="AN19" s="1" t="s">
        <v>5</v>
      </c>
      <c r="AO19" s="3">
        <v>51.269808331807084</v>
      </c>
      <c r="AP19" s="3">
        <v>25</v>
      </c>
      <c r="AQ19" s="36">
        <v>0.17</v>
      </c>
    </row>
    <row r="20" spans="1:46" x14ac:dyDescent="0.3">
      <c r="A20" s="43" t="s">
        <v>81</v>
      </c>
      <c r="B20" s="44">
        <v>0</v>
      </c>
      <c r="C20" s="44">
        <v>0</v>
      </c>
      <c r="D20" s="44">
        <v>5.2465009773212416E-3</v>
      </c>
      <c r="E20" s="65"/>
      <c r="F20" s="22"/>
      <c r="G20" s="22"/>
      <c r="H20" s="22"/>
      <c r="P20" s="43" t="s">
        <v>50</v>
      </c>
      <c r="Q20" s="44">
        <v>0</v>
      </c>
      <c r="R20" s="44">
        <v>0.30153179786917245</v>
      </c>
      <c r="S20" s="44">
        <v>0.16427451429498252</v>
      </c>
      <c r="AE20" s="43" t="s">
        <v>81</v>
      </c>
      <c r="AF20" s="44">
        <v>0</v>
      </c>
      <c r="AG20" s="44">
        <v>0</v>
      </c>
      <c r="AH20" s="44">
        <v>5.9683498132854805E-2</v>
      </c>
    </row>
    <row r="21" spans="1:46" x14ac:dyDescent="0.3">
      <c r="A21" s="43" t="s">
        <v>82</v>
      </c>
      <c r="B21" s="44">
        <v>0</v>
      </c>
      <c r="C21" s="44">
        <v>0</v>
      </c>
      <c r="D21" s="44">
        <v>5.0158529800144812E-2</v>
      </c>
      <c r="E21" s="65"/>
      <c r="F21" s="22"/>
      <c r="G21" s="22"/>
      <c r="H21" s="22"/>
      <c r="I21" s="22"/>
      <c r="AE21" s="43" t="s">
        <v>82</v>
      </c>
      <c r="AF21" s="44">
        <v>7.9477214612913068E-3</v>
      </c>
      <c r="AG21" s="44">
        <v>2.1413931938915717E-2</v>
      </c>
      <c r="AH21" s="44">
        <v>2.1832055004187632E-2</v>
      </c>
    </row>
    <row r="22" spans="1:46" x14ac:dyDescent="0.3">
      <c r="A22" s="43" t="s">
        <v>50</v>
      </c>
      <c r="B22" s="44">
        <v>0.31268901578818042</v>
      </c>
      <c r="C22" s="44">
        <v>0.37654820203980549</v>
      </c>
      <c r="D22" s="44">
        <v>0.31069812758790222</v>
      </c>
      <c r="E22" s="65"/>
      <c r="F22" s="22"/>
      <c r="G22" s="22"/>
      <c r="H22" s="22"/>
      <c r="I22" s="22"/>
      <c r="J22" s="22"/>
      <c r="K22" s="22"/>
      <c r="L22" s="22"/>
      <c r="M22" s="22"/>
      <c r="AE22" s="43" t="s">
        <v>50</v>
      </c>
      <c r="AF22" s="44">
        <v>0.36679341377237074</v>
      </c>
      <c r="AG22" s="44">
        <v>0.26563545028154079</v>
      </c>
      <c r="AH22" s="44">
        <v>0.46704812538041468</v>
      </c>
    </row>
    <row r="23" spans="1:46" hidden="1" x14ac:dyDescent="0.3">
      <c r="A23" s="43" t="s">
        <v>58</v>
      </c>
      <c r="B23" s="44">
        <v>0</v>
      </c>
      <c r="C23" s="44">
        <v>3.6154748298953238E-2</v>
      </c>
      <c r="D23" s="44">
        <v>0</v>
      </c>
      <c r="E23" s="44">
        <v>1.4742590596326936E-2</v>
      </c>
      <c r="F23" s="22"/>
      <c r="G23" s="22"/>
      <c r="H23" s="22"/>
      <c r="I23" s="22"/>
      <c r="J23" s="22"/>
      <c r="K23" s="22"/>
      <c r="L23" s="22"/>
      <c r="M23" s="22"/>
      <c r="AE23" s="66"/>
      <c r="AF23" s="22"/>
      <c r="AG23" s="22"/>
      <c r="AH23" s="22"/>
      <c r="AI23" s="22"/>
    </row>
    <row r="24" spans="1:46" x14ac:dyDescent="0.3">
      <c r="AE24" s="66"/>
      <c r="AF24" s="22"/>
      <c r="AG24" s="22"/>
      <c r="AH24" s="22"/>
      <c r="AI24" s="22"/>
    </row>
    <row r="25" spans="1:46" x14ac:dyDescent="0.3">
      <c r="L25" s="109"/>
    </row>
    <row r="27" spans="1:46" x14ac:dyDescent="0.3">
      <c r="G27" s="126" t="s">
        <v>106</v>
      </c>
      <c r="H27" s="126"/>
      <c r="I27" s="126"/>
    </row>
    <row r="28" spans="1:46" x14ac:dyDescent="0.3">
      <c r="G28" s="1"/>
      <c r="H28" s="123" t="s">
        <v>75</v>
      </c>
      <c r="I28" s="124"/>
      <c r="J28" s="123" t="s">
        <v>76</v>
      </c>
      <c r="K28" s="125"/>
      <c r="L28" s="123" t="s">
        <v>77</v>
      </c>
      <c r="M28" s="124"/>
      <c r="U28" s="126" t="s">
        <v>107</v>
      </c>
      <c r="V28" s="126"/>
      <c r="W28" s="126"/>
    </row>
    <row r="29" spans="1:46" x14ac:dyDescent="0.3">
      <c r="G29" s="1" t="s">
        <v>0</v>
      </c>
      <c r="H29" s="1" t="s">
        <v>19</v>
      </c>
      <c r="I29" s="1" t="s">
        <v>18</v>
      </c>
      <c r="J29" s="1" t="s">
        <v>104</v>
      </c>
      <c r="K29" s="110" t="s">
        <v>18</v>
      </c>
      <c r="L29" s="1" t="s">
        <v>104</v>
      </c>
      <c r="M29" s="1" t="s">
        <v>18</v>
      </c>
      <c r="U29" s="1"/>
      <c r="V29" s="121" t="s">
        <v>75</v>
      </c>
      <c r="W29" s="121"/>
      <c r="X29" s="121" t="s">
        <v>77</v>
      </c>
      <c r="Y29" s="121"/>
      <c r="AN29" s="85" t="s">
        <v>105</v>
      </c>
      <c r="AO29" s="85"/>
    </row>
    <row r="30" spans="1:46" x14ac:dyDescent="0.3">
      <c r="G30" s="1" t="s">
        <v>4</v>
      </c>
      <c r="H30" s="55">
        <v>493.53327715866499</v>
      </c>
      <c r="I30" s="107">
        <v>1.01</v>
      </c>
      <c r="J30" s="55">
        <v>1676.7814793731152</v>
      </c>
      <c r="K30" s="111">
        <v>4.66</v>
      </c>
      <c r="L30" s="55">
        <v>363.45625834171034</v>
      </c>
      <c r="M30" s="107">
        <v>1.01</v>
      </c>
      <c r="U30" s="1" t="s">
        <v>0</v>
      </c>
      <c r="V30" s="1" t="s">
        <v>19</v>
      </c>
      <c r="W30" s="1" t="s">
        <v>18</v>
      </c>
      <c r="X30" s="1" t="s">
        <v>104</v>
      </c>
      <c r="Y30" s="1" t="s">
        <v>18</v>
      </c>
      <c r="AN30" s="1"/>
      <c r="AO30" s="121" t="s">
        <v>75</v>
      </c>
      <c r="AP30" s="121"/>
      <c r="AQ30" s="121" t="s">
        <v>77</v>
      </c>
      <c r="AR30" s="121"/>
      <c r="AS30" s="120" t="s">
        <v>81</v>
      </c>
      <c r="AT30" s="120"/>
    </row>
    <row r="31" spans="1:46" x14ac:dyDescent="0.3">
      <c r="G31" s="1" t="s">
        <v>5</v>
      </c>
      <c r="H31" s="55">
        <v>235.75584830971817</v>
      </c>
      <c r="I31" s="107">
        <v>0.48</v>
      </c>
      <c r="J31" s="55">
        <v>846.68743611291666</v>
      </c>
      <c r="K31" s="111">
        <v>2.35</v>
      </c>
      <c r="L31" s="55">
        <v>264.00245221920676</v>
      </c>
      <c r="M31" s="107">
        <v>0.73</v>
      </c>
      <c r="U31" s="1" t="s">
        <v>4</v>
      </c>
      <c r="V31" s="55">
        <v>146.27311852645181</v>
      </c>
      <c r="W31" s="107">
        <v>0.4</v>
      </c>
      <c r="X31" s="55">
        <v>106.46804301027522</v>
      </c>
      <c r="Y31" s="107">
        <v>0.3</v>
      </c>
      <c r="AN31" s="1" t="s">
        <v>0</v>
      </c>
      <c r="AO31" s="1" t="s">
        <v>19</v>
      </c>
      <c r="AP31" s="1" t="s">
        <v>18</v>
      </c>
      <c r="AQ31" s="1" t="s">
        <v>104</v>
      </c>
      <c r="AR31" s="1" t="s">
        <v>18</v>
      </c>
      <c r="AS31" s="1" t="s">
        <v>104</v>
      </c>
      <c r="AT31" s="1" t="s">
        <v>18</v>
      </c>
    </row>
    <row r="32" spans="1:46" x14ac:dyDescent="0.3">
      <c r="F32" s="122"/>
      <c r="G32" s="122"/>
      <c r="H32" s="122"/>
      <c r="U32" s="1" t="s">
        <v>5</v>
      </c>
      <c r="V32" s="55">
        <v>186.45763969843563</v>
      </c>
      <c r="W32" s="107">
        <v>0.5</v>
      </c>
      <c r="X32" s="55">
        <v>132.44487163717378</v>
      </c>
      <c r="Y32" s="107">
        <v>0.4</v>
      </c>
      <c r="AN32" s="1" t="s">
        <v>4</v>
      </c>
      <c r="AO32" s="55">
        <v>46.744749684715927</v>
      </c>
      <c r="AP32" s="107">
        <v>0.17</v>
      </c>
      <c r="AQ32" s="55">
        <v>23.020257015554261</v>
      </c>
      <c r="AR32" s="107">
        <v>0.14000000000000001</v>
      </c>
      <c r="AS32" s="1">
        <v>0</v>
      </c>
      <c r="AT32" s="1"/>
    </row>
    <row r="33" spans="6:46" x14ac:dyDescent="0.3">
      <c r="F33" s="79"/>
      <c r="G33" s="79"/>
      <c r="H33" s="79"/>
      <c r="AN33" s="1" t="s">
        <v>5</v>
      </c>
      <c r="AO33" s="55">
        <v>49.85163245466758</v>
      </c>
      <c r="AP33" s="107">
        <v>0.17</v>
      </c>
      <c r="AQ33" s="55">
        <v>22.538189700196483</v>
      </c>
      <c r="AR33" s="107">
        <v>0.17</v>
      </c>
      <c r="AS33" s="1">
        <v>22.095019783126055</v>
      </c>
      <c r="AT33" s="1">
        <v>0.17</v>
      </c>
    </row>
    <row r="34" spans="6:46" x14ac:dyDescent="0.3">
      <c r="F34" s="79"/>
      <c r="G34" s="79"/>
      <c r="H34" s="79"/>
    </row>
    <row r="35" spans="6:46" x14ac:dyDescent="0.3">
      <c r="F35" s="79"/>
      <c r="G35" s="79"/>
      <c r="H35" s="79"/>
    </row>
    <row r="36" spans="6:46" x14ac:dyDescent="0.3">
      <c r="F36" s="79"/>
      <c r="G36" s="79"/>
      <c r="H36" s="79"/>
    </row>
  </sheetData>
  <mergeCells count="20">
    <mergeCell ref="AN2:AP2"/>
    <mergeCell ref="B2:D2"/>
    <mergeCell ref="J2:L2"/>
    <mergeCell ref="Q2:S2"/>
    <mergeCell ref="Y2:AA2"/>
    <mergeCell ref="AF2:AH2"/>
    <mergeCell ref="F32:H32"/>
    <mergeCell ref="H28:I28"/>
    <mergeCell ref="J28:K28"/>
    <mergeCell ref="L28:M28"/>
    <mergeCell ref="G27:I27"/>
    <mergeCell ref="AS30:AT30"/>
    <mergeCell ref="X29:Y29"/>
    <mergeCell ref="V29:W29"/>
    <mergeCell ref="K16:M16"/>
    <mergeCell ref="Z16:AB16"/>
    <mergeCell ref="AO16:AQ16"/>
    <mergeCell ref="U28:W28"/>
    <mergeCell ref="AO30:AP30"/>
    <mergeCell ref="AQ30:AR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36"/>
  <sheetViews>
    <sheetView showGridLines="0" zoomScale="80" zoomScaleNormal="80" zoomScaleSheetLayoutView="50" workbookViewId="0">
      <selection activeCell="J15" sqref="J15"/>
    </sheetView>
  </sheetViews>
  <sheetFormatPr defaultColWidth="9.109375" defaultRowHeight="14.4" x14ac:dyDescent="0.3"/>
  <cols>
    <col min="1" max="1" width="20.88671875" style="54" bestFit="1" customWidth="1"/>
    <col min="2" max="3" width="9.109375" style="54"/>
    <col min="4" max="4" width="10.109375" style="54" bestFit="1" customWidth="1"/>
    <col min="5" max="5" width="9.109375" style="54"/>
    <col min="6" max="6" width="13.6640625" style="54" bestFit="1" customWidth="1"/>
    <col min="7" max="7" width="12.44140625" style="54" bestFit="1" customWidth="1"/>
    <col min="8" max="8" width="16.44140625" style="54" bestFit="1" customWidth="1"/>
    <col min="9" max="9" width="12.44140625" style="54" customWidth="1"/>
    <col min="10" max="10" width="18" style="54" bestFit="1" customWidth="1"/>
    <col min="11" max="11" width="18.109375" style="54" bestFit="1" customWidth="1"/>
    <col min="12" max="12" width="19" style="54" bestFit="1" customWidth="1"/>
    <col min="13" max="13" width="18.109375" style="54" bestFit="1" customWidth="1"/>
    <col min="14" max="14" width="9.109375" style="54"/>
    <col min="15" max="15" width="9.109375" style="54" customWidth="1"/>
    <col min="16" max="16" width="20.88671875" style="54" customWidth="1"/>
    <col min="17" max="19" width="9.5546875" style="54" customWidth="1"/>
    <col min="20" max="20" width="11.33203125" style="54" customWidth="1"/>
    <col min="21" max="21" width="10.33203125" style="54" customWidth="1"/>
    <col min="22" max="23" width="12.44140625" style="54" customWidth="1"/>
    <col min="24" max="24" width="9.109375" style="54" customWidth="1"/>
    <col min="25" max="28" width="16.33203125" style="54" customWidth="1"/>
    <col min="29" max="30" width="9.109375" style="54" customWidth="1"/>
    <col min="31" max="31" width="20.88671875" style="54" customWidth="1"/>
    <col min="32" max="34" width="9.5546875" style="54" customWidth="1"/>
    <col min="35" max="35" width="11.33203125" style="54" customWidth="1"/>
    <col min="36" max="36" width="10.88671875" style="54" customWidth="1"/>
    <col min="37" max="38" width="12.44140625" style="54" customWidth="1"/>
    <col min="39" max="39" width="9.109375" style="54" customWidth="1"/>
    <col min="40" max="43" width="16.33203125" style="54" customWidth="1"/>
    <col min="44" max="53" width="9.109375" style="54" customWidth="1"/>
    <col min="54" max="16384" width="9.109375" style="54"/>
  </cols>
  <sheetData>
    <row r="1" spans="1:43" x14ac:dyDescent="0.3">
      <c r="A1" s="39" t="s">
        <v>71</v>
      </c>
      <c r="P1" s="39" t="s">
        <v>72</v>
      </c>
      <c r="AE1" s="39" t="s">
        <v>96</v>
      </c>
    </row>
    <row r="2" spans="1:43" x14ac:dyDescent="0.3">
      <c r="B2" s="127" t="s">
        <v>25</v>
      </c>
      <c r="C2" s="127"/>
      <c r="D2" s="127"/>
      <c r="E2" s="62"/>
      <c r="F2" s="62"/>
      <c r="G2" s="62" t="s">
        <v>70</v>
      </c>
      <c r="H2" s="62"/>
      <c r="I2" s="77" t="s">
        <v>67</v>
      </c>
      <c r="J2" s="127" t="s">
        <v>23</v>
      </c>
      <c r="K2" s="127"/>
      <c r="L2" s="127"/>
      <c r="M2" s="77" t="s">
        <v>65</v>
      </c>
      <c r="Q2" s="127" t="s">
        <v>25</v>
      </c>
      <c r="R2" s="127"/>
      <c r="S2" s="127"/>
      <c r="T2" s="62"/>
      <c r="U2" s="62"/>
      <c r="V2" s="62"/>
      <c r="W2" s="62"/>
      <c r="X2" s="77" t="s">
        <v>67</v>
      </c>
      <c r="Y2" s="127" t="s">
        <v>23</v>
      </c>
      <c r="Z2" s="127"/>
      <c r="AA2" s="127"/>
      <c r="AB2" s="77" t="s">
        <v>65</v>
      </c>
      <c r="AF2" s="127" t="s">
        <v>25</v>
      </c>
      <c r="AG2" s="127"/>
      <c r="AH2" s="127"/>
      <c r="AI2" s="62"/>
      <c r="AJ2" s="62"/>
      <c r="AK2" s="62"/>
      <c r="AL2" s="62"/>
      <c r="AM2" s="77" t="s">
        <v>67</v>
      </c>
      <c r="AN2" s="127" t="s">
        <v>23</v>
      </c>
      <c r="AO2" s="127"/>
      <c r="AP2" s="127"/>
      <c r="AQ2" s="77" t="s">
        <v>65</v>
      </c>
    </row>
    <row r="3" spans="1:43" x14ac:dyDescent="0.3">
      <c r="A3" s="41" t="s">
        <v>68</v>
      </c>
      <c r="B3" s="41" t="s">
        <v>8</v>
      </c>
      <c r="C3" s="41" t="s">
        <v>9</v>
      </c>
      <c r="D3" s="41" t="s">
        <v>15</v>
      </c>
      <c r="E3" s="41" t="s">
        <v>46</v>
      </c>
      <c r="F3" s="41" t="s">
        <v>62</v>
      </c>
      <c r="G3" s="41" t="s">
        <v>63</v>
      </c>
      <c r="H3" s="41" t="s">
        <v>69</v>
      </c>
      <c r="I3" s="41" t="s">
        <v>1</v>
      </c>
      <c r="J3" s="41" t="s">
        <v>8</v>
      </c>
      <c r="K3" s="41" t="s">
        <v>9</v>
      </c>
      <c r="L3" s="41" t="s">
        <v>15</v>
      </c>
      <c r="M3" s="41" t="s">
        <v>64</v>
      </c>
      <c r="P3" s="41" t="s">
        <v>45</v>
      </c>
      <c r="Q3" s="41" t="s">
        <v>8</v>
      </c>
      <c r="R3" s="41" t="s">
        <v>9</v>
      </c>
      <c r="S3" s="41" t="s">
        <v>15</v>
      </c>
      <c r="T3" s="41" t="s">
        <v>46</v>
      </c>
      <c r="U3" s="41" t="s">
        <v>62</v>
      </c>
      <c r="V3" s="41" t="s">
        <v>63</v>
      </c>
      <c r="W3" s="41" t="s">
        <v>69</v>
      </c>
      <c r="X3" s="41" t="s">
        <v>1</v>
      </c>
      <c r="Y3" s="41" t="s">
        <v>8</v>
      </c>
      <c r="Z3" s="41" t="s">
        <v>9</v>
      </c>
      <c r="AA3" s="41" t="s">
        <v>15</v>
      </c>
      <c r="AB3" s="41" t="s">
        <v>64</v>
      </c>
      <c r="AE3" s="41" t="s">
        <v>45</v>
      </c>
      <c r="AF3" s="41" t="s">
        <v>8</v>
      </c>
      <c r="AG3" s="41" t="s">
        <v>9</v>
      </c>
      <c r="AH3" s="41" t="s">
        <v>15</v>
      </c>
      <c r="AI3" s="41" t="s">
        <v>46</v>
      </c>
      <c r="AJ3" s="41" t="s">
        <v>62</v>
      </c>
      <c r="AK3" s="41" t="s">
        <v>63</v>
      </c>
      <c r="AL3" s="41" t="s">
        <v>69</v>
      </c>
      <c r="AM3" s="41" t="s">
        <v>1</v>
      </c>
      <c r="AN3" s="41" t="s">
        <v>8</v>
      </c>
      <c r="AO3" s="41" t="s">
        <v>9</v>
      </c>
      <c r="AP3" s="41" t="s">
        <v>15</v>
      </c>
      <c r="AQ3" s="41" t="s">
        <v>64</v>
      </c>
    </row>
    <row r="4" spans="1:43" x14ac:dyDescent="0.3">
      <c r="A4" s="1" t="s">
        <v>75</v>
      </c>
      <c r="B4" s="1">
        <v>30</v>
      </c>
      <c r="C4" s="1">
        <v>45</v>
      </c>
      <c r="D4" s="1">
        <v>70</v>
      </c>
      <c r="E4" s="51">
        <v>0.56213142197251298</v>
      </c>
      <c r="F4" s="55">
        <v>49000000</v>
      </c>
      <c r="G4" s="55">
        <v>10127.687073566491</v>
      </c>
      <c r="H4" s="55">
        <v>58.466633503401333</v>
      </c>
      <c r="I4" s="55">
        <v>24</v>
      </c>
      <c r="J4" s="3">
        <f>$G4*B4*$I4</f>
        <v>7291934.6929678731</v>
      </c>
      <c r="K4" s="3">
        <f t="shared" ref="K4:L6" si="0">$G4*C4*$I4</f>
        <v>10937902.03945181</v>
      </c>
      <c r="L4" s="3">
        <f t="shared" si="0"/>
        <v>17014514.283591703</v>
      </c>
      <c r="M4" s="3">
        <v>17408673.990000002</v>
      </c>
      <c r="P4" s="1" t="s">
        <v>49</v>
      </c>
      <c r="Q4" s="1">
        <v>170</v>
      </c>
      <c r="R4" s="1">
        <v>270</v>
      </c>
      <c r="S4" s="1">
        <v>675</v>
      </c>
      <c r="T4" s="107">
        <v>1.86</v>
      </c>
      <c r="U4" s="55">
        <v>40000000</v>
      </c>
      <c r="V4" s="55">
        <v>6407.4395865287843</v>
      </c>
      <c r="W4" s="55">
        <v>74</v>
      </c>
      <c r="X4" s="55">
        <v>5</v>
      </c>
      <c r="Y4" s="3">
        <f>$V4*Q4*$X4</f>
        <v>5446323.6485494664</v>
      </c>
      <c r="Z4" s="3">
        <f t="shared" ref="Z4:AA11" si="1">$V4*R4*$X4</f>
        <v>8650043.4418138582</v>
      </c>
      <c r="AA4" s="3">
        <f t="shared" si="1"/>
        <v>21625108.604534645</v>
      </c>
      <c r="AB4" s="3">
        <v>2367585.77</v>
      </c>
      <c r="AE4" s="102" t="s">
        <v>49</v>
      </c>
      <c r="AF4" s="102">
        <v>380</v>
      </c>
      <c r="AG4" s="102">
        <v>400</v>
      </c>
      <c r="AH4" s="102">
        <v>1000</v>
      </c>
      <c r="AI4" s="103">
        <v>1.6467153596916999</v>
      </c>
      <c r="AJ4" s="104">
        <v>28000000</v>
      </c>
      <c r="AK4" s="104">
        <v>6125.2912089559713</v>
      </c>
      <c r="AL4" s="104">
        <v>97.165457341269828</v>
      </c>
      <c r="AM4" s="104">
        <v>18</v>
      </c>
      <c r="AN4" s="105">
        <f t="shared" ref="AN4:AP11" si="2">$V4*AF4*$X4</f>
        <v>12174135.214404689</v>
      </c>
      <c r="AO4" s="105">
        <f t="shared" si="2"/>
        <v>12814879.173057567</v>
      </c>
      <c r="AP4" s="105">
        <f t="shared" si="2"/>
        <v>32037197.932643924</v>
      </c>
      <c r="AQ4" s="105">
        <v>1802720739</v>
      </c>
    </row>
    <row r="5" spans="1:43" x14ac:dyDescent="0.3">
      <c r="A5" s="2" t="s">
        <v>76</v>
      </c>
      <c r="B5" s="2">
        <v>30</v>
      </c>
      <c r="C5" s="2">
        <v>45</v>
      </c>
      <c r="D5" s="2">
        <v>110</v>
      </c>
      <c r="E5" s="59">
        <v>0.69349912663171198</v>
      </c>
      <c r="F5" s="60">
        <v>36000000</v>
      </c>
      <c r="G5" s="60">
        <v>35501.190783381287</v>
      </c>
      <c r="H5" s="60">
        <v>31.716693518518515</v>
      </c>
      <c r="I5" s="60">
        <v>6</v>
      </c>
      <c r="J5" s="32">
        <f t="shared" ref="J5:J6" si="3">$G5*B5*$I5</f>
        <v>6390214.3410086324</v>
      </c>
      <c r="K5" s="32">
        <f t="shared" si="0"/>
        <v>9585321.5115129463</v>
      </c>
      <c r="L5" s="32">
        <f t="shared" si="0"/>
        <v>23430785.91703165</v>
      </c>
      <c r="M5" s="32">
        <v>6755882.3257137481</v>
      </c>
      <c r="P5" s="40" t="s">
        <v>77</v>
      </c>
      <c r="Q5" s="40"/>
      <c r="R5" s="40"/>
      <c r="S5" s="40"/>
      <c r="T5" s="106">
        <v>-0.74</v>
      </c>
      <c r="U5" s="56">
        <v>36000000</v>
      </c>
      <c r="V5" s="56">
        <v>12256.73421774682</v>
      </c>
      <c r="W5" s="56">
        <v>33</v>
      </c>
      <c r="X5" s="56">
        <v>2</v>
      </c>
      <c r="Y5" s="58">
        <f t="shared" ref="Y5:Y11" si="4">$V5*Q5*$X5</f>
        <v>0</v>
      </c>
      <c r="Z5" s="58">
        <f t="shared" si="1"/>
        <v>0</v>
      </c>
      <c r="AA5" s="58">
        <f t="shared" si="1"/>
        <v>0</v>
      </c>
      <c r="AB5" s="58">
        <v>799758.8600000001</v>
      </c>
      <c r="AE5" s="102" t="s">
        <v>77</v>
      </c>
      <c r="AF5" s="108">
        <v>320</v>
      </c>
      <c r="AG5" s="102">
        <v>400</v>
      </c>
      <c r="AH5" s="102">
        <v>1000</v>
      </c>
      <c r="AI5" s="54">
        <v>0.18033600628831001</v>
      </c>
      <c r="AJ5" s="104">
        <v>7923000</v>
      </c>
      <c r="AK5" s="104">
        <v>3365.1961013466866</v>
      </c>
      <c r="AL5" s="104">
        <v>130.75072109850353</v>
      </c>
      <c r="AM5" s="104">
        <v>9</v>
      </c>
      <c r="AN5" s="105">
        <f t="shared" si="2"/>
        <v>7844309.8993579652</v>
      </c>
      <c r="AO5" s="105">
        <f t="shared" si="2"/>
        <v>9805387.3741974551</v>
      </c>
      <c r="AP5" s="105">
        <f t="shared" si="2"/>
        <v>24513468.435493641</v>
      </c>
      <c r="AQ5" s="105">
        <v>1609032848.4825001</v>
      </c>
    </row>
    <row r="6" spans="1:43" x14ac:dyDescent="0.3">
      <c r="A6" s="76" t="s">
        <v>50</v>
      </c>
      <c r="B6" s="1">
        <v>155</v>
      </c>
      <c r="C6" s="1">
        <v>245</v>
      </c>
      <c r="D6" s="1">
        <v>655</v>
      </c>
      <c r="E6" s="51">
        <v>1.3247527431705199</v>
      </c>
      <c r="F6" s="57">
        <v>36000000</v>
      </c>
      <c r="G6" s="55">
        <v>9054.8055824010589</v>
      </c>
      <c r="H6" s="55">
        <v>130.80361408333334</v>
      </c>
      <c r="I6" s="55">
        <v>10</v>
      </c>
      <c r="J6" s="3">
        <f t="shared" si="3"/>
        <v>14034948.652721642</v>
      </c>
      <c r="K6" s="3">
        <f t="shared" si="0"/>
        <v>22184273.676882595</v>
      </c>
      <c r="L6" s="3">
        <f t="shared" si="0"/>
        <v>59308976.564726934</v>
      </c>
      <c r="M6" s="3">
        <v>11844012.950000001</v>
      </c>
      <c r="P6" s="40" t="s">
        <v>97</v>
      </c>
      <c r="Q6" s="40"/>
      <c r="R6" s="40"/>
      <c r="S6" s="40"/>
      <c r="T6" s="50"/>
      <c r="U6" s="75">
        <v>36000000</v>
      </c>
      <c r="V6" s="56">
        <v>63705.697809709804</v>
      </c>
      <c r="W6" s="106">
        <v>7.61</v>
      </c>
      <c r="X6" s="56">
        <v>2</v>
      </c>
      <c r="Y6" s="58"/>
      <c r="Z6" s="58"/>
      <c r="AA6" s="58"/>
      <c r="AB6" s="58">
        <v>969664.24940132129</v>
      </c>
      <c r="AE6" s="102" t="s">
        <v>81</v>
      </c>
      <c r="AF6" s="1">
        <v>350</v>
      </c>
      <c r="AG6" s="1">
        <v>400</v>
      </c>
      <c r="AH6" s="1">
        <v>1000</v>
      </c>
      <c r="AI6" s="103">
        <v>0.64002031338093301</v>
      </c>
      <c r="AJ6" s="57">
        <v>12800000</v>
      </c>
      <c r="AK6" s="55">
        <v>10516.724833353852</v>
      </c>
      <c r="AL6" s="55">
        <v>234.973765625</v>
      </c>
      <c r="AM6" s="55">
        <v>2</v>
      </c>
      <c r="AN6" s="3">
        <f t="shared" si="2"/>
        <v>44593988.46679686</v>
      </c>
      <c r="AO6" s="3">
        <f t="shared" si="2"/>
        <v>50964558.247767843</v>
      </c>
      <c r="AP6" s="3">
        <f t="shared" si="2"/>
        <v>127411395.6194196</v>
      </c>
      <c r="AQ6" s="3">
        <v>7184049327.6000004</v>
      </c>
    </row>
    <row r="7" spans="1:43" x14ac:dyDescent="0.3">
      <c r="A7" s="76"/>
      <c r="B7" s="1"/>
      <c r="C7" s="1"/>
      <c r="D7" s="1"/>
      <c r="E7" s="51"/>
      <c r="F7" s="57"/>
      <c r="G7" s="55"/>
      <c r="H7" s="55"/>
      <c r="I7" s="55"/>
      <c r="J7" s="3"/>
      <c r="K7" s="3"/>
      <c r="L7" s="3"/>
      <c r="M7" s="3"/>
      <c r="P7" s="1" t="s">
        <v>50</v>
      </c>
      <c r="Q7" s="1">
        <v>130</v>
      </c>
      <c r="R7" s="1">
        <v>185</v>
      </c>
      <c r="S7" s="1">
        <v>350</v>
      </c>
      <c r="T7" s="51">
        <v>0.45541197575047798</v>
      </c>
      <c r="U7" s="57">
        <v>48000000</v>
      </c>
      <c r="V7" s="55">
        <v>6180808.1701670289</v>
      </c>
      <c r="W7" s="55">
        <v>282.11824492187498</v>
      </c>
      <c r="X7" s="55">
        <v>16</v>
      </c>
      <c r="Y7" s="3">
        <f t="shared" si="4"/>
        <v>12856080993.94742</v>
      </c>
      <c r="Z7" s="3">
        <f t="shared" si="1"/>
        <v>18295192183.694405</v>
      </c>
      <c r="AA7" s="3">
        <f t="shared" si="1"/>
        <v>34612525752.935364</v>
      </c>
      <c r="AB7" s="3">
        <v>27827225507.00507</v>
      </c>
      <c r="AE7" s="76" t="s">
        <v>50</v>
      </c>
      <c r="AF7" s="1">
        <v>110</v>
      </c>
      <c r="AG7" s="1">
        <v>150</v>
      </c>
      <c r="AH7" s="1">
        <v>320</v>
      </c>
      <c r="AI7" s="51">
        <v>1.3977430399361099</v>
      </c>
      <c r="AJ7" s="57">
        <v>45000000</v>
      </c>
      <c r="AK7" s="55">
        <v>8311123.030890476</v>
      </c>
      <c r="AL7" s="55">
        <v>84.695090303030298</v>
      </c>
      <c r="AM7" s="55">
        <v>11</v>
      </c>
      <c r="AN7" s="3">
        <f t="shared" si="2"/>
        <v>10878222379.493971</v>
      </c>
      <c r="AO7" s="3">
        <f t="shared" si="2"/>
        <v>14833939608.400869</v>
      </c>
      <c r="AP7" s="3">
        <f t="shared" si="2"/>
        <v>31645737831.255188</v>
      </c>
      <c r="AQ7" s="3">
        <v>7743024471.8295002</v>
      </c>
    </row>
    <row r="8" spans="1:43" x14ac:dyDescent="0.3">
      <c r="A8" s="71"/>
      <c r="B8" s="71"/>
      <c r="C8" s="71"/>
      <c r="D8" s="71"/>
      <c r="E8" s="72"/>
      <c r="F8" s="73"/>
      <c r="G8" s="74"/>
      <c r="H8" s="74"/>
      <c r="I8" s="74"/>
      <c r="J8" s="3"/>
      <c r="K8" s="3"/>
      <c r="L8" s="3"/>
      <c r="M8" s="3"/>
      <c r="P8" s="2" t="s">
        <v>51</v>
      </c>
      <c r="Q8" s="1">
        <v>75</v>
      </c>
      <c r="R8" s="1">
        <v>115</v>
      </c>
      <c r="S8" s="1">
        <v>250</v>
      </c>
      <c r="T8" s="51">
        <v>0.32329779674818498</v>
      </c>
      <c r="U8" s="57">
        <v>2800000</v>
      </c>
      <c r="V8" s="55">
        <v>1012586.3738576014</v>
      </c>
      <c r="W8" s="55">
        <v>39.684984416226222</v>
      </c>
      <c r="X8" s="55">
        <v>6</v>
      </c>
      <c r="Y8" s="3">
        <f t="shared" si="4"/>
        <v>455663868.23592067</v>
      </c>
      <c r="Z8" s="3">
        <f t="shared" si="1"/>
        <v>698684597.96174502</v>
      </c>
      <c r="AA8" s="3">
        <f t="shared" si="1"/>
        <v>1518879560.7864022</v>
      </c>
      <c r="AB8" s="3">
        <v>4276591498.0300226</v>
      </c>
      <c r="AE8" s="40" t="s">
        <v>51</v>
      </c>
      <c r="AF8" s="40"/>
      <c r="AG8" s="40"/>
      <c r="AH8" s="40"/>
      <c r="AI8" s="50">
        <v>-0.56343109941789005</v>
      </c>
      <c r="AJ8" s="75">
        <v>24000000</v>
      </c>
      <c r="AK8" s="56">
        <v>10113630.731035281</v>
      </c>
      <c r="AL8" s="56"/>
      <c r="AM8" s="56"/>
      <c r="AN8" s="58">
        <f t="shared" si="2"/>
        <v>0</v>
      </c>
      <c r="AO8" s="58">
        <f t="shared" si="2"/>
        <v>0</v>
      </c>
      <c r="AP8" s="58">
        <f t="shared" si="2"/>
        <v>0</v>
      </c>
      <c r="AQ8" s="58"/>
    </row>
    <row r="9" spans="1:43" s="92" customFormat="1" x14ac:dyDescent="0.3">
      <c r="A9" s="89" t="s">
        <v>83</v>
      </c>
      <c r="B9" s="89"/>
      <c r="C9" s="89"/>
      <c r="D9" s="89"/>
      <c r="E9" s="90"/>
      <c r="F9" s="57">
        <v>36000000</v>
      </c>
      <c r="G9" s="91">
        <v>0</v>
      </c>
      <c r="H9" s="91">
        <v>0</v>
      </c>
      <c r="I9" s="91">
        <v>0</v>
      </c>
      <c r="J9" s="58"/>
      <c r="K9" s="58"/>
      <c r="L9" s="58"/>
      <c r="M9" s="58">
        <v>1912075.4962960002</v>
      </c>
      <c r="P9" s="40" t="s">
        <v>79</v>
      </c>
      <c r="Q9" s="40"/>
      <c r="R9" s="40"/>
      <c r="S9" s="40"/>
      <c r="T9" s="50"/>
      <c r="U9" s="75">
        <v>36000000</v>
      </c>
      <c r="V9" s="56">
        <v>0</v>
      </c>
      <c r="W9" s="56">
        <v>0</v>
      </c>
      <c r="X9" s="56">
        <v>0</v>
      </c>
      <c r="Y9" s="58"/>
      <c r="Z9" s="58"/>
      <c r="AA9" s="58"/>
      <c r="AB9" s="58">
        <v>731420.42889599991</v>
      </c>
      <c r="AE9" s="40" t="s">
        <v>76</v>
      </c>
      <c r="AF9" s="40"/>
      <c r="AG9" s="40"/>
      <c r="AH9" s="40"/>
      <c r="AI9" s="50">
        <v>-0.34</v>
      </c>
      <c r="AJ9" s="75">
        <v>11074000</v>
      </c>
      <c r="AK9" s="56"/>
      <c r="AL9" s="56"/>
      <c r="AM9" s="56"/>
      <c r="AN9" s="58">
        <f t="shared" si="2"/>
        <v>0</v>
      </c>
      <c r="AO9" s="58">
        <f t="shared" si="2"/>
        <v>0</v>
      </c>
      <c r="AP9" s="58">
        <f t="shared" si="2"/>
        <v>0</v>
      </c>
      <c r="AQ9" s="58">
        <v>1248948.8847539905</v>
      </c>
    </row>
    <row r="10" spans="1:43" s="92" customFormat="1" x14ac:dyDescent="0.3">
      <c r="A10" s="89" t="s">
        <v>84</v>
      </c>
      <c r="B10" s="89"/>
      <c r="C10" s="89"/>
      <c r="D10" s="89"/>
      <c r="E10" s="90"/>
      <c r="F10" s="57">
        <v>36000000</v>
      </c>
      <c r="G10" s="91">
        <v>15384.615384615385</v>
      </c>
      <c r="H10" s="91">
        <v>16.84</v>
      </c>
      <c r="I10" s="91">
        <v>1</v>
      </c>
      <c r="J10" s="58"/>
      <c r="K10" s="58"/>
      <c r="L10" s="58"/>
      <c r="M10" s="58">
        <v>200000</v>
      </c>
      <c r="P10" s="40"/>
      <c r="Q10" s="40"/>
      <c r="R10" s="40"/>
      <c r="S10" s="40"/>
      <c r="T10" s="50"/>
      <c r="U10" s="75"/>
      <c r="V10" s="56"/>
      <c r="W10" s="56"/>
      <c r="X10" s="56"/>
      <c r="Y10" s="58"/>
      <c r="Z10" s="58"/>
      <c r="AA10" s="58"/>
      <c r="AB10" s="58"/>
      <c r="AE10" s="40" t="s">
        <v>82</v>
      </c>
      <c r="AF10" s="40"/>
      <c r="AG10" s="40"/>
      <c r="AH10" s="40"/>
      <c r="AI10" s="50"/>
      <c r="AJ10" s="75">
        <v>0</v>
      </c>
      <c r="AK10" s="56"/>
      <c r="AL10" s="56"/>
      <c r="AM10" s="56"/>
      <c r="AN10" s="58"/>
      <c r="AO10" s="58"/>
      <c r="AP10" s="58"/>
      <c r="AQ10" s="58">
        <v>578495.64865609375</v>
      </c>
    </row>
    <row r="11" spans="1:43" s="92" customFormat="1" x14ac:dyDescent="0.3">
      <c r="A11" s="89" t="s">
        <v>79</v>
      </c>
      <c r="B11" s="40"/>
      <c r="C11" s="40"/>
      <c r="D11" s="40"/>
      <c r="E11" s="50"/>
      <c r="F11" s="57">
        <v>36000000</v>
      </c>
      <c r="G11" s="50">
        <v>0</v>
      </c>
      <c r="H11" s="50">
        <v>0</v>
      </c>
      <c r="I11" s="50">
        <v>0</v>
      </c>
      <c r="J11" s="50"/>
      <c r="K11" s="50"/>
      <c r="L11" s="50"/>
      <c r="M11" s="50">
        <v>0</v>
      </c>
      <c r="P11" s="93" t="s">
        <v>52</v>
      </c>
      <c r="Q11" s="93">
        <v>110</v>
      </c>
      <c r="R11" s="93">
        <v>150</v>
      </c>
      <c r="S11" s="93">
        <v>250</v>
      </c>
      <c r="T11" s="94">
        <v>3.4884295017449898E-2</v>
      </c>
      <c r="U11" s="93">
        <v>33600000</v>
      </c>
      <c r="V11" s="95">
        <v>23733253.815338187</v>
      </c>
      <c r="W11" s="95">
        <v>190.45689285714286</v>
      </c>
      <c r="X11" s="93">
        <v>1</v>
      </c>
      <c r="Y11" s="96">
        <f t="shared" si="4"/>
        <v>2610657919.6872005</v>
      </c>
      <c r="Z11" s="96">
        <f t="shared" si="1"/>
        <v>3559988072.3007278</v>
      </c>
      <c r="AA11" s="96">
        <f t="shared" si="1"/>
        <v>5933313453.834547</v>
      </c>
      <c r="AB11" s="96">
        <v>192854054.51440001</v>
      </c>
      <c r="AE11" s="40" t="s">
        <v>98</v>
      </c>
      <c r="AF11" s="93"/>
      <c r="AG11" s="93"/>
      <c r="AH11" s="93"/>
      <c r="AI11" s="94"/>
      <c r="AJ11" s="75">
        <v>16216000</v>
      </c>
      <c r="AK11" s="95">
        <v>12627894.916654127</v>
      </c>
      <c r="AL11" s="95">
        <v>23.367483333333332</v>
      </c>
      <c r="AM11" s="93">
        <v>2</v>
      </c>
      <c r="AN11" s="96">
        <f t="shared" si="2"/>
        <v>0</v>
      </c>
      <c r="AO11" s="96">
        <f t="shared" si="2"/>
        <v>0</v>
      </c>
      <c r="AP11" s="96">
        <f t="shared" si="2"/>
        <v>0</v>
      </c>
      <c r="AQ11" s="58">
        <v>0</v>
      </c>
    </row>
    <row r="12" spans="1:43" x14ac:dyDescent="0.3">
      <c r="T12" s="53"/>
      <c r="AI12" s="53"/>
    </row>
    <row r="13" spans="1:43" s="85" customFormat="1" x14ac:dyDescent="0.3">
      <c r="A13" s="80" t="s">
        <v>53</v>
      </c>
      <c r="B13" s="81">
        <v>60</v>
      </c>
      <c r="C13" s="81">
        <v>90</v>
      </c>
      <c r="D13" s="81">
        <v>150</v>
      </c>
      <c r="E13" s="97">
        <v>0.81</v>
      </c>
      <c r="F13" s="83"/>
      <c r="G13" s="83"/>
      <c r="H13" s="83"/>
      <c r="I13" s="83"/>
      <c r="J13" s="84">
        <f>SUM(J4:J6)</f>
        <v>27717097.686698146</v>
      </c>
      <c r="K13" s="84">
        <f>SUM(K4:K8)</f>
        <v>42707497.227847353</v>
      </c>
      <c r="L13" s="84">
        <f>SUM(L4:L8)</f>
        <v>99754276.765350282</v>
      </c>
      <c r="M13" s="84">
        <f>SUM(M4:M8)</f>
        <v>36008569.265713751</v>
      </c>
      <c r="P13" s="80" t="s">
        <v>53</v>
      </c>
      <c r="Q13" s="81">
        <v>175</v>
      </c>
      <c r="R13" s="81">
        <v>275</v>
      </c>
      <c r="S13" s="81">
        <v>500</v>
      </c>
      <c r="T13" s="82">
        <v>3.9E-2</v>
      </c>
      <c r="Y13" s="84">
        <f>SUM(Y4:Y11)</f>
        <v>15927849105.519091</v>
      </c>
      <c r="Z13" s="84">
        <f>SUM(Z4:Z11)</f>
        <v>22562514897.398693</v>
      </c>
      <c r="AA13" s="84">
        <f>SUM(AA4:AA11)</f>
        <v>42086343876.160851</v>
      </c>
      <c r="AB13" s="84">
        <f>SUM(AB4:AB11)</f>
        <v>32301539488.857792</v>
      </c>
      <c r="AE13" s="80" t="s">
        <v>53</v>
      </c>
      <c r="AF13" s="81">
        <v>430</v>
      </c>
      <c r="AG13" s="81">
        <v>720</v>
      </c>
      <c r="AH13" s="81">
        <v>2000</v>
      </c>
      <c r="AI13" s="82">
        <v>0.22</v>
      </c>
      <c r="AN13" s="84">
        <f>SUM(AN4:AN11)</f>
        <v>10942834813.07453</v>
      </c>
      <c r="AO13" s="84">
        <f t="shared" ref="AO13:AQ13" si="5">SUM(AO4:AO11)</f>
        <v>14907524433.195892</v>
      </c>
      <c r="AP13" s="84">
        <f t="shared" si="5"/>
        <v>31829699893.242744</v>
      </c>
      <c r="AQ13" s="84">
        <f t="shared" si="5"/>
        <v>18340654831.445412</v>
      </c>
    </row>
    <row r="14" spans="1:43" x14ac:dyDescent="0.3">
      <c r="P14" s="45"/>
      <c r="Q14" s="46"/>
      <c r="R14" s="78"/>
      <c r="S14" s="78"/>
      <c r="T14" s="45"/>
      <c r="AE14" s="45"/>
      <c r="AF14" s="46"/>
      <c r="AG14" s="78"/>
      <c r="AH14" s="78"/>
      <c r="AI14" s="45"/>
    </row>
    <row r="15" spans="1:43" x14ac:dyDescent="0.3">
      <c r="P15" s="45"/>
      <c r="Q15" s="46"/>
      <c r="R15" s="78"/>
      <c r="S15" s="78"/>
      <c r="T15" s="45"/>
      <c r="AE15" s="45"/>
      <c r="AF15" s="46"/>
      <c r="AG15" s="78"/>
      <c r="AH15" s="78"/>
      <c r="AI15" s="45"/>
    </row>
    <row r="16" spans="1:43" x14ac:dyDescent="0.3">
      <c r="A16" s="42" t="s">
        <v>60</v>
      </c>
      <c r="B16" s="42" t="s">
        <v>3</v>
      </c>
      <c r="C16" s="42" t="s">
        <v>4</v>
      </c>
      <c r="D16" s="42" t="s">
        <v>5</v>
      </c>
      <c r="E16" s="86" t="s">
        <v>59</v>
      </c>
      <c r="F16" s="65"/>
      <c r="G16" s="65"/>
      <c r="H16" s="65"/>
      <c r="I16" s="65"/>
      <c r="J16" s="1" t="s">
        <v>10</v>
      </c>
      <c r="K16" s="118" t="s">
        <v>71</v>
      </c>
      <c r="L16" s="118"/>
      <c r="M16" s="119"/>
      <c r="P16" s="42" t="s">
        <v>60</v>
      </c>
      <c r="Q16" s="42" t="s">
        <v>3</v>
      </c>
      <c r="R16" s="42" t="s">
        <v>4</v>
      </c>
      <c r="S16" s="42" t="s">
        <v>5</v>
      </c>
      <c r="T16" s="86" t="s">
        <v>54</v>
      </c>
      <c r="Y16" s="1" t="s">
        <v>10</v>
      </c>
      <c r="Z16" s="115" t="s">
        <v>72</v>
      </c>
      <c r="AA16" s="116"/>
      <c r="AB16" s="117"/>
      <c r="AE16" s="42" t="s">
        <v>60</v>
      </c>
      <c r="AF16" s="42" t="s">
        <v>3</v>
      </c>
      <c r="AG16" s="42" t="s">
        <v>4</v>
      </c>
      <c r="AH16" s="42" t="s">
        <v>5</v>
      </c>
      <c r="AI16" s="42" t="s">
        <v>54</v>
      </c>
      <c r="AN16" s="1" t="s">
        <v>10</v>
      </c>
      <c r="AO16" s="118" t="s">
        <v>96</v>
      </c>
      <c r="AP16" s="118"/>
      <c r="AQ16" s="119"/>
    </row>
    <row r="17" spans="1:43" x14ac:dyDescent="0.3">
      <c r="A17" s="43" t="s">
        <v>79</v>
      </c>
      <c r="B17" s="44">
        <v>8.817823516093494E-2</v>
      </c>
      <c r="C17" s="44">
        <v>0</v>
      </c>
      <c r="D17" s="44">
        <v>0</v>
      </c>
      <c r="E17" s="87">
        <v>3.0853573109335172E-2</v>
      </c>
      <c r="F17" s="22"/>
      <c r="G17" s="22"/>
      <c r="H17" s="22"/>
      <c r="I17" s="22"/>
      <c r="J17" s="1" t="s">
        <v>0</v>
      </c>
      <c r="K17" s="3" t="s">
        <v>19</v>
      </c>
      <c r="L17" s="3" t="s">
        <v>11</v>
      </c>
      <c r="M17" s="3" t="s">
        <v>74</v>
      </c>
      <c r="P17" s="43" t="s">
        <v>79</v>
      </c>
      <c r="Q17" s="44">
        <v>0</v>
      </c>
      <c r="R17" s="44">
        <v>0.12199707929540737</v>
      </c>
      <c r="S17" s="44">
        <v>0.15023745495275684</v>
      </c>
      <c r="T17" s="87">
        <v>0.12750937979013724</v>
      </c>
      <c r="X17" s="3" t="s">
        <v>19</v>
      </c>
      <c r="Y17" s="1" t="s">
        <v>0</v>
      </c>
      <c r="Z17" s="3" t="s">
        <v>19</v>
      </c>
      <c r="AA17" s="3" t="s">
        <v>11</v>
      </c>
      <c r="AB17" s="3" t="s">
        <v>74</v>
      </c>
      <c r="AE17" s="43" t="s">
        <v>49</v>
      </c>
      <c r="AF17" s="44">
        <v>0.37836358804395415</v>
      </c>
      <c r="AG17" s="44">
        <v>0.5712036904431238</v>
      </c>
      <c r="AH17" s="44">
        <v>0.40430179106262992</v>
      </c>
      <c r="AI17" s="44">
        <v>0.4485995754066075</v>
      </c>
      <c r="AN17" s="1" t="s">
        <v>0</v>
      </c>
      <c r="AO17" s="3" t="s">
        <v>19</v>
      </c>
      <c r="AP17" s="3" t="s">
        <v>11</v>
      </c>
      <c r="AQ17" s="3" t="s">
        <v>18</v>
      </c>
    </row>
    <row r="18" spans="1:43" x14ac:dyDescent="0.3">
      <c r="A18" s="43" t="s">
        <v>49</v>
      </c>
      <c r="B18" s="44">
        <v>0.47309769686450454</v>
      </c>
      <c r="C18" s="44">
        <v>0.51289122567584877</v>
      </c>
      <c r="D18" s="44">
        <v>0.45667312551200945</v>
      </c>
      <c r="E18" s="87">
        <v>0.47475219174019812</v>
      </c>
      <c r="F18" s="22"/>
      <c r="G18" s="22"/>
      <c r="H18" s="22"/>
      <c r="I18" s="22"/>
      <c r="J18" s="1" t="s">
        <v>4</v>
      </c>
      <c r="K18" s="3">
        <v>544.47452809803872</v>
      </c>
      <c r="L18" s="3">
        <v>388</v>
      </c>
      <c r="M18" s="36">
        <v>1.1000000000000001</v>
      </c>
      <c r="P18" s="43" t="s">
        <v>49</v>
      </c>
      <c r="Q18" s="44">
        <v>1</v>
      </c>
      <c r="R18" s="44">
        <v>0.5599513909147098</v>
      </c>
      <c r="S18" s="44">
        <v>0.48631409024773059</v>
      </c>
      <c r="T18" s="87">
        <v>0.54642390425617315</v>
      </c>
      <c r="X18" s="3">
        <v>98.141711666582324</v>
      </c>
      <c r="Y18" s="1" t="s">
        <v>4</v>
      </c>
      <c r="Z18" s="3">
        <v>139.13402436995074</v>
      </c>
      <c r="AA18" s="3">
        <v>55</v>
      </c>
      <c r="AB18" s="36">
        <v>0.34</v>
      </c>
      <c r="AE18" s="43" t="s">
        <v>98</v>
      </c>
      <c r="AF18" s="44">
        <v>5.1535633662440593E-3</v>
      </c>
      <c r="AG18" s="44">
        <v>0</v>
      </c>
      <c r="AH18" s="44">
        <v>0</v>
      </c>
      <c r="AI18" s="44">
        <v>1.8235612016390453E-3</v>
      </c>
      <c r="AN18" s="1" t="s">
        <v>4</v>
      </c>
      <c r="AO18" s="3">
        <v>48.554264529504877</v>
      </c>
      <c r="AP18" s="3">
        <v>28</v>
      </c>
      <c r="AQ18" s="36">
        <v>0.17</v>
      </c>
    </row>
    <row r="19" spans="1:43" x14ac:dyDescent="0.3">
      <c r="A19" s="43" t="s">
        <v>80</v>
      </c>
      <c r="B19" s="44">
        <v>0.12603505218638014</v>
      </c>
      <c r="C19" s="44">
        <v>0.11056057228434572</v>
      </c>
      <c r="D19" s="44">
        <v>0.17722371612262242</v>
      </c>
      <c r="E19" s="87">
        <v>0.14468944627392419</v>
      </c>
      <c r="F19" s="22"/>
      <c r="G19" s="22"/>
      <c r="H19" s="22"/>
      <c r="I19" s="22"/>
      <c r="J19" s="1" t="s">
        <v>5</v>
      </c>
      <c r="K19" s="3">
        <v>418.78942892732101</v>
      </c>
      <c r="L19" s="3">
        <v>554</v>
      </c>
      <c r="M19" s="36">
        <v>0.82</v>
      </c>
      <c r="P19" s="43" t="s">
        <v>80</v>
      </c>
      <c r="Q19" s="44">
        <v>0</v>
      </c>
      <c r="R19" s="44">
        <v>1.6519731920710379E-2</v>
      </c>
      <c r="S19" s="44">
        <v>0.19917394050453011</v>
      </c>
      <c r="T19" s="87">
        <v>5.7531803307682448E-2</v>
      </c>
      <c r="X19" s="3">
        <v>73.029518261264641</v>
      </c>
      <c r="Y19" s="1" t="s">
        <v>5</v>
      </c>
      <c r="Z19" s="3">
        <v>198.82263362404791</v>
      </c>
      <c r="AA19" s="3">
        <v>124</v>
      </c>
      <c r="AB19" s="36">
        <v>0.49</v>
      </c>
      <c r="AE19" s="43" t="s">
        <v>80</v>
      </c>
      <c r="AF19" s="44">
        <v>0.2417417133561397</v>
      </c>
      <c r="AG19" s="44">
        <v>0.14174692733641989</v>
      </c>
      <c r="AH19" s="44">
        <v>4.7134530419912946E-2</v>
      </c>
      <c r="AI19" s="44">
        <v>0.1463093573906418</v>
      </c>
      <c r="AN19" s="1" t="s">
        <v>5</v>
      </c>
      <c r="AO19" s="3">
        <v>51.269808331807084</v>
      </c>
      <c r="AP19" s="3">
        <v>25</v>
      </c>
      <c r="AQ19" s="36">
        <v>0.17</v>
      </c>
    </row>
    <row r="20" spans="1:43" x14ac:dyDescent="0.3">
      <c r="A20" s="43" t="s">
        <v>81</v>
      </c>
      <c r="B20" s="44">
        <v>0</v>
      </c>
      <c r="C20" s="44">
        <v>0</v>
      </c>
      <c r="D20" s="44">
        <v>5.2465009773212416E-3</v>
      </c>
      <c r="E20" s="87">
        <v>2.2598675510438152E-3</v>
      </c>
      <c r="F20" s="22"/>
      <c r="G20" s="22"/>
      <c r="H20" s="22"/>
      <c r="P20" s="43" t="s">
        <v>50</v>
      </c>
      <c r="Q20" s="44">
        <v>0</v>
      </c>
      <c r="R20" s="44">
        <v>0.30153179786917245</v>
      </c>
      <c r="S20" s="44">
        <v>0.16427451429498252</v>
      </c>
      <c r="T20" s="87">
        <v>0.26853491264600715</v>
      </c>
      <c r="AE20" s="43" t="s">
        <v>81</v>
      </c>
      <c r="AF20" s="44">
        <v>0</v>
      </c>
      <c r="AG20" s="44">
        <v>0</v>
      </c>
      <c r="AH20" s="44">
        <v>5.9683498132854805E-2</v>
      </c>
      <c r="AI20" s="44">
        <v>1.9442031363348683E-2</v>
      </c>
    </row>
    <row r="21" spans="1:43" x14ac:dyDescent="0.3">
      <c r="A21" s="43" t="s">
        <v>82</v>
      </c>
      <c r="B21" s="44">
        <v>0</v>
      </c>
      <c r="C21" s="44">
        <v>0</v>
      </c>
      <c r="D21" s="44">
        <v>5.0158529800144812E-2</v>
      </c>
      <c r="E21" s="87">
        <v>2.1605186846126646E-2</v>
      </c>
      <c r="F21" s="22"/>
      <c r="G21" s="22"/>
      <c r="H21" s="22"/>
      <c r="I21" s="22"/>
      <c r="AE21" s="43" t="s">
        <v>82</v>
      </c>
      <c r="AF21" s="44">
        <v>7.9477214612913068E-3</v>
      </c>
      <c r="AG21" s="44">
        <v>2.1413931938915717E-2</v>
      </c>
      <c r="AH21" s="44">
        <v>2.1832055004187632E-2</v>
      </c>
      <c r="AI21" s="44">
        <v>1.6785188935185855E-2</v>
      </c>
    </row>
    <row r="22" spans="1:43" x14ac:dyDescent="0.3">
      <c r="A22" s="43" t="s">
        <v>50</v>
      </c>
      <c r="B22" s="44">
        <v>0.31268901578818042</v>
      </c>
      <c r="C22" s="44">
        <v>0.37654820203980549</v>
      </c>
      <c r="D22" s="44">
        <v>0.31069812758790222</v>
      </c>
      <c r="E22" s="87">
        <v>0.32583973447937215</v>
      </c>
      <c r="F22" s="22"/>
      <c r="G22" s="22"/>
      <c r="H22" s="22"/>
      <c r="I22" s="22"/>
      <c r="J22" s="22"/>
      <c r="K22" s="22"/>
      <c r="L22" s="22"/>
      <c r="M22" s="22"/>
      <c r="AE22" s="43" t="s">
        <v>50</v>
      </c>
      <c r="AF22" s="44">
        <v>0.36679341377237074</v>
      </c>
      <c r="AG22" s="44">
        <v>0.26563545028154079</v>
      </c>
      <c r="AH22" s="44">
        <v>0.46704812538041468</v>
      </c>
      <c r="AI22" s="44">
        <v>0.36704028570257724</v>
      </c>
    </row>
    <row r="23" spans="1:43" hidden="1" x14ac:dyDescent="0.3">
      <c r="A23" s="43" t="s">
        <v>58</v>
      </c>
      <c r="B23" s="44">
        <v>0</v>
      </c>
      <c r="C23" s="44">
        <v>3.6154748298953238E-2</v>
      </c>
      <c r="D23" s="44">
        <v>0</v>
      </c>
      <c r="E23" s="44">
        <v>1.4742590596326936E-2</v>
      </c>
      <c r="F23" s="22"/>
      <c r="G23" s="22"/>
      <c r="H23" s="22"/>
      <c r="I23" s="22"/>
      <c r="J23" s="22"/>
      <c r="K23" s="22"/>
      <c r="L23" s="22"/>
      <c r="M23" s="22"/>
      <c r="AE23" s="66"/>
      <c r="AF23" s="22"/>
      <c r="AG23" s="22"/>
      <c r="AH23" s="22"/>
      <c r="AI23" s="22"/>
    </row>
    <row r="24" spans="1:43" x14ac:dyDescent="0.3">
      <c r="AE24" s="66"/>
      <c r="AF24" s="22"/>
      <c r="AG24" s="22"/>
      <c r="AH24" s="22"/>
      <c r="AI24" s="22"/>
    </row>
    <row r="32" spans="1:43" x14ac:dyDescent="0.3">
      <c r="F32" s="122"/>
      <c r="G32" s="122"/>
      <c r="H32" s="122"/>
    </row>
    <row r="33" spans="6:8" x14ac:dyDescent="0.3">
      <c r="F33" s="79"/>
      <c r="G33" s="79"/>
      <c r="H33" s="79"/>
    </row>
    <row r="34" spans="6:8" x14ac:dyDescent="0.3">
      <c r="F34" s="79"/>
      <c r="G34" s="79"/>
      <c r="H34" s="79"/>
    </row>
    <row r="35" spans="6:8" x14ac:dyDescent="0.3">
      <c r="F35" s="79"/>
      <c r="G35" s="79"/>
      <c r="H35" s="79"/>
    </row>
    <row r="36" spans="6:8" x14ac:dyDescent="0.3">
      <c r="F36" s="79"/>
      <c r="G36" s="79"/>
      <c r="H36" s="79"/>
    </row>
  </sheetData>
  <mergeCells count="10">
    <mergeCell ref="K16:M16"/>
    <mergeCell ref="Z16:AB16"/>
    <mergeCell ref="AO16:AQ16"/>
    <mergeCell ref="F32:H32"/>
    <mergeCell ref="B2:D2"/>
    <mergeCell ref="J2:L2"/>
    <mergeCell ref="Q2:S2"/>
    <mergeCell ref="Y2:AA2"/>
    <mergeCell ref="AF2:AH2"/>
    <mergeCell ref="AN2:AP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34"/>
  <sheetViews>
    <sheetView showGridLines="0" topLeftCell="J1" zoomScale="80" zoomScaleNormal="80" zoomScaleSheetLayoutView="50" workbookViewId="0">
      <selection activeCell="V5" sqref="V5"/>
    </sheetView>
  </sheetViews>
  <sheetFormatPr defaultRowHeight="14.4" x14ac:dyDescent="0.3"/>
  <cols>
    <col min="1" max="1" width="20.88671875" bestFit="1" customWidth="1"/>
    <col min="4" max="4" width="10.109375" bestFit="1" customWidth="1"/>
    <col min="6" max="6" width="13.6640625" style="54" bestFit="1" customWidth="1"/>
    <col min="7" max="7" width="12.44140625" style="54" bestFit="1" customWidth="1"/>
    <col min="8" max="8" width="16.44140625" style="54" bestFit="1" customWidth="1"/>
    <col min="9" max="9" width="12.44140625" style="54" customWidth="1"/>
    <col min="10" max="10" width="18" style="54" bestFit="1" customWidth="1"/>
    <col min="11" max="11" width="18.109375" style="54" bestFit="1" customWidth="1"/>
    <col min="12" max="12" width="19" style="54" bestFit="1" customWidth="1"/>
    <col min="13" max="13" width="18.109375" style="54" bestFit="1" customWidth="1"/>
    <col min="16" max="16" width="20.88671875" style="54" bestFit="1" customWidth="1"/>
    <col min="17" max="19" width="9.5546875" style="54" bestFit="1" customWidth="1"/>
    <col min="20" max="20" width="11.33203125" style="54" bestFit="1" customWidth="1"/>
    <col min="21" max="21" width="10.33203125" bestFit="1" customWidth="1"/>
    <col min="22" max="22" width="12.44140625" bestFit="1" customWidth="1"/>
    <col min="23" max="23" width="12.44140625" style="54" customWidth="1"/>
    <col min="25" max="28" width="16.33203125" bestFit="1" customWidth="1"/>
    <col min="31" max="31" width="20.88671875" style="54" bestFit="1" customWidth="1"/>
    <col min="32" max="34" width="9.5546875" style="54" bestFit="1" customWidth="1"/>
    <col min="35" max="35" width="11.33203125" style="54" bestFit="1" customWidth="1"/>
    <col min="36" max="36" width="10.88671875" style="54" bestFit="1" customWidth="1"/>
    <col min="37" max="37" width="12.44140625" style="54" bestFit="1" customWidth="1"/>
    <col min="38" max="38" width="12.44140625" style="54" customWidth="1"/>
    <col min="39" max="39" width="9.109375" style="54"/>
    <col min="40" max="43" width="16.33203125" style="54" bestFit="1" customWidth="1"/>
  </cols>
  <sheetData>
    <row r="1" spans="1:43" x14ac:dyDescent="0.3">
      <c r="A1" s="39" t="s">
        <v>21</v>
      </c>
      <c r="P1" s="39" t="s">
        <v>20</v>
      </c>
      <c r="AE1" s="39" t="s">
        <v>22</v>
      </c>
    </row>
    <row r="2" spans="1:43" x14ac:dyDescent="0.3">
      <c r="B2" s="127" t="s">
        <v>25</v>
      </c>
      <c r="C2" s="127"/>
      <c r="D2" s="127"/>
      <c r="E2" s="62"/>
      <c r="F2" s="62"/>
      <c r="G2" s="62" t="s">
        <v>70</v>
      </c>
      <c r="H2" s="62"/>
      <c r="I2" s="63" t="s">
        <v>66</v>
      </c>
      <c r="J2" s="127" t="s">
        <v>23</v>
      </c>
      <c r="K2" s="127"/>
      <c r="L2" s="127"/>
      <c r="M2" s="63" t="s">
        <v>65</v>
      </c>
      <c r="Q2" s="127" t="s">
        <v>25</v>
      </c>
      <c r="R2" s="127"/>
      <c r="S2" s="127"/>
      <c r="T2" s="62"/>
      <c r="U2" s="62"/>
      <c r="V2" s="62"/>
      <c r="W2" s="62"/>
      <c r="X2" s="63" t="s">
        <v>67</v>
      </c>
      <c r="Y2" s="127" t="s">
        <v>23</v>
      </c>
      <c r="Z2" s="127"/>
      <c r="AA2" s="127"/>
      <c r="AB2" s="63" t="s">
        <v>65</v>
      </c>
      <c r="AF2" s="127" t="s">
        <v>25</v>
      </c>
      <c r="AG2" s="127"/>
      <c r="AH2" s="127"/>
      <c r="AI2" s="62"/>
      <c r="AJ2" s="62"/>
      <c r="AK2" s="62"/>
      <c r="AL2" s="62"/>
      <c r="AM2" s="63" t="s">
        <v>67</v>
      </c>
      <c r="AN2" s="127" t="s">
        <v>23</v>
      </c>
      <c r="AO2" s="127"/>
      <c r="AP2" s="127"/>
      <c r="AQ2" s="63" t="s">
        <v>65</v>
      </c>
    </row>
    <row r="3" spans="1:43" x14ac:dyDescent="0.3">
      <c r="A3" s="41" t="s">
        <v>68</v>
      </c>
      <c r="B3" s="41" t="s">
        <v>8</v>
      </c>
      <c r="C3" s="41" t="s">
        <v>9</v>
      </c>
      <c r="D3" s="41" t="s">
        <v>15</v>
      </c>
      <c r="E3" s="41" t="s">
        <v>46</v>
      </c>
      <c r="F3" s="41" t="s">
        <v>62</v>
      </c>
      <c r="G3" s="41" t="s">
        <v>63</v>
      </c>
      <c r="H3" s="41" t="s">
        <v>69</v>
      </c>
      <c r="I3" s="41" t="s">
        <v>1</v>
      </c>
      <c r="J3" s="41" t="s">
        <v>8</v>
      </c>
      <c r="K3" s="41" t="s">
        <v>9</v>
      </c>
      <c r="L3" s="41" t="s">
        <v>15</v>
      </c>
      <c r="M3" s="41" t="s">
        <v>64</v>
      </c>
      <c r="P3" s="41" t="s">
        <v>45</v>
      </c>
      <c r="Q3" s="41" t="s">
        <v>8</v>
      </c>
      <c r="R3" s="41" t="s">
        <v>9</v>
      </c>
      <c r="S3" s="41" t="s">
        <v>15</v>
      </c>
      <c r="T3" s="41" t="s">
        <v>46</v>
      </c>
      <c r="U3" s="41" t="s">
        <v>62</v>
      </c>
      <c r="V3" s="41" t="s">
        <v>63</v>
      </c>
      <c r="W3" s="41" t="s">
        <v>69</v>
      </c>
      <c r="X3" s="41" t="s">
        <v>1</v>
      </c>
      <c r="Y3" s="41" t="s">
        <v>8</v>
      </c>
      <c r="Z3" s="41" t="s">
        <v>9</v>
      </c>
      <c r="AA3" s="41" t="s">
        <v>15</v>
      </c>
      <c r="AB3" s="41" t="s">
        <v>64</v>
      </c>
      <c r="AE3" s="41" t="s">
        <v>45</v>
      </c>
      <c r="AF3" s="41" t="s">
        <v>8</v>
      </c>
      <c r="AG3" s="41" t="s">
        <v>9</v>
      </c>
      <c r="AH3" s="41" t="s">
        <v>15</v>
      </c>
      <c r="AI3" s="41" t="s">
        <v>46</v>
      </c>
      <c r="AJ3" s="41" t="s">
        <v>62</v>
      </c>
      <c r="AK3" s="41" t="s">
        <v>63</v>
      </c>
      <c r="AL3" s="41" t="s">
        <v>69</v>
      </c>
      <c r="AM3" s="41" t="s">
        <v>1</v>
      </c>
      <c r="AN3" s="41" t="s">
        <v>8</v>
      </c>
      <c r="AO3" s="41" t="s">
        <v>9</v>
      </c>
      <c r="AP3" s="41" t="s">
        <v>15</v>
      </c>
      <c r="AQ3" s="41" t="s">
        <v>64</v>
      </c>
    </row>
    <row r="4" spans="1:43" x14ac:dyDescent="0.3">
      <c r="A4" s="1" t="s">
        <v>47</v>
      </c>
      <c r="B4" s="1">
        <v>120</v>
      </c>
      <c r="C4" s="1">
        <v>170</v>
      </c>
      <c r="D4" s="1">
        <v>400</v>
      </c>
      <c r="E4" s="51">
        <v>0.220525402882185</v>
      </c>
      <c r="F4" s="55">
        <v>21000000</v>
      </c>
      <c r="G4" s="55">
        <v>8169643.2571297567</v>
      </c>
      <c r="H4" s="55">
        <v>91.414558730158717</v>
      </c>
      <c r="I4" s="55">
        <v>3</v>
      </c>
      <c r="J4" s="3">
        <f>$G4*B4*$I4</f>
        <v>2941071572.5667124</v>
      </c>
      <c r="K4" s="3">
        <f t="shared" ref="K4:K8" si="0">$G4*C4*$I4</f>
        <v>4166518061.1361756</v>
      </c>
      <c r="L4" s="3">
        <f t="shared" ref="L4:L8" si="1">$G4*D4*$I4</f>
        <v>9803571908.5557079</v>
      </c>
      <c r="M4" s="3">
        <v>2240473000</v>
      </c>
      <c r="P4" s="1" t="s">
        <v>47</v>
      </c>
      <c r="Q4" s="1">
        <v>80</v>
      </c>
      <c r="R4" s="1">
        <v>110</v>
      </c>
      <c r="S4" s="1">
        <v>200</v>
      </c>
      <c r="T4" s="51">
        <v>0.99575769096093303</v>
      </c>
      <c r="U4" s="55">
        <v>33750000</v>
      </c>
      <c r="V4" s="55">
        <v>8098285.2360096229</v>
      </c>
      <c r="W4" s="55">
        <v>62.073100881834215</v>
      </c>
      <c r="X4" s="55">
        <v>3</v>
      </c>
      <c r="Y4" s="3">
        <f>$V4*Q4*$X4</f>
        <v>1943588456.6423097</v>
      </c>
      <c r="Z4" s="3">
        <f t="shared" ref="Z4:Z9" si="2">$V4*R4*$X4</f>
        <v>2672434127.8831754</v>
      </c>
      <c r="AA4" s="3">
        <f t="shared" ref="AA4:AA9" si="3">$V4*S4*$X4</f>
        <v>4858971141.6057739</v>
      </c>
      <c r="AB4" s="3">
        <v>2210485421.5899992</v>
      </c>
      <c r="AE4" s="40" t="s">
        <v>47</v>
      </c>
      <c r="AF4" s="40"/>
      <c r="AG4" s="40"/>
      <c r="AH4" s="40"/>
      <c r="AI4" s="50">
        <v>-1.16307410137425</v>
      </c>
      <c r="AJ4" s="56">
        <v>26900000</v>
      </c>
      <c r="AK4" s="56">
        <v>6161134.4014505846</v>
      </c>
      <c r="AL4" s="56">
        <v>73.148896840148694</v>
      </c>
      <c r="AM4" s="56">
        <v>4</v>
      </c>
      <c r="AN4" s="58">
        <f t="shared" ref="AN4:AP9" si="4">$V4*AF4*$X4</f>
        <v>0</v>
      </c>
      <c r="AO4" s="58">
        <f t="shared" si="4"/>
        <v>0</v>
      </c>
      <c r="AP4" s="58">
        <f t="shared" si="4"/>
        <v>0</v>
      </c>
      <c r="AQ4" s="58">
        <v>1802720739</v>
      </c>
    </row>
    <row r="5" spans="1:43" x14ac:dyDescent="0.3">
      <c r="A5" s="2" t="s">
        <v>48</v>
      </c>
      <c r="B5" s="2">
        <v>120</v>
      </c>
      <c r="C5" s="2">
        <v>170</v>
      </c>
      <c r="D5" s="2">
        <v>400</v>
      </c>
      <c r="E5" s="59">
        <v>0.220525402882185</v>
      </c>
      <c r="F5" s="60">
        <v>21000000</v>
      </c>
      <c r="G5" s="60">
        <v>7344786.6273434479</v>
      </c>
      <c r="H5" s="60">
        <v>62.830792063492062</v>
      </c>
      <c r="I5" s="60">
        <v>3</v>
      </c>
      <c r="J5" s="32">
        <f t="shared" ref="J5:J8" si="5">$G5*B5*$I5</f>
        <v>2644123185.8436413</v>
      </c>
      <c r="K5" s="32">
        <f t="shared" si="0"/>
        <v>3745841179.945159</v>
      </c>
      <c r="L5" s="32">
        <f t="shared" si="1"/>
        <v>8813743952.8121376</v>
      </c>
      <c r="M5" s="32">
        <v>1384436284</v>
      </c>
      <c r="P5" s="40" t="s">
        <v>48</v>
      </c>
      <c r="Q5" s="40"/>
      <c r="R5" s="40"/>
      <c r="S5" s="40"/>
      <c r="T5" s="50">
        <v>-1.1860060492815001</v>
      </c>
      <c r="U5" s="56">
        <v>33750000</v>
      </c>
      <c r="V5" s="56">
        <v>3773423.9032268901</v>
      </c>
      <c r="W5" s="56">
        <v>102.25672962962963</v>
      </c>
      <c r="X5" s="56">
        <v>4</v>
      </c>
      <c r="Y5" s="58">
        <f t="shared" ref="Y5:Y9" si="6">$V5*Q5*$X5</f>
        <v>0</v>
      </c>
      <c r="Z5" s="58">
        <f t="shared" si="2"/>
        <v>0</v>
      </c>
      <c r="AA5" s="58">
        <f t="shared" si="3"/>
        <v>0</v>
      </c>
      <c r="AB5" s="58">
        <v>2205920000.0000005</v>
      </c>
      <c r="AE5" s="40" t="s">
        <v>48</v>
      </c>
      <c r="AF5" s="40"/>
      <c r="AG5" s="40"/>
      <c r="AH5" s="40"/>
      <c r="AI5" s="50">
        <v>-0.86002465262044903</v>
      </c>
      <c r="AJ5" s="56">
        <v>26900000</v>
      </c>
      <c r="AK5" s="56">
        <v>2659633.095366403</v>
      </c>
      <c r="AL5" s="56">
        <v>201.66100495662945</v>
      </c>
      <c r="AM5" s="56">
        <v>3</v>
      </c>
      <c r="AN5" s="58">
        <f t="shared" si="4"/>
        <v>0</v>
      </c>
      <c r="AO5" s="58">
        <f t="shared" si="4"/>
        <v>0</v>
      </c>
      <c r="AP5" s="58">
        <f t="shared" si="4"/>
        <v>0</v>
      </c>
      <c r="AQ5" s="58">
        <v>1609032848.4825001</v>
      </c>
    </row>
    <row r="6" spans="1:43" x14ac:dyDescent="0.3">
      <c r="A6" s="76" t="s">
        <v>49</v>
      </c>
      <c r="B6" s="1">
        <v>110</v>
      </c>
      <c r="C6" s="1">
        <v>190</v>
      </c>
      <c r="D6" s="1">
        <v>1200</v>
      </c>
      <c r="E6" s="51">
        <v>1.52669126089366</v>
      </c>
      <c r="F6" s="57">
        <v>43800000</v>
      </c>
      <c r="G6" s="55">
        <v>7951671.9828621428</v>
      </c>
      <c r="H6" s="55">
        <v>110.15300845771144</v>
      </c>
      <c r="I6" s="55">
        <v>5</v>
      </c>
      <c r="J6" s="3">
        <f t="shared" si="5"/>
        <v>4373419590.5741787</v>
      </c>
      <c r="K6" s="3">
        <f t="shared" si="0"/>
        <v>7554088383.7190351</v>
      </c>
      <c r="L6" s="3">
        <f t="shared" si="1"/>
        <v>47710031897.172859</v>
      </c>
      <c r="M6" s="3">
        <v>4364915176.8000002</v>
      </c>
      <c r="P6" s="1" t="s">
        <v>49</v>
      </c>
      <c r="Q6" s="1">
        <v>80</v>
      </c>
      <c r="R6" s="1">
        <v>110</v>
      </c>
      <c r="S6" s="1">
        <v>200</v>
      </c>
      <c r="T6" s="51">
        <v>0.98137475722098999</v>
      </c>
      <c r="U6" s="57">
        <v>43800000</v>
      </c>
      <c r="V6" s="55">
        <v>4777529.7662180718</v>
      </c>
      <c r="W6" s="55">
        <v>81.597693051967227</v>
      </c>
      <c r="X6" s="55">
        <v>11</v>
      </c>
      <c r="Y6" s="3">
        <f t="shared" si="6"/>
        <v>4204226194.2719035</v>
      </c>
      <c r="Z6" s="3">
        <f t="shared" si="2"/>
        <v>5780811017.123867</v>
      </c>
      <c r="AA6" s="3">
        <f t="shared" si="3"/>
        <v>10510565485.679758</v>
      </c>
      <c r="AB6" s="3">
        <v>8090637835.3999996</v>
      </c>
      <c r="AE6" s="76" t="s">
        <v>49</v>
      </c>
      <c r="AF6" s="1">
        <v>110</v>
      </c>
      <c r="AG6" s="1">
        <v>150</v>
      </c>
      <c r="AH6" s="1">
        <v>320</v>
      </c>
      <c r="AI6" s="51">
        <v>1.63291737489268</v>
      </c>
      <c r="AJ6" s="57">
        <v>30900000</v>
      </c>
      <c r="AK6" s="55">
        <v>7768926.2024229271</v>
      </c>
      <c r="AL6" s="55">
        <v>102.74620742538656</v>
      </c>
      <c r="AM6" s="55">
        <v>9</v>
      </c>
      <c r="AN6" s="3">
        <f t="shared" si="4"/>
        <v>5780811017.123867</v>
      </c>
      <c r="AO6" s="3">
        <f t="shared" si="4"/>
        <v>7882924114.2598181</v>
      </c>
      <c r="AP6" s="3">
        <f t="shared" si="4"/>
        <v>16816904777.087614</v>
      </c>
      <c r="AQ6" s="3">
        <v>7184049327.6000004</v>
      </c>
    </row>
    <row r="7" spans="1:43" x14ac:dyDescent="0.3">
      <c r="A7" s="76" t="s">
        <v>50</v>
      </c>
      <c r="B7" s="1">
        <v>110</v>
      </c>
      <c r="C7" s="1">
        <v>190</v>
      </c>
      <c r="D7" s="1">
        <v>1200</v>
      </c>
      <c r="E7" s="51">
        <v>1.52669126089366</v>
      </c>
      <c r="F7" s="57">
        <v>48000000</v>
      </c>
      <c r="G7" s="55">
        <v>5961792.434560176</v>
      </c>
      <c r="H7" s="55">
        <v>206.46923774305552</v>
      </c>
      <c r="I7" s="55">
        <v>12</v>
      </c>
      <c r="J7" s="3">
        <f t="shared" si="5"/>
        <v>7869566013.6194324</v>
      </c>
      <c r="K7" s="3">
        <f t="shared" si="0"/>
        <v>13592886750.797201</v>
      </c>
      <c r="L7" s="3">
        <f t="shared" si="1"/>
        <v>85849811057.666534</v>
      </c>
      <c r="M7" s="3">
        <v>15365872574.436193</v>
      </c>
      <c r="P7" s="1" t="s">
        <v>50</v>
      </c>
      <c r="Q7" s="1">
        <v>130</v>
      </c>
      <c r="R7" s="1">
        <v>185</v>
      </c>
      <c r="S7" s="1">
        <v>350</v>
      </c>
      <c r="T7" s="51">
        <v>0.45541197575047798</v>
      </c>
      <c r="U7" s="57">
        <v>48000000</v>
      </c>
      <c r="V7" s="55">
        <v>6180808.1701670289</v>
      </c>
      <c r="W7" s="55">
        <v>282.11824492187498</v>
      </c>
      <c r="X7" s="55">
        <v>16</v>
      </c>
      <c r="Y7" s="3">
        <f t="shared" si="6"/>
        <v>12856080993.94742</v>
      </c>
      <c r="Z7" s="3">
        <f t="shared" si="2"/>
        <v>18295192183.694405</v>
      </c>
      <c r="AA7" s="3">
        <f t="shared" si="3"/>
        <v>34612525752.935364</v>
      </c>
      <c r="AB7" s="3">
        <v>27827225507.00507</v>
      </c>
      <c r="AE7" s="76" t="s">
        <v>50</v>
      </c>
      <c r="AF7" s="1">
        <v>110</v>
      </c>
      <c r="AG7" s="1">
        <v>150</v>
      </c>
      <c r="AH7" s="1">
        <v>320</v>
      </c>
      <c r="AI7" s="51">
        <v>1.3977430399361099</v>
      </c>
      <c r="AJ7" s="57">
        <v>45000000</v>
      </c>
      <c r="AK7" s="55">
        <v>8311123.030890476</v>
      </c>
      <c r="AL7" s="55">
        <v>84.695090303030298</v>
      </c>
      <c r="AM7" s="55">
        <v>11</v>
      </c>
      <c r="AN7" s="3">
        <f t="shared" si="4"/>
        <v>10878222379.493971</v>
      </c>
      <c r="AO7" s="3">
        <f t="shared" si="4"/>
        <v>14833939608.400869</v>
      </c>
      <c r="AP7" s="3">
        <f t="shared" si="4"/>
        <v>31645737831.255188</v>
      </c>
      <c r="AQ7" s="3">
        <v>7743024471.8295002</v>
      </c>
    </row>
    <row r="8" spans="1:43" x14ac:dyDescent="0.3">
      <c r="A8" s="71" t="s">
        <v>52</v>
      </c>
      <c r="B8" s="71">
        <v>90</v>
      </c>
      <c r="C8" s="71">
        <v>140</v>
      </c>
      <c r="D8" s="71">
        <v>350</v>
      </c>
      <c r="E8" s="72">
        <v>0.162775812540814</v>
      </c>
      <c r="F8" s="73">
        <v>21400000</v>
      </c>
      <c r="G8" s="74">
        <v>5412002.687750685</v>
      </c>
      <c r="H8" s="74">
        <v>55.948654205607475</v>
      </c>
      <c r="I8" s="74">
        <v>4</v>
      </c>
      <c r="J8" s="3">
        <f t="shared" si="5"/>
        <v>1948320967.5902467</v>
      </c>
      <c r="K8" s="3">
        <f t="shared" si="0"/>
        <v>3030721505.1403837</v>
      </c>
      <c r="L8" s="3">
        <f t="shared" si="1"/>
        <v>7576803762.8509588</v>
      </c>
      <c r="M8" s="3">
        <v>2566579011.1999998</v>
      </c>
      <c r="P8" s="2" t="s">
        <v>51</v>
      </c>
      <c r="Q8" s="1">
        <v>75</v>
      </c>
      <c r="R8" s="1">
        <v>115</v>
      </c>
      <c r="S8" s="1">
        <v>250</v>
      </c>
      <c r="T8" s="51">
        <v>0.32329779674818498</v>
      </c>
      <c r="U8" s="57">
        <v>2800000</v>
      </c>
      <c r="V8" s="55">
        <v>1012586.3738576014</v>
      </c>
      <c r="W8" s="55">
        <v>39.684984416226222</v>
      </c>
      <c r="X8" s="55">
        <v>6</v>
      </c>
      <c r="Y8" s="3">
        <f t="shared" si="6"/>
        <v>455663868.23592067</v>
      </c>
      <c r="Z8" s="3">
        <f t="shared" si="2"/>
        <v>698684597.96174502</v>
      </c>
      <c r="AA8" s="3">
        <f t="shared" si="3"/>
        <v>1518879560.7864022</v>
      </c>
      <c r="AB8" s="3">
        <v>4276591498.0300226</v>
      </c>
      <c r="AE8" s="40" t="s">
        <v>51</v>
      </c>
      <c r="AF8" s="40"/>
      <c r="AG8" s="40"/>
      <c r="AH8" s="40"/>
      <c r="AI8" s="50">
        <v>-0.56343109941789005</v>
      </c>
      <c r="AJ8" s="75">
        <v>24000000</v>
      </c>
      <c r="AK8" s="56">
        <v>10113630.731035281</v>
      </c>
      <c r="AL8" s="56"/>
      <c r="AM8" s="56"/>
      <c r="AN8" s="58">
        <f t="shared" si="4"/>
        <v>0</v>
      </c>
      <c r="AO8" s="58">
        <f t="shared" si="4"/>
        <v>0</v>
      </c>
      <c r="AP8" s="58">
        <f t="shared" si="4"/>
        <v>0</v>
      </c>
      <c r="AQ8" s="58"/>
    </row>
    <row r="9" spans="1:43" x14ac:dyDescent="0.3">
      <c r="C9" s="54"/>
      <c r="E9" s="53"/>
      <c r="F9" s="53"/>
      <c r="G9" s="53"/>
      <c r="H9" s="53"/>
      <c r="I9" s="53"/>
      <c r="J9" s="53"/>
      <c r="K9" s="53"/>
      <c r="L9" s="53"/>
      <c r="M9" s="53"/>
      <c r="P9" s="67" t="s">
        <v>52</v>
      </c>
      <c r="Q9" s="67">
        <v>110</v>
      </c>
      <c r="R9" s="67">
        <v>150</v>
      </c>
      <c r="S9" s="67">
        <v>250</v>
      </c>
      <c r="T9" s="68">
        <v>3.4884295017449898E-2</v>
      </c>
      <c r="U9" s="67">
        <v>33600000</v>
      </c>
      <c r="V9" s="69">
        <v>23733253.815338187</v>
      </c>
      <c r="W9" s="69">
        <v>190.45689285714286</v>
      </c>
      <c r="X9" s="67">
        <v>1</v>
      </c>
      <c r="Y9" s="70">
        <f t="shared" si="6"/>
        <v>2610657919.6872005</v>
      </c>
      <c r="Z9" s="70">
        <f t="shared" si="2"/>
        <v>3559988072.3007278</v>
      </c>
      <c r="AA9" s="70">
        <f t="shared" si="3"/>
        <v>5933313453.834547</v>
      </c>
      <c r="AB9" s="70">
        <v>192854054.51440001</v>
      </c>
      <c r="AE9" s="67" t="s">
        <v>52</v>
      </c>
      <c r="AF9" s="67"/>
      <c r="AG9" s="67"/>
      <c r="AH9" s="67"/>
      <c r="AI9" s="68"/>
      <c r="AJ9" s="67">
        <v>21000000</v>
      </c>
      <c r="AK9" s="69">
        <v>12627894.916654127</v>
      </c>
      <c r="AL9" s="69">
        <v>23.367483333333332</v>
      </c>
      <c r="AM9" s="67">
        <v>2</v>
      </c>
      <c r="AN9" s="70">
        <f t="shared" si="4"/>
        <v>0</v>
      </c>
      <c r="AO9" s="70">
        <f t="shared" si="4"/>
        <v>0</v>
      </c>
      <c r="AP9" s="70">
        <f t="shared" si="4"/>
        <v>0</v>
      </c>
      <c r="AQ9" s="70">
        <v>590164248</v>
      </c>
    </row>
    <row r="10" spans="1:43" x14ac:dyDescent="0.3">
      <c r="T10" s="53"/>
      <c r="AI10" s="53"/>
    </row>
    <row r="11" spans="1:43" x14ac:dyDescent="0.3">
      <c r="A11" s="49" t="s">
        <v>53</v>
      </c>
      <c r="B11" s="48">
        <v>180</v>
      </c>
      <c r="C11" s="48">
        <v>260</v>
      </c>
      <c r="D11" s="48">
        <v>600</v>
      </c>
      <c r="E11" s="52">
        <v>1.19415322383126</v>
      </c>
      <c r="F11" s="64"/>
      <c r="G11" s="64"/>
      <c r="H11" s="64"/>
      <c r="I11" s="64"/>
      <c r="J11" s="61">
        <f>SUM(J4:J8)</f>
        <v>19776501330.194214</v>
      </c>
      <c r="K11" s="61">
        <f t="shared" ref="K11:M11" si="7">SUM(K4:K8)</f>
        <v>32090055880.737957</v>
      </c>
      <c r="L11" s="61">
        <f t="shared" si="7"/>
        <v>159753962579.0582</v>
      </c>
      <c r="M11" s="61">
        <f t="shared" si="7"/>
        <v>25922276046.436195</v>
      </c>
      <c r="P11" s="49" t="s">
        <v>53</v>
      </c>
      <c r="Q11" s="48">
        <v>180</v>
      </c>
      <c r="R11" s="48">
        <v>260</v>
      </c>
      <c r="S11" s="48">
        <v>600</v>
      </c>
      <c r="T11" s="52">
        <v>1.557584987</v>
      </c>
      <c r="Y11" s="61">
        <f>SUM(Y4:Y9)</f>
        <v>22070217432.784752</v>
      </c>
      <c r="Z11" s="61">
        <f t="shared" ref="Z11:AB11" si="8">SUM(Z4:Z9)</f>
        <v>31007109998.963921</v>
      </c>
      <c r="AA11" s="61">
        <f t="shared" si="8"/>
        <v>57434255394.841843</v>
      </c>
      <c r="AB11" s="61">
        <f t="shared" si="8"/>
        <v>44803714316.53949</v>
      </c>
      <c r="AE11" s="49" t="s">
        <v>53</v>
      </c>
      <c r="AF11" s="48"/>
      <c r="AG11" s="48"/>
      <c r="AH11" s="48"/>
      <c r="AI11" s="52"/>
      <c r="AN11" s="61">
        <f>SUM(AN4:AN9)</f>
        <v>16659033396.617838</v>
      </c>
      <c r="AO11" s="61">
        <f t="shared" ref="AO11:AQ11" si="9">SUM(AO4:AO9)</f>
        <v>22716863722.660686</v>
      </c>
      <c r="AP11" s="61">
        <f t="shared" si="9"/>
        <v>48462642608.342804</v>
      </c>
      <c r="AQ11" s="61">
        <f t="shared" si="9"/>
        <v>18928991634.912003</v>
      </c>
    </row>
    <row r="12" spans="1:43" x14ac:dyDescent="0.3">
      <c r="P12" s="45"/>
      <c r="Q12" s="46"/>
      <c r="R12" s="47"/>
      <c r="S12" s="47"/>
      <c r="T12" s="45"/>
      <c r="AE12" s="45"/>
      <c r="AF12" s="46"/>
      <c r="AG12" s="47"/>
      <c r="AH12" s="47"/>
      <c r="AI12" s="45"/>
    </row>
    <row r="13" spans="1:43" x14ac:dyDescent="0.3">
      <c r="P13" s="45"/>
      <c r="Q13" s="46"/>
      <c r="R13" s="47"/>
      <c r="S13" s="47"/>
      <c r="T13" s="45"/>
      <c r="AE13" s="45"/>
      <c r="AF13" s="46"/>
      <c r="AG13" s="47"/>
      <c r="AH13" s="47"/>
      <c r="AI13" s="45"/>
    </row>
    <row r="14" spans="1:43" x14ac:dyDescent="0.3">
      <c r="A14" s="42" t="s">
        <v>60</v>
      </c>
      <c r="B14" s="42" t="s">
        <v>3</v>
      </c>
      <c r="C14" s="42" t="s">
        <v>4</v>
      </c>
      <c r="D14" s="42" t="s">
        <v>5</v>
      </c>
      <c r="E14" s="42" t="s">
        <v>59</v>
      </c>
      <c r="F14" s="65"/>
      <c r="G14" s="65"/>
      <c r="H14" s="65"/>
      <c r="I14" s="65"/>
      <c r="J14" s="1" t="s">
        <v>10</v>
      </c>
      <c r="K14" s="118" t="s">
        <v>21</v>
      </c>
      <c r="L14" s="118"/>
      <c r="M14" s="119"/>
      <c r="P14" s="42" t="s">
        <v>60</v>
      </c>
      <c r="Q14" s="42" t="s">
        <v>3</v>
      </c>
      <c r="R14" s="42" t="s">
        <v>4</v>
      </c>
      <c r="S14" s="42" t="s">
        <v>5</v>
      </c>
      <c r="T14" s="42" t="s">
        <v>54</v>
      </c>
      <c r="Y14" s="1" t="s">
        <v>10</v>
      </c>
      <c r="Z14" s="115" t="s">
        <v>20</v>
      </c>
      <c r="AA14" s="116"/>
      <c r="AB14" s="117"/>
      <c r="AE14" s="42" t="s">
        <v>60</v>
      </c>
      <c r="AF14" s="42" t="s">
        <v>3</v>
      </c>
      <c r="AG14" s="42" t="s">
        <v>4</v>
      </c>
      <c r="AH14" s="42" t="s">
        <v>5</v>
      </c>
      <c r="AI14" s="42" t="s">
        <v>54</v>
      </c>
      <c r="AN14" s="1" t="s">
        <v>10</v>
      </c>
      <c r="AO14" s="118" t="s">
        <v>22</v>
      </c>
      <c r="AP14" s="118"/>
      <c r="AQ14" s="119"/>
    </row>
    <row r="15" spans="1:43" x14ac:dyDescent="0.3">
      <c r="A15" s="43" t="s">
        <v>56</v>
      </c>
      <c r="B15" s="44">
        <v>0.60527331081760705</v>
      </c>
      <c r="C15" s="44">
        <v>0.57782264644136005</v>
      </c>
      <c r="D15" s="44">
        <v>0.59255606791590065</v>
      </c>
      <c r="E15" s="44">
        <v>0.60108786365175204</v>
      </c>
      <c r="F15" s="22"/>
      <c r="G15" s="22"/>
      <c r="H15" s="22"/>
      <c r="I15" s="3" t="s">
        <v>19</v>
      </c>
      <c r="J15" s="1" t="s">
        <v>0</v>
      </c>
      <c r="K15" s="3" t="s">
        <v>19</v>
      </c>
      <c r="L15" s="3" t="s">
        <v>11</v>
      </c>
      <c r="M15" s="3" t="s">
        <v>18</v>
      </c>
      <c r="P15" s="43" t="s">
        <v>56</v>
      </c>
      <c r="Q15" s="44">
        <v>0.24875525616623764</v>
      </c>
      <c r="R15" s="44">
        <v>0.47117704864009813</v>
      </c>
      <c r="S15" s="44">
        <v>0.62030929876736296</v>
      </c>
      <c r="T15" s="44">
        <v>0.50411062451747413</v>
      </c>
      <c r="X15" s="3" t="s">
        <v>19</v>
      </c>
      <c r="Y15" s="1" t="s">
        <v>0</v>
      </c>
      <c r="Z15" s="3" t="s">
        <v>19</v>
      </c>
      <c r="AA15" s="3" t="s">
        <v>11</v>
      </c>
      <c r="AB15" s="3" t="s">
        <v>32</v>
      </c>
      <c r="AE15" s="43" t="s">
        <v>56</v>
      </c>
      <c r="AF15" s="44">
        <v>2.8854312832710019E-2</v>
      </c>
      <c r="AG15" s="44">
        <v>0.52358833716819708</v>
      </c>
      <c r="AH15" s="44">
        <v>0.40905636291520797</v>
      </c>
      <c r="AI15" s="44">
        <v>0.37461696164640607</v>
      </c>
      <c r="AM15" s="3" t="s">
        <v>19</v>
      </c>
      <c r="AN15" s="1" t="s">
        <v>0</v>
      </c>
      <c r="AO15" s="3" t="s">
        <v>19</v>
      </c>
      <c r="AP15" s="3" t="s">
        <v>11</v>
      </c>
      <c r="AQ15" s="3" t="s">
        <v>18</v>
      </c>
    </row>
    <row r="16" spans="1:43" x14ac:dyDescent="0.3">
      <c r="A16" s="43" t="s">
        <v>49</v>
      </c>
      <c r="B16" s="44">
        <v>0.22391671820376438</v>
      </c>
      <c r="C16" s="44">
        <v>3.2477854839106181E-2</v>
      </c>
      <c r="D16" s="44">
        <v>0.16832477045619057</v>
      </c>
      <c r="E16" s="44">
        <v>0.11762389701519108</v>
      </c>
      <c r="F16" s="22"/>
      <c r="G16" s="22"/>
      <c r="H16" s="22"/>
      <c r="I16" s="3">
        <v>191.77341013836886</v>
      </c>
      <c r="J16" s="1" t="s">
        <v>3</v>
      </c>
      <c r="K16" s="3">
        <v>123.28705475737628</v>
      </c>
      <c r="L16" s="3">
        <v>201.76556153189364</v>
      </c>
      <c r="M16" s="36">
        <v>0.4034670431399448</v>
      </c>
      <c r="P16" s="43" t="s">
        <v>49</v>
      </c>
      <c r="Q16" s="44">
        <v>0.32702350596630114</v>
      </c>
      <c r="R16" s="44">
        <v>0.22553500315640565</v>
      </c>
      <c r="S16" s="44">
        <v>0.18035207573943332</v>
      </c>
      <c r="T16" s="44">
        <v>0.23117001462134407</v>
      </c>
      <c r="X16" s="3">
        <v>132.2066140234345</v>
      </c>
      <c r="Y16" s="1" t="s">
        <v>3</v>
      </c>
      <c r="Z16" s="3">
        <v>86.01776467465784</v>
      </c>
      <c r="AA16" s="3">
        <v>237.25612196280406</v>
      </c>
      <c r="AB16" s="3">
        <v>13.351466776720466</v>
      </c>
      <c r="AE16" s="43" t="s">
        <v>49</v>
      </c>
      <c r="AF16" s="44">
        <v>0.28421594813722184</v>
      </c>
      <c r="AG16" s="44">
        <v>0.14468131361443906</v>
      </c>
      <c r="AH16" s="44">
        <v>0.37952625613453062</v>
      </c>
      <c r="AI16" s="44">
        <v>0.30544107148748006</v>
      </c>
      <c r="AM16" s="3">
        <v>521.68206934426689</v>
      </c>
      <c r="AN16" s="1" t="s">
        <v>3</v>
      </c>
      <c r="AO16" s="3">
        <v>350.31405688854983</v>
      </c>
      <c r="AP16" s="3">
        <v>839.91522628806104</v>
      </c>
      <c r="AQ16" s="36">
        <v>1.5163540066784633</v>
      </c>
    </row>
    <row r="17" spans="1:43" x14ac:dyDescent="0.3">
      <c r="A17" s="43" t="s">
        <v>57</v>
      </c>
      <c r="B17" s="44">
        <v>0.17080997097862863</v>
      </c>
      <c r="C17" s="44">
        <v>0.13304034854596958</v>
      </c>
      <c r="D17" s="44">
        <v>9.8975307748050564E-2</v>
      </c>
      <c r="E17" s="44">
        <v>0.12909403994844693</v>
      </c>
      <c r="F17" s="22"/>
      <c r="G17" s="22"/>
      <c r="H17" s="22"/>
      <c r="I17" s="3">
        <v>191.77341013977235</v>
      </c>
      <c r="J17" s="1" t="s">
        <v>4</v>
      </c>
      <c r="K17" s="3">
        <v>129.27514134426116</v>
      </c>
      <c r="L17" s="3">
        <v>209.74346910419712</v>
      </c>
      <c r="M17" s="36">
        <v>0.40129711501407833</v>
      </c>
      <c r="P17" s="43" t="s">
        <v>57</v>
      </c>
      <c r="Q17" s="44">
        <v>0.29093538594926655</v>
      </c>
      <c r="R17" s="44">
        <v>0.18343827538423454</v>
      </c>
      <c r="S17" s="44">
        <v>9.5331439801271831E-2</v>
      </c>
      <c r="T17" s="44">
        <v>0.15673129996878082</v>
      </c>
      <c r="X17" s="3">
        <v>98.141711666582324</v>
      </c>
      <c r="Y17" s="1" t="s">
        <v>4</v>
      </c>
      <c r="Z17" s="3">
        <v>68.296362115115912</v>
      </c>
      <c r="AA17" s="3">
        <v>269.63486841990425</v>
      </c>
      <c r="AB17" s="3">
        <v>14.533756313817053</v>
      </c>
      <c r="AE17" s="43" t="s">
        <v>47</v>
      </c>
      <c r="AF17" s="44">
        <v>0.21371031358066023</v>
      </c>
      <c r="AG17" s="44">
        <v>8.6998993630707476E-3</v>
      </c>
      <c r="AH17" s="44">
        <v>9.5235962578963884E-2</v>
      </c>
      <c r="AI17" s="44">
        <v>8.6404865603910794E-2</v>
      </c>
      <c r="AM17" s="3">
        <v>393.70353052767217</v>
      </c>
      <c r="AN17" s="1" t="s">
        <v>4</v>
      </c>
      <c r="AO17" s="3">
        <v>301.49039531979997</v>
      </c>
      <c r="AP17" s="3">
        <v>888.56859478747538</v>
      </c>
      <c r="AQ17" s="36">
        <v>0.40463430131924744</v>
      </c>
    </row>
    <row r="18" spans="1:43" x14ac:dyDescent="0.3">
      <c r="A18" s="43" t="s">
        <v>47</v>
      </c>
      <c r="B18" s="44">
        <v>0</v>
      </c>
      <c r="C18" s="44">
        <v>4.597805607718955E-2</v>
      </c>
      <c r="D18" s="44">
        <v>8.6399640809233666E-2</v>
      </c>
      <c r="E18" s="44">
        <v>4.805564094484787E-2</v>
      </c>
      <c r="F18" s="22"/>
      <c r="G18" s="22"/>
      <c r="H18" s="22"/>
      <c r="I18" s="3">
        <v>192.80373620904965</v>
      </c>
      <c r="J18" s="1" t="s">
        <v>5</v>
      </c>
      <c r="K18" s="3">
        <v>160.49274595749034</v>
      </c>
      <c r="L18" s="3">
        <v>341.07805893517428</v>
      </c>
      <c r="M18" s="36">
        <v>0.39979919952537496</v>
      </c>
      <c r="P18" s="43" t="s">
        <v>47</v>
      </c>
      <c r="Q18" s="44">
        <v>9.7054909214545126E-2</v>
      </c>
      <c r="R18" s="44">
        <v>5.2881515764688192E-2</v>
      </c>
      <c r="S18" s="44">
        <v>4.9274932617942697E-2</v>
      </c>
      <c r="T18" s="44">
        <v>5.7524873055358541E-2</v>
      </c>
      <c r="X18" s="3">
        <v>73.029518261264641</v>
      </c>
      <c r="Y18" s="1" t="s">
        <v>5</v>
      </c>
      <c r="Z18" s="3">
        <v>64.611877493343741</v>
      </c>
      <c r="AA18" s="3">
        <v>260.94156979621749</v>
      </c>
      <c r="AB18" s="3">
        <v>14.360839654301332</v>
      </c>
      <c r="AE18" s="43" t="s">
        <v>48</v>
      </c>
      <c r="AF18" s="44">
        <v>0.25752507900586041</v>
      </c>
      <c r="AG18" s="44">
        <v>4.3511810970084663E-2</v>
      </c>
      <c r="AH18" s="44">
        <v>8.5003621931706783E-2</v>
      </c>
      <c r="AI18" s="44">
        <v>9.8601717041218173E-2</v>
      </c>
      <c r="AM18" s="3">
        <v>683.22981936493989</v>
      </c>
      <c r="AN18" s="1" t="s">
        <v>5</v>
      </c>
      <c r="AO18" s="3">
        <v>518.39264010953048</v>
      </c>
      <c r="AP18" s="3">
        <v>879.41540117863246</v>
      </c>
      <c r="AQ18" s="36">
        <v>1.4732236630479483</v>
      </c>
    </row>
    <row r="19" spans="1:43" x14ac:dyDescent="0.3">
      <c r="A19" s="43" t="s">
        <v>48</v>
      </c>
      <c r="B19" s="44">
        <v>0</v>
      </c>
      <c r="C19" s="44">
        <v>0.17452634579742127</v>
      </c>
      <c r="D19" s="44">
        <v>5.3388189753177211E-2</v>
      </c>
      <c r="E19" s="44">
        <v>8.9275201830048126E-2</v>
      </c>
      <c r="F19" s="22"/>
      <c r="G19" s="22"/>
      <c r="H19" s="22"/>
      <c r="I19" s="22"/>
      <c r="P19" s="43" t="s">
        <v>48</v>
      </c>
      <c r="Q19" s="44">
        <v>2.1793193703173133E-2</v>
      </c>
      <c r="R19" s="44">
        <v>5.2479041059137352E-2</v>
      </c>
      <c r="S19" s="44">
        <v>4.9173162735625234E-2</v>
      </c>
      <c r="T19" s="44">
        <v>4.1048153934175435E-2</v>
      </c>
      <c r="AE19" s="43" t="s">
        <v>57</v>
      </c>
      <c r="AF19" s="44">
        <v>0.11109000409386209</v>
      </c>
      <c r="AG19" s="44">
        <v>0</v>
      </c>
      <c r="AH19" s="44">
        <v>3.1177796439590618E-2</v>
      </c>
      <c r="AI19" s="44">
        <v>3.4035362506196411E-2</v>
      </c>
    </row>
    <row r="20" spans="1:43" x14ac:dyDescent="0.3">
      <c r="A20" s="43" t="s">
        <v>55</v>
      </c>
      <c r="B20" s="44">
        <v>0</v>
      </c>
      <c r="C20" s="44">
        <v>0</v>
      </c>
      <c r="D20" s="44">
        <v>3.560233174473642E-4</v>
      </c>
      <c r="E20" s="44">
        <v>1.2076601338697746E-4</v>
      </c>
      <c r="F20" s="22"/>
      <c r="G20" s="22"/>
      <c r="H20" s="22"/>
      <c r="I20" s="22"/>
      <c r="J20" s="22"/>
      <c r="K20" s="22"/>
      <c r="L20" s="22"/>
      <c r="M20" s="22"/>
      <c r="P20" s="43" t="s">
        <v>58</v>
      </c>
      <c r="Q20" s="44">
        <v>0</v>
      </c>
      <c r="R20" s="44">
        <v>8.3050434149090184E-3</v>
      </c>
      <c r="S20" s="44">
        <v>4.2989971562258514E-3</v>
      </c>
      <c r="T20" s="44">
        <v>4.1210434756276679E-3</v>
      </c>
      <c r="AE20" s="43" t="s">
        <v>58</v>
      </c>
      <c r="AF20" s="44">
        <v>0.10460434234968542</v>
      </c>
      <c r="AG20" s="44">
        <v>0.27951863888420847</v>
      </c>
      <c r="AH20" s="44">
        <v>0</v>
      </c>
      <c r="AI20" s="44">
        <v>0.10090002171478857</v>
      </c>
    </row>
    <row r="21" spans="1:43" x14ac:dyDescent="0.3">
      <c r="A21" s="43" t="s">
        <v>58</v>
      </c>
      <c r="B21" s="44">
        <v>0</v>
      </c>
      <c r="C21" s="44">
        <v>3.6154748298953238E-2</v>
      </c>
      <c r="D21" s="44">
        <v>0</v>
      </c>
      <c r="E21" s="44">
        <v>1.4742590596326936E-2</v>
      </c>
      <c r="F21" s="22"/>
      <c r="G21" s="22"/>
      <c r="H21" s="22"/>
      <c r="I21" s="22"/>
      <c r="J21" s="22"/>
      <c r="K21" s="22"/>
      <c r="L21" s="22"/>
      <c r="M21" s="22"/>
      <c r="P21" s="43" t="s">
        <v>61</v>
      </c>
      <c r="Q21" s="44">
        <v>0</v>
      </c>
      <c r="R21" s="44">
        <v>6.1840725805270558E-3</v>
      </c>
      <c r="S21" s="44">
        <v>1.2600931821381343E-3</v>
      </c>
      <c r="T21" s="44">
        <v>2.1619597096914386E-3</v>
      </c>
      <c r="AE21" s="66"/>
      <c r="AF21" s="22"/>
      <c r="AG21" s="22"/>
      <c r="AH21" s="22"/>
      <c r="AI21" s="22"/>
    </row>
    <row r="22" spans="1:43" x14ac:dyDescent="0.3">
      <c r="P22" s="43" t="s">
        <v>55</v>
      </c>
      <c r="Q22" s="44">
        <v>1.4437749000476246E-2</v>
      </c>
      <c r="R22" s="44">
        <v>0</v>
      </c>
      <c r="S22" s="44">
        <v>0</v>
      </c>
      <c r="T22" s="44">
        <v>3.1320307175479512E-3</v>
      </c>
      <c r="AE22" s="66"/>
      <c r="AF22" s="22"/>
      <c r="AG22" s="22"/>
      <c r="AH22" s="22"/>
      <c r="AI22" s="22"/>
    </row>
    <row r="30" spans="1:43" x14ac:dyDescent="0.3">
      <c r="F30" s="122"/>
      <c r="G30" s="122"/>
      <c r="H30" s="122"/>
    </row>
    <row r="31" spans="1:43" x14ac:dyDescent="0.3">
      <c r="F31" s="79"/>
      <c r="G31" s="79"/>
      <c r="H31" s="79"/>
    </row>
    <row r="32" spans="1:43" x14ac:dyDescent="0.3">
      <c r="F32" s="79"/>
      <c r="G32" s="79"/>
      <c r="H32" s="79"/>
    </row>
    <row r="33" spans="6:8" x14ac:dyDescent="0.3">
      <c r="F33" s="79"/>
      <c r="G33" s="79"/>
      <c r="H33" s="79"/>
    </row>
    <row r="34" spans="6:8" x14ac:dyDescent="0.3">
      <c r="F34" s="79"/>
      <c r="G34" s="79"/>
      <c r="H34" s="79"/>
    </row>
  </sheetData>
  <mergeCells count="10">
    <mergeCell ref="Z14:AB14"/>
    <mergeCell ref="F30:H30"/>
    <mergeCell ref="K14:M14"/>
    <mergeCell ref="AO14:AQ14"/>
    <mergeCell ref="AN2:AP2"/>
    <mergeCell ref="B2:D2"/>
    <mergeCell ref="J2:L2"/>
    <mergeCell ref="Q2:S2"/>
    <mergeCell ref="Y2:AA2"/>
    <mergeCell ref="AF2:AH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8"/>
  <sheetViews>
    <sheetView showGridLines="0" workbookViewId="0">
      <selection activeCell="A4" sqref="A4"/>
    </sheetView>
  </sheetViews>
  <sheetFormatPr defaultRowHeight="14.4" x14ac:dyDescent="0.3"/>
  <cols>
    <col min="2" max="2" width="13.88671875" bestFit="1" customWidth="1"/>
    <col min="3" max="5" width="16.88671875" bestFit="1" customWidth="1"/>
    <col min="6" max="6" width="14.33203125" bestFit="1" customWidth="1"/>
    <col min="7" max="7" width="13.33203125" bestFit="1" customWidth="1"/>
    <col min="8" max="8" width="14.33203125" bestFit="1" customWidth="1"/>
  </cols>
  <sheetData>
    <row r="2" spans="2:8" ht="15" thickBot="1" x14ac:dyDescent="0.35"/>
    <row r="3" spans="2:8" x14ac:dyDescent="0.3">
      <c r="B3" s="12"/>
      <c r="C3" s="128" t="s">
        <v>33</v>
      </c>
      <c r="D3" s="129"/>
      <c r="E3" s="130"/>
      <c r="F3" s="129" t="s">
        <v>34</v>
      </c>
      <c r="G3" s="129"/>
      <c r="H3" s="130"/>
    </row>
    <row r="4" spans="2:8" x14ac:dyDescent="0.3">
      <c r="B4" s="13" t="s">
        <v>17</v>
      </c>
      <c r="C4" s="13" t="s">
        <v>3</v>
      </c>
      <c r="D4" s="10" t="s">
        <v>4</v>
      </c>
      <c r="E4" s="14" t="s">
        <v>5</v>
      </c>
      <c r="F4" s="10" t="s">
        <v>3</v>
      </c>
      <c r="G4" s="10" t="s">
        <v>4</v>
      </c>
      <c r="H4" s="14" t="s">
        <v>5</v>
      </c>
    </row>
    <row r="5" spans="2:8" x14ac:dyDescent="0.3">
      <c r="B5" s="15" t="s">
        <v>20</v>
      </c>
      <c r="C5" s="26">
        <v>1176468322.5999999</v>
      </c>
      <c r="D5" s="16">
        <v>1604515385</v>
      </c>
      <c r="E5" s="17">
        <v>2732892701.9047623</v>
      </c>
      <c r="F5" s="16">
        <v>83068958.743801653</v>
      </c>
      <c r="G5" s="16">
        <v>1990909.0909090908</v>
      </c>
      <c r="H5" s="17">
        <v>21058439</v>
      </c>
    </row>
    <row r="6" spans="2:8" x14ac:dyDescent="0.3">
      <c r="B6" s="15" t="s">
        <v>6</v>
      </c>
      <c r="C6" s="26">
        <v>380194750</v>
      </c>
      <c r="D6" s="16">
        <v>907200562</v>
      </c>
      <c r="E6" s="17">
        <v>1083469524</v>
      </c>
      <c r="F6" s="16">
        <v>5307036.3636363633</v>
      </c>
      <c r="G6" s="16">
        <v>4334161.0909090908</v>
      </c>
      <c r="H6" s="17">
        <v>409178</v>
      </c>
    </row>
    <row r="7" spans="2:8" x14ac:dyDescent="0.3">
      <c r="B7" s="15" t="s">
        <v>21</v>
      </c>
      <c r="C7" s="26">
        <v>610111262</v>
      </c>
      <c r="D7" s="16">
        <v>1952056647.2857144</v>
      </c>
      <c r="E7" s="17">
        <v>1484333307</v>
      </c>
      <c r="F7" s="16"/>
      <c r="G7" s="16">
        <v>0</v>
      </c>
      <c r="H7" s="17">
        <v>7974762</v>
      </c>
    </row>
    <row r="8" spans="2:8" x14ac:dyDescent="0.3">
      <c r="B8" s="15" t="s">
        <v>22</v>
      </c>
      <c r="C8" s="26">
        <v>289391724.49000001</v>
      </c>
      <c r="D8" s="16">
        <v>562348995</v>
      </c>
      <c r="E8" s="17">
        <v>956240886.85000002</v>
      </c>
      <c r="F8" s="16"/>
      <c r="G8" s="16"/>
      <c r="H8" s="17"/>
    </row>
    <row r="9" spans="2:8" ht="15" thickBot="1" x14ac:dyDescent="0.35">
      <c r="B9" s="18" t="s">
        <v>35</v>
      </c>
      <c r="C9" s="27">
        <v>475858617.30000001</v>
      </c>
      <c r="D9" s="19">
        <v>1253821696.5</v>
      </c>
      <c r="E9" s="20">
        <v>1660923977</v>
      </c>
      <c r="F9" s="19">
        <v>8034584.0909090908</v>
      </c>
      <c r="G9" s="19">
        <v>387190</v>
      </c>
      <c r="H9" s="20">
        <v>17508623</v>
      </c>
    </row>
    <row r="11" spans="2:8" ht="15" thickBot="1" x14ac:dyDescent="0.35"/>
    <row r="12" spans="2:8" x14ac:dyDescent="0.3">
      <c r="B12" s="12"/>
      <c r="C12" s="133" t="s">
        <v>3</v>
      </c>
      <c r="D12" s="132"/>
      <c r="E12" s="133" t="s">
        <v>4</v>
      </c>
      <c r="F12" s="132"/>
      <c r="G12" s="131" t="s">
        <v>5</v>
      </c>
      <c r="H12" s="132"/>
    </row>
    <row r="13" spans="2:8" x14ac:dyDescent="0.3">
      <c r="B13" s="13" t="s">
        <v>36</v>
      </c>
      <c r="C13" s="28" t="s">
        <v>33</v>
      </c>
      <c r="D13" s="21" t="s">
        <v>34</v>
      </c>
      <c r="E13" s="28" t="s">
        <v>33</v>
      </c>
      <c r="F13" s="21" t="s">
        <v>34</v>
      </c>
      <c r="G13" s="11" t="s">
        <v>33</v>
      </c>
      <c r="H13" s="21" t="s">
        <v>34</v>
      </c>
    </row>
    <row r="14" spans="2:8" x14ac:dyDescent="0.3">
      <c r="B14" s="15" t="s">
        <v>20</v>
      </c>
      <c r="C14" s="29">
        <v>0.93404803496155731</v>
      </c>
      <c r="D14" s="23">
        <v>6.5951965038442778E-2</v>
      </c>
      <c r="E14" s="29">
        <v>0.99876072126313353</v>
      </c>
      <c r="F14" s="23">
        <v>1.2392787368665169E-3</v>
      </c>
      <c r="G14" s="22">
        <v>0.99235337232850052</v>
      </c>
      <c r="H14" s="23">
        <v>7.6466276714995092E-3</v>
      </c>
    </row>
    <row r="15" spans="2:8" x14ac:dyDescent="0.3">
      <c r="B15" s="15" t="s">
        <v>6</v>
      </c>
      <c r="C15" s="29">
        <v>0.98623343249924567</v>
      </c>
      <c r="D15" s="23">
        <v>1.37665675007543E-2</v>
      </c>
      <c r="E15" s="29">
        <v>0.99524520461907096</v>
      </c>
      <c r="F15" s="23">
        <v>4.7547953809290453E-3</v>
      </c>
      <c r="G15" s="22">
        <v>0.99962248727717873</v>
      </c>
      <c r="H15" s="23">
        <v>3.7751272282126642E-4</v>
      </c>
    </row>
    <row r="16" spans="2:8" x14ac:dyDescent="0.3">
      <c r="B16" s="15" t="s">
        <v>21</v>
      </c>
      <c r="C16" s="29">
        <v>1</v>
      </c>
      <c r="D16" s="23">
        <v>0</v>
      </c>
      <c r="E16" s="29">
        <v>1</v>
      </c>
      <c r="F16" s="23">
        <v>0</v>
      </c>
      <c r="G16" s="22">
        <v>0.99465608866851207</v>
      </c>
      <c r="H16" s="23">
        <v>5.3439113314879489E-3</v>
      </c>
    </row>
    <row r="17" spans="2:8" x14ac:dyDescent="0.3">
      <c r="B17" s="15" t="s">
        <v>22</v>
      </c>
      <c r="C17" s="29">
        <v>1</v>
      </c>
      <c r="D17" s="23">
        <v>0</v>
      </c>
      <c r="E17" s="29">
        <v>1</v>
      </c>
      <c r="F17" s="23">
        <v>0</v>
      </c>
      <c r="G17" s="22">
        <v>1</v>
      </c>
      <c r="H17" s="23">
        <v>0</v>
      </c>
    </row>
    <row r="18" spans="2:8" ht="15" thickBot="1" x14ac:dyDescent="0.35">
      <c r="B18" s="18" t="s">
        <v>35</v>
      </c>
      <c r="C18" s="30">
        <v>0.9833959558269999</v>
      </c>
      <c r="D18" s="25">
        <v>1.6604044173000106E-2</v>
      </c>
      <c r="E18" s="30">
        <v>0.99969128746880398</v>
      </c>
      <c r="F18" s="25">
        <v>3.0871253119605448E-4</v>
      </c>
      <c r="G18" s="24">
        <v>0.98956846822446132</v>
      </c>
      <c r="H18" s="25">
        <v>1.0431531775538678E-2</v>
      </c>
    </row>
  </sheetData>
  <mergeCells count="5">
    <mergeCell ref="C3:E3"/>
    <mergeCell ref="F3:H3"/>
    <mergeCell ref="G12:H12"/>
    <mergeCell ref="E12:F12"/>
    <mergeCell ref="C12:D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workbookViewId="0">
      <selection activeCell="A4" sqref="A4"/>
    </sheetView>
  </sheetViews>
  <sheetFormatPr defaultRowHeight="14.4" x14ac:dyDescent="0.3"/>
  <cols>
    <col min="6" max="7" width="9.5546875" bestFit="1" customWidth="1"/>
    <col min="8" max="8" width="10.5546875" bestFit="1" customWidth="1"/>
    <col min="12" max="12" width="12" bestFit="1" customWidth="1"/>
  </cols>
  <sheetData>
    <row r="1" spans="1:14" x14ac:dyDescent="0.3">
      <c r="C1" t="s">
        <v>28</v>
      </c>
      <c r="F1" t="s">
        <v>24</v>
      </c>
      <c r="I1" t="s">
        <v>25</v>
      </c>
      <c r="L1" t="s">
        <v>26</v>
      </c>
    </row>
    <row r="2" spans="1:14" x14ac:dyDescent="0.3">
      <c r="B2" t="s">
        <v>27</v>
      </c>
      <c r="C2" s="6" t="s">
        <v>3</v>
      </c>
      <c r="D2" s="7" t="s">
        <v>4</v>
      </c>
      <c r="E2" s="7" t="s">
        <v>5</v>
      </c>
      <c r="F2" s="6" t="s">
        <v>3</v>
      </c>
      <c r="G2" s="7" t="s">
        <v>4</v>
      </c>
      <c r="H2" s="7" t="s">
        <v>5</v>
      </c>
      <c r="I2" s="6" t="s">
        <v>3</v>
      </c>
      <c r="J2" s="7" t="s">
        <v>4</v>
      </c>
      <c r="K2" s="7" t="s">
        <v>5</v>
      </c>
      <c r="L2" s="6" t="s">
        <v>3</v>
      </c>
      <c r="M2" s="7" t="s">
        <v>4</v>
      </c>
      <c r="N2" s="7" t="s">
        <v>5</v>
      </c>
    </row>
    <row r="3" spans="1:14" x14ac:dyDescent="0.3">
      <c r="A3" t="s">
        <v>29</v>
      </c>
      <c r="B3">
        <v>2.9405993913178899E-3</v>
      </c>
      <c r="C3">
        <v>9968527</v>
      </c>
      <c r="D3">
        <v>110931637</v>
      </c>
      <c r="E3">
        <v>135886238</v>
      </c>
      <c r="F3" s="8">
        <f>$B3*C3</f>
        <v>29313.44442853595</v>
      </c>
      <c r="G3" s="8">
        <f t="shared" ref="G3:G7" si="0">$B3*D3</f>
        <v>326205.50424009713</v>
      </c>
      <c r="H3" s="8">
        <f t="shared" ref="H3:H7" si="1">$B3*E3</f>
        <v>399586.98875127791</v>
      </c>
    </row>
    <row r="4" spans="1:14" x14ac:dyDescent="0.3">
      <c r="A4" t="s">
        <v>30</v>
      </c>
      <c r="B4">
        <v>3.6826235103900101E-3</v>
      </c>
      <c r="C4">
        <v>83140863.090000004</v>
      </c>
      <c r="D4">
        <v>45020023</v>
      </c>
      <c r="E4">
        <v>285737202.85000002</v>
      </c>
      <c r="F4" s="8">
        <f t="shared" ref="F4:F7" si="2">$B4*C4</f>
        <v>306176.49708935106</v>
      </c>
      <c r="G4" s="8">
        <f t="shared" si="0"/>
        <v>165791.795138099</v>
      </c>
      <c r="H4" s="8">
        <f t="shared" si="1"/>
        <v>1052262.5410084894</v>
      </c>
      <c r="L4" s="8"/>
      <c r="M4" s="8"/>
      <c r="N4" s="8"/>
    </row>
    <row r="5" spans="1:14" x14ac:dyDescent="0.3">
      <c r="A5" t="s">
        <v>22</v>
      </c>
      <c r="F5" s="8">
        <f>SUM(F3:F4)</f>
        <v>335489.941517887</v>
      </c>
      <c r="G5" s="8">
        <f t="shared" ref="G5:H5" si="3">SUM(G3:G4)</f>
        <v>491997.29937819613</v>
      </c>
      <c r="H5" s="8">
        <f t="shared" si="3"/>
        <v>1451849.5297597675</v>
      </c>
      <c r="I5">
        <v>643.09272108888888</v>
      </c>
      <c r="J5">
        <v>1249.6644333333334</v>
      </c>
      <c r="K5">
        <v>2124.9797485555555</v>
      </c>
      <c r="L5" s="8">
        <f t="shared" ref="L5" si="4">F5/I5</f>
        <v>521.68206934426689</v>
      </c>
      <c r="M5" s="8">
        <f t="shared" ref="M5" si="5">G5/J5</f>
        <v>393.70353052767217</v>
      </c>
      <c r="N5" s="8">
        <f t="shared" ref="N5" si="6">H5/K5</f>
        <v>683.22981936493989</v>
      </c>
    </row>
    <row r="6" spans="1:14" x14ac:dyDescent="0.3">
      <c r="A6" t="s">
        <v>20</v>
      </c>
      <c r="B6">
        <v>1.4097269936440801E-2</v>
      </c>
      <c r="C6">
        <v>22985670</v>
      </c>
      <c r="D6">
        <v>23271333</v>
      </c>
      <c r="E6">
        <v>29494753</v>
      </c>
      <c r="F6" s="8">
        <f t="shared" si="2"/>
        <v>324035.19465994922</v>
      </c>
      <c r="G6" s="8">
        <f t="shared" si="0"/>
        <v>328062.2630818027</v>
      </c>
      <c r="H6" s="8">
        <f t="shared" si="1"/>
        <v>415795.4947496471</v>
      </c>
      <c r="I6">
        <v>2450.9756720833334</v>
      </c>
      <c r="J6">
        <v>3342.740385416666</v>
      </c>
      <c r="K6">
        <v>5693.5264623015855</v>
      </c>
      <c r="L6" s="8">
        <f t="shared" ref="L6:L7" si="7">F6/I6</f>
        <v>132.2066140234345</v>
      </c>
      <c r="M6" s="8">
        <f t="shared" ref="M6:M7" si="8">G6/J6</f>
        <v>98.141711666582324</v>
      </c>
      <c r="N6" s="8">
        <f t="shared" ref="N6:N7" si="9">H6/K6</f>
        <v>73.029518261264641</v>
      </c>
    </row>
    <row r="7" spans="1:14" x14ac:dyDescent="0.3">
      <c r="A7" t="s">
        <v>21</v>
      </c>
      <c r="B7">
        <v>3.9952793778826843E-4</v>
      </c>
      <c r="C7">
        <v>610111262</v>
      </c>
      <c r="D7">
        <v>1952056647.3</v>
      </c>
      <c r="E7">
        <v>1492308069</v>
      </c>
      <c r="F7" s="8">
        <f t="shared" si="2"/>
        <v>243756.49432825795</v>
      </c>
      <c r="G7" s="8">
        <f t="shared" si="0"/>
        <v>779901.1667416502</v>
      </c>
      <c r="H7" s="8">
        <f t="shared" si="1"/>
        <v>596218.765352363</v>
      </c>
      <c r="I7">
        <v>1271.0651291666666</v>
      </c>
      <c r="J7">
        <v>4066.7846818452367</v>
      </c>
      <c r="K7">
        <v>3092.3610562499994</v>
      </c>
      <c r="L7" s="8">
        <f t="shared" si="7"/>
        <v>191.77341013836886</v>
      </c>
      <c r="M7" s="8">
        <f t="shared" si="8"/>
        <v>191.77341013977235</v>
      </c>
      <c r="N7" s="8">
        <f t="shared" si="9"/>
        <v>192.80373620904965</v>
      </c>
    </row>
    <row r="11" spans="1:14" s="54" customFormat="1" x14ac:dyDescent="0.3">
      <c r="A11" s="54" t="s">
        <v>68</v>
      </c>
      <c r="C11" s="54" t="s">
        <v>28</v>
      </c>
      <c r="F11" s="54" t="s">
        <v>24</v>
      </c>
      <c r="I11" s="54" t="s">
        <v>25</v>
      </c>
      <c r="L11" s="54" t="s">
        <v>26</v>
      </c>
    </row>
    <row r="12" spans="1:14" s="54" customFormat="1" x14ac:dyDescent="0.3">
      <c r="B12" s="54" t="s">
        <v>27</v>
      </c>
      <c r="C12" s="6" t="s">
        <v>3</v>
      </c>
      <c r="D12" s="7" t="s">
        <v>4</v>
      </c>
      <c r="E12" s="7" t="s">
        <v>5</v>
      </c>
      <c r="F12" s="6" t="s">
        <v>3</v>
      </c>
      <c r="G12" s="7" t="s">
        <v>4</v>
      </c>
      <c r="H12" s="7" t="s">
        <v>5</v>
      </c>
      <c r="I12" s="6" t="s">
        <v>3</v>
      </c>
      <c r="J12" s="7" t="s">
        <v>4</v>
      </c>
      <c r="K12" s="7" t="s">
        <v>5</v>
      </c>
      <c r="L12" s="6" t="s">
        <v>3</v>
      </c>
      <c r="M12" s="7" t="s">
        <v>4</v>
      </c>
      <c r="N12" s="7" t="s">
        <v>5</v>
      </c>
    </row>
    <row r="13" spans="1:14" s="54" customFormat="1" x14ac:dyDescent="0.3">
      <c r="A13" s="54" t="s">
        <v>29</v>
      </c>
      <c r="B13" s="54">
        <v>2.9405993913178899E-3</v>
      </c>
      <c r="C13" s="54">
        <v>9968527</v>
      </c>
      <c r="D13" s="54">
        <v>110931637</v>
      </c>
      <c r="E13" s="54">
        <v>135886238</v>
      </c>
      <c r="F13" s="8">
        <f>$B13*C13</f>
        <v>29313.44442853595</v>
      </c>
      <c r="G13" s="8">
        <f t="shared" ref="G13:G14" si="10">$B13*D13</f>
        <v>326205.50424009713</v>
      </c>
      <c r="H13" s="8">
        <f t="shared" ref="H13:H14" si="11">$B13*E13</f>
        <v>399586.98875127791</v>
      </c>
    </row>
    <row r="14" spans="1:14" s="54" customFormat="1" x14ac:dyDescent="0.3">
      <c r="A14" s="54" t="s">
        <v>30</v>
      </c>
      <c r="B14" s="54">
        <v>3.6826235103900101E-3</v>
      </c>
      <c r="C14" s="54">
        <v>83140863.090000004</v>
      </c>
      <c r="D14" s="54">
        <v>45020023</v>
      </c>
      <c r="E14" s="54">
        <v>285737202.85000002</v>
      </c>
      <c r="F14" s="8">
        <f t="shared" ref="F14" si="12">$B14*C14</f>
        <v>306176.49708935106</v>
      </c>
      <c r="G14" s="8">
        <f t="shared" si="10"/>
        <v>165791.795138099</v>
      </c>
      <c r="H14" s="8">
        <f t="shared" si="11"/>
        <v>1052262.5410084894</v>
      </c>
      <c r="L14" s="8"/>
      <c r="M14" s="8"/>
      <c r="N14" s="8"/>
    </row>
    <row r="15" spans="1:14" s="54" customFormat="1" x14ac:dyDescent="0.3">
      <c r="A15" s="54" t="s">
        <v>22</v>
      </c>
      <c r="F15" s="8">
        <f>SUM(F13:F14)</f>
        <v>335489.941517887</v>
      </c>
      <c r="G15" s="8">
        <f t="shared" ref="G15:H15" si="13">SUM(G13:G14)</f>
        <v>491997.29937819613</v>
      </c>
      <c r="H15" s="8">
        <f t="shared" si="13"/>
        <v>1451849.5297597675</v>
      </c>
      <c r="I15" s="54">
        <v>957.683355608596</v>
      </c>
      <c r="J15" s="54">
        <v>1631.8838245454544</v>
      </c>
      <c r="K15" s="54">
        <v>2800.675429058962</v>
      </c>
      <c r="L15" s="8">
        <f t="shared" ref="L15:L17" si="14">F15/I15</f>
        <v>350.31405688854983</v>
      </c>
      <c r="M15" s="8">
        <f t="shared" ref="M15:M17" si="15">G15/J15</f>
        <v>301.49039531979997</v>
      </c>
      <c r="N15" s="8">
        <f t="shared" ref="N15:N17" si="16">H15/K15</f>
        <v>518.39264010953048</v>
      </c>
    </row>
    <row r="16" spans="1:14" s="54" customFormat="1" x14ac:dyDescent="0.3">
      <c r="A16" s="54" t="s">
        <v>20</v>
      </c>
      <c r="B16" s="54">
        <v>1.4097269936440801E-2</v>
      </c>
      <c r="C16" s="54">
        <v>22985670</v>
      </c>
      <c r="D16" s="54">
        <v>23271333</v>
      </c>
      <c r="E16" s="54">
        <v>29494753</v>
      </c>
      <c r="F16" s="8">
        <f t="shared" ref="F16:F17" si="17">$B16*C16</f>
        <v>324035.19465994922</v>
      </c>
      <c r="G16" s="8">
        <f t="shared" ref="G16:G17" si="18">$B16*D16</f>
        <v>328062.2630818027</v>
      </c>
      <c r="H16" s="8">
        <f t="shared" ref="H16:H17" si="19">$B16*E16</f>
        <v>415795.4947496471</v>
      </c>
      <c r="I16" s="54">
        <v>3767.0729515645621</v>
      </c>
      <c r="J16" s="54">
        <v>4803.5100687916911</v>
      </c>
      <c r="K16" s="54">
        <v>6435.27956284016</v>
      </c>
      <c r="L16" s="8">
        <f t="shared" si="14"/>
        <v>86.01776467465784</v>
      </c>
      <c r="M16" s="8">
        <f t="shared" si="15"/>
        <v>68.296362115115912</v>
      </c>
      <c r="N16" s="8">
        <f t="shared" si="16"/>
        <v>64.611877493343741</v>
      </c>
    </row>
    <row r="17" spans="1:14" s="54" customFormat="1" x14ac:dyDescent="0.3">
      <c r="A17" s="54" t="s">
        <v>21</v>
      </c>
      <c r="B17" s="54">
        <v>3.9952793778826843E-4</v>
      </c>
      <c r="C17" s="54">
        <v>610111262</v>
      </c>
      <c r="D17" s="54">
        <v>1952056647.3</v>
      </c>
      <c r="E17" s="54">
        <v>1492308069</v>
      </c>
      <c r="F17" s="8">
        <f t="shared" si="17"/>
        <v>243756.49432825795</v>
      </c>
      <c r="G17" s="8">
        <f t="shared" si="18"/>
        <v>779901.1667416502</v>
      </c>
      <c r="H17" s="8">
        <f t="shared" si="19"/>
        <v>596218.765352363</v>
      </c>
      <c r="I17" s="54">
        <v>1977.145895876582</v>
      </c>
      <c r="J17" s="54">
        <v>6032.8780818329542</v>
      </c>
      <c r="K17" s="54">
        <v>3714.9265644086072</v>
      </c>
      <c r="L17" s="8">
        <f t="shared" si="14"/>
        <v>123.28705475737628</v>
      </c>
      <c r="M17" s="8">
        <f t="shared" si="15"/>
        <v>129.27514134426116</v>
      </c>
      <c r="N17" s="8">
        <f t="shared" si="16"/>
        <v>160.49274595749034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4"/>
  <sheetViews>
    <sheetView topLeftCell="A9" zoomScale="90" zoomScaleNormal="90" workbookViewId="0">
      <selection activeCell="Q36" sqref="Q36"/>
    </sheetView>
  </sheetViews>
  <sheetFormatPr defaultColWidth="9.109375" defaultRowHeight="14.4" x14ac:dyDescent="0.3"/>
  <cols>
    <col min="1" max="1" width="9.109375" style="54"/>
    <col min="2" max="2" width="9.88671875" style="54" bestFit="1" customWidth="1"/>
    <col min="3" max="3" width="10.5546875" style="54" hidden="1" customWidth="1"/>
    <col min="4" max="4" width="13.6640625" style="54" hidden="1" customWidth="1"/>
    <col min="5" max="5" width="10.88671875" style="54" customWidth="1"/>
    <col min="6" max="6" width="12.109375" style="54" bestFit="1" customWidth="1"/>
    <col min="7" max="7" width="14.88671875" style="54" bestFit="1" customWidth="1"/>
    <col min="8" max="8" width="9.109375" style="54"/>
    <col min="9" max="9" width="9.88671875" style="54" bestFit="1" customWidth="1"/>
    <col min="10" max="10" width="12.5546875" style="54" hidden="1" customWidth="1"/>
    <col min="11" max="11" width="13.6640625" style="54" hidden="1" customWidth="1"/>
    <col min="12" max="12" width="13.33203125" style="54" bestFit="1" customWidth="1"/>
    <col min="13" max="13" width="15" style="54" bestFit="1" customWidth="1"/>
    <col min="14" max="14" width="14.33203125" style="54" bestFit="1" customWidth="1"/>
    <col min="15" max="15" width="9.109375" style="54"/>
    <col min="16" max="16" width="9.6640625" style="54" customWidth="1"/>
    <col min="17" max="16384" width="9.109375" style="54"/>
  </cols>
  <sheetData>
    <row r="1" spans="2:18" hidden="1" x14ac:dyDescent="0.3"/>
    <row r="2" spans="2:18" hidden="1" x14ac:dyDescent="0.3"/>
    <row r="3" spans="2:18" hidden="1" x14ac:dyDescent="0.3"/>
    <row r="4" spans="2:18" hidden="1" x14ac:dyDescent="0.3">
      <c r="I4" s="123" t="s">
        <v>85</v>
      </c>
      <c r="J4" s="125"/>
      <c r="K4" s="125"/>
      <c r="L4" s="125"/>
      <c r="M4" s="125"/>
      <c r="N4" s="124"/>
    </row>
    <row r="5" spans="2:18" hidden="1" x14ac:dyDescent="0.3">
      <c r="I5" s="1" t="s">
        <v>86</v>
      </c>
      <c r="J5" s="1" t="s">
        <v>6</v>
      </c>
      <c r="K5" s="1" t="s">
        <v>87</v>
      </c>
      <c r="L5" s="1" t="s">
        <v>72</v>
      </c>
      <c r="M5" s="1" t="s">
        <v>71</v>
      </c>
      <c r="N5" s="2" t="s">
        <v>88</v>
      </c>
    </row>
    <row r="6" spans="2:18" hidden="1" x14ac:dyDescent="0.3">
      <c r="I6" s="1" t="s">
        <v>3</v>
      </c>
      <c r="J6" s="3"/>
      <c r="K6" s="3">
        <v>447327912</v>
      </c>
      <c r="L6" s="3">
        <v>4594659</v>
      </c>
      <c r="M6" s="3">
        <v>891682579</v>
      </c>
      <c r="N6" s="98">
        <f t="shared" ref="N6:N7" si="0">SUM(J6:K6)</f>
        <v>447327912</v>
      </c>
    </row>
    <row r="7" spans="2:18" hidden="1" x14ac:dyDescent="0.3">
      <c r="I7" s="1" t="s">
        <v>4</v>
      </c>
      <c r="J7" s="3"/>
      <c r="K7" s="3">
        <v>671146629</v>
      </c>
      <c r="L7" s="3">
        <v>463435821</v>
      </c>
      <c r="M7" s="3">
        <v>780587538</v>
      </c>
      <c r="N7" s="98">
        <f t="shared" si="0"/>
        <v>671146629</v>
      </c>
    </row>
    <row r="8" spans="2:18" hidden="1" x14ac:dyDescent="0.3">
      <c r="I8" s="1" t="s">
        <v>5</v>
      </c>
      <c r="J8" s="3">
        <v>287162137</v>
      </c>
      <c r="K8" s="3">
        <v>460172640</v>
      </c>
      <c r="L8" s="3">
        <v>176310869</v>
      </c>
      <c r="M8" s="3">
        <v>1234704458</v>
      </c>
      <c r="N8" s="98">
        <f>SUM(J8:K8)</f>
        <v>747334777</v>
      </c>
    </row>
    <row r="10" spans="2:18" x14ac:dyDescent="0.3">
      <c r="B10" s="123" t="s">
        <v>89</v>
      </c>
      <c r="C10" s="125"/>
      <c r="D10" s="125"/>
      <c r="E10" s="125"/>
      <c r="F10" s="125"/>
      <c r="G10" s="124"/>
      <c r="I10" s="121" t="s">
        <v>90</v>
      </c>
      <c r="J10" s="121"/>
      <c r="K10" s="121"/>
      <c r="L10" s="121"/>
      <c r="M10" s="121"/>
      <c r="N10" s="121"/>
    </row>
    <row r="11" spans="2:18" x14ac:dyDescent="0.3">
      <c r="B11" s="1" t="s">
        <v>86</v>
      </c>
      <c r="C11" s="1" t="s">
        <v>6</v>
      </c>
      <c r="D11" s="1" t="s">
        <v>87</v>
      </c>
      <c r="E11" s="2" t="s">
        <v>72</v>
      </c>
      <c r="F11" s="2" t="s">
        <v>71</v>
      </c>
      <c r="G11" s="2" t="s">
        <v>91</v>
      </c>
      <c r="I11" s="1" t="s">
        <v>86</v>
      </c>
      <c r="J11" s="1" t="s">
        <v>6</v>
      </c>
      <c r="K11" s="1" t="s">
        <v>87</v>
      </c>
      <c r="L11" s="88" t="s">
        <v>72</v>
      </c>
      <c r="M11" s="88" t="s">
        <v>71</v>
      </c>
      <c r="N11" s="88" t="s">
        <v>88</v>
      </c>
    </row>
    <row r="12" spans="2:18" x14ac:dyDescent="0.3">
      <c r="B12" s="1" t="s">
        <v>3</v>
      </c>
      <c r="C12" s="3"/>
      <c r="D12" s="3">
        <v>11562453</v>
      </c>
      <c r="E12" s="3"/>
      <c r="F12" s="3">
        <v>43417553</v>
      </c>
      <c r="G12" s="98">
        <f t="shared" ref="G12:G13" si="1">SUM(C12:D12)</f>
        <v>11562453</v>
      </c>
      <c r="I12" s="1" t="s">
        <v>3</v>
      </c>
      <c r="J12" s="3">
        <f t="shared" ref="J12:N14" si="2">SUM(C12,J6)</f>
        <v>0</v>
      </c>
      <c r="K12" s="3">
        <f t="shared" si="2"/>
        <v>458890365</v>
      </c>
      <c r="L12" s="3">
        <f t="shared" si="2"/>
        <v>4594659</v>
      </c>
      <c r="M12" s="3">
        <f t="shared" si="2"/>
        <v>935100132</v>
      </c>
      <c r="N12" s="3">
        <f t="shared" si="2"/>
        <v>458890365</v>
      </c>
      <c r="R12" s="54">
        <f>2.9/7.3</f>
        <v>0.39726027397260272</v>
      </c>
    </row>
    <row r="13" spans="2:18" x14ac:dyDescent="0.3">
      <c r="B13" s="1" t="s">
        <v>4</v>
      </c>
      <c r="C13" s="3"/>
      <c r="D13" s="3">
        <v>28142191</v>
      </c>
      <c r="E13" s="3">
        <v>8679586</v>
      </c>
      <c r="F13" s="3"/>
      <c r="G13" s="98">
        <f t="shared" si="1"/>
        <v>28142191</v>
      </c>
      <c r="I13" s="1" t="s">
        <v>4</v>
      </c>
      <c r="J13" s="3">
        <f t="shared" si="2"/>
        <v>0</v>
      </c>
      <c r="K13" s="3">
        <f t="shared" si="2"/>
        <v>699288820</v>
      </c>
      <c r="L13" s="3">
        <f t="shared" si="2"/>
        <v>472115407</v>
      </c>
      <c r="M13" s="3">
        <f t="shared" si="2"/>
        <v>780587538</v>
      </c>
      <c r="N13" s="3">
        <f t="shared" si="2"/>
        <v>699288820</v>
      </c>
    </row>
    <row r="14" spans="2:18" x14ac:dyDescent="0.3">
      <c r="B14" s="1" t="s">
        <v>5</v>
      </c>
      <c r="C14" s="3">
        <v>9418467</v>
      </c>
      <c r="D14" s="3">
        <v>64542846</v>
      </c>
      <c r="E14" s="3">
        <v>3384576</v>
      </c>
      <c r="F14" s="3">
        <v>44278494</v>
      </c>
      <c r="G14" s="98">
        <f>SUM(C14:D14)</f>
        <v>73961313</v>
      </c>
      <c r="I14" s="1" t="s">
        <v>5</v>
      </c>
      <c r="J14" s="3">
        <f t="shared" si="2"/>
        <v>296580604</v>
      </c>
      <c r="K14" s="3">
        <f t="shared" si="2"/>
        <v>524715486</v>
      </c>
      <c r="L14" s="3">
        <f t="shared" si="2"/>
        <v>179695445</v>
      </c>
      <c r="M14" s="3">
        <f t="shared" si="2"/>
        <v>1278982952</v>
      </c>
      <c r="N14" s="3">
        <f t="shared" si="2"/>
        <v>821296090</v>
      </c>
      <c r="P14" s="99"/>
    </row>
    <row r="15" spans="2:18" x14ac:dyDescent="0.3">
      <c r="R15" s="54">
        <f>2/7.1</f>
        <v>0.28169014084507044</v>
      </c>
    </row>
    <row r="16" spans="2:18" x14ac:dyDescent="0.3">
      <c r="I16" s="121" t="s">
        <v>85</v>
      </c>
      <c r="J16" s="121"/>
      <c r="K16" s="121"/>
      <c r="L16" s="121"/>
      <c r="M16" s="121"/>
      <c r="N16" s="121"/>
    </row>
    <row r="17" spans="2:14" x14ac:dyDescent="0.3">
      <c r="I17" s="1" t="s">
        <v>86</v>
      </c>
      <c r="J17" s="1" t="s">
        <v>6</v>
      </c>
      <c r="K17" s="1" t="s">
        <v>87</v>
      </c>
      <c r="L17" s="88" t="s">
        <v>72</v>
      </c>
      <c r="M17" s="88" t="s">
        <v>71</v>
      </c>
      <c r="N17" s="88" t="s">
        <v>88</v>
      </c>
    </row>
    <row r="18" spans="2:14" x14ac:dyDescent="0.3">
      <c r="I18" s="1" t="s">
        <v>3</v>
      </c>
      <c r="J18" s="3" t="e">
        <f>SUM(#REF!,J12)</f>
        <v>#REF!</v>
      </c>
      <c r="K18" s="3" t="e">
        <f>SUM(#REF!,K12)</f>
        <v>#REF!</v>
      </c>
      <c r="L18" s="100">
        <f t="shared" ref="L18:N20" si="3">E12/L12</f>
        <v>0</v>
      </c>
      <c r="M18" s="100">
        <f t="shared" si="3"/>
        <v>4.6430913133482479E-2</v>
      </c>
      <c r="N18" s="100">
        <f t="shared" si="3"/>
        <v>2.5196547763647204E-2</v>
      </c>
    </row>
    <row r="19" spans="2:14" x14ac:dyDescent="0.3">
      <c r="I19" s="1" t="s">
        <v>4</v>
      </c>
      <c r="J19" s="3" t="e">
        <f>SUM(#REF!,J13)</f>
        <v>#REF!</v>
      </c>
      <c r="K19" s="3" t="e">
        <f>SUM(#REF!,K13)</f>
        <v>#REF!</v>
      </c>
      <c r="L19" s="100">
        <f t="shared" si="3"/>
        <v>1.8384458272932405E-2</v>
      </c>
      <c r="M19" s="100">
        <f t="shared" si="3"/>
        <v>0</v>
      </c>
      <c r="N19" s="100">
        <f t="shared" si="3"/>
        <v>4.0244016771210499E-2</v>
      </c>
    </row>
    <row r="20" spans="2:14" x14ac:dyDescent="0.3">
      <c r="I20" s="1" t="s">
        <v>5</v>
      </c>
      <c r="J20" s="3" t="e">
        <f>SUM(#REF!,J14)</f>
        <v>#REF!</v>
      </c>
      <c r="K20" s="3" t="e">
        <f>SUM(#REF!,K14)</f>
        <v>#REF!</v>
      </c>
      <c r="L20" s="100">
        <f t="shared" si="3"/>
        <v>1.8835068412557703E-2</v>
      </c>
      <c r="M20" s="100">
        <f t="shared" si="3"/>
        <v>3.4620081472360391E-2</v>
      </c>
      <c r="N20" s="100">
        <f t="shared" si="3"/>
        <v>9.005438343192404E-2</v>
      </c>
    </row>
    <row r="23" spans="2:14" x14ac:dyDescent="0.3">
      <c r="B23" s="123" t="s">
        <v>92</v>
      </c>
      <c r="C23" s="125"/>
      <c r="D23" s="125"/>
      <c r="E23" s="125"/>
      <c r="F23" s="125"/>
      <c r="G23" s="124"/>
      <c r="I23" s="121" t="s">
        <v>93</v>
      </c>
      <c r="J23" s="121"/>
      <c r="K23" s="121"/>
      <c r="L23" s="121"/>
      <c r="M23" s="121"/>
      <c r="N23" s="121"/>
    </row>
    <row r="24" spans="2:14" x14ac:dyDescent="0.3">
      <c r="B24" s="1" t="s">
        <v>86</v>
      </c>
      <c r="C24" s="1" t="s">
        <v>6</v>
      </c>
      <c r="D24" s="1" t="s">
        <v>87</v>
      </c>
      <c r="E24" s="1" t="s">
        <v>72</v>
      </c>
      <c r="F24" s="1" t="s">
        <v>71</v>
      </c>
      <c r="G24" s="2" t="s">
        <v>91</v>
      </c>
      <c r="I24" s="1" t="s">
        <v>86</v>
      </c>
      <c r="J24" s="1" t="s">
        <v>6</v>
      </c>
      <c r="K24" s="1" t="s">
        <v>87</v>
      </c>
      <c r="L24" s="1" t="s">
        <v>72</v>
      </c>
      <c r="M24" s="1" t="s">
        <v>71</v>
      </c>
      <c r="N24" s="2" t="s">
        <v>88</v>
      </c>
    </row>
    <row r="25" spans="2:14" x14ac:dyDescent="0.3">
      <c r="B25" s="1" t="s">
        <v>3</v>
      </c>
      <c r="C25" s="3"/>
      <c r="D25" s="3">
        <v>728756.46500000008</v>
      </c>
      <c r="E25" s="3">
        <v>0</v>
      </c>
      <c r="F25" s="3">
        <v>5230564.706687999</v>
      </c>
      <c r="G25" s="98">
        <f>SUM(C25:D25)</f>
        <v>728756.46500000008</v>
      </c>
      <c r="I25" s="1" t="s">
        <v>3</v>
      </c>
      <c r="J25" s="3"/>
      <c r="K25" s="3">
        <v>458890365</v>
      </c>
      <c r="L25" s="3">
        <v>150000</v>
      </c>
      <c r="M25" s="3">
        <v>30966425.237525109</v>
      </c>
      <c r="N25" s="98">
        <v>28782653.759840358</v>
      </c>
    </row>
    <row r="26" spans="2:14" x14ac:dyDescent="0.3">
      <c r="B26" s="1" t="s">
        <v>4</v>
      </c>
      <c r="C26" s="3"/>
      <c r="D26" s="3">
        <v>558098.93543424993</v>
      </c>
      <c r="E26" s="3">
        <v>2025581.5826239998</v>
      </c>
      <c r="F26" s="3">
        <v>0</v>
      </c>
      <c r="G26" s="98">
        <f t="shared" ref="G26:G27" si="4">SUM(C26:D26)</f>
        <v>558098.93543424993</v>
      </c>
      <c r="I26" s="1" t="s">
        <v>4</v>
      </c>
      <c r="J26" s="3"/>
      <c r="K26" s="3">
        <v>699288820</v>
      </c>
      <c r="L26" s="3">
        <v>16603525.218166871</v>
      </c>
      <c r="M26" s="3">
        <v>19413691.873709247</v>
      </c>
      <c r="N26" s="98">
        <v>26062422.213083241</v>
      </c>
    </row>
    <row r="27" spans="2:14" x14ac:dyDescent="0.3">
      <c r="B27" s="1" t="s">
        <v>5</v>
      </c>
      <c r="C27" s="3">
        <v>16303.619924500001</v>
      </c>
      <c r="D27" s="3">
        <v>562192.02873159375</v>
      </c>
      <c r="E27" s="3">
        <v>731420.42889600003</v>
      </c>
      <c r="F27" s="3">
        <v>1912075.4962960002</v>
      </c>
      <c r="G27" s="98">
        <f t="shared" si="4"/>
        <v>578495.64865609375</v>
      </c>
      <c r="I27" s="1" t="s">
        <v>5</v>
      </c>
      <c r="J27" s="3">
        <v>296580604</v>
      </c>
      <c r="K27" s="3">
        <v>524715486</v>
      </c>
      <c r="L27" s="3">
        <v>4868429.3082973203</v>
      </c>
      <c r="M27" s="3">
        <v>38120644.76200974</v>
      </c>
      <c r="N27" s="98">
        <v>26497535.32341009</v>
      </c>
    </row>
    <row r="30" spans="2:14" x14ac:dyDescent="0.3">
      <c r="I30" s="121" t="s">
        <v>94</v>
      </c>
      <c r="J30" s="121"/>
      <c r="K30" s="121"/>
      <c r="L30" s="121"/>
      <c r="M30" s="121"/>
      <c r="N30" s="121"/>
    </row>
    <row r="31" spans="2:14" x14ac:dyDescent="0.3">
      <c r="I31" s="1" t="s">
        <v>86</v>
      </c>
      <c r="J31" s="1" t="s">
        <v>6</v>
      </c>
      <c r="K31" s="1" t="s">
        <v>87</v>
      </c>
      <c r="L31" s="1" t="s">
        <v>72</v>
      </c>
      <c r="M31" s="1" t="s">
        <v>71</v>
      </c>
      <c r="N31" s="2" t="s">
        <v>88</v>
      </c>
    </row>
    <row r="32" spans="2:14" x14ac:dyDescent="0.3">
      <c r="I32" s="1" t="s">
        <v>3</v>
      </c>
      <c r="J32" s="3"/>
      <c r="K32" s="3">
        <v>458890365</v>
      </c>
      <c r="L32" s="101">
        <f>IFERROR(E25/L25,0)</f>
        <v>0</v>
      </c>
      <c r="M32" s="101">
        <f t="shared" ref="M32:N34" si="5">IFERROR(F25/M25,0)</f>
        <v>0.16891083380039623</v>
      </c>
      <c r="N32" s="101">
        <f t="shared" si="5"/>
        <v>2.5319293734367671E-2</v>
      </c>
    </row>
    <row r="33" spans="9:14" x14ac:dyDescent="0.3">
      <c r="I33" s="1" t="s">
        <v>4</v>
      </c>
      <c r="J33" s="3"/>
      <c r="K33" s="3">
        <v>699288820</v>
      </c>
      <c r="L33" s="101">
        <f t="shared" ref="L33:L34" si="6">IFERROR(E26/L26,0)</f>
        <v>0.12199707929540737</v>
      </c>
      <c r="M33" s="101">
        <f t="shared" si="5"/>
        <v>0</v>
      </c>
      <c r="N33" s="101">
        <f t="shared" si="5"/>
        <v>2.1413931938915727E-2</v>
      </c>
    </row>
    <row r="34" spans="9:14" x14ac:dyDescent="0.3">
      <c r="I34" s="1" t="s">
        <v>5</v>
      </c>
      <c r="J34" s="3">
        <v>296580604</v>
      </c>
      <c r="K34" s="3">
        <v>524715486</v>
      </c>
      <c r="L34" s="101">
        <f t="shared" si="6"/>
        <v>0.15023745495275689</v>
      </c>
      <c r="M34" s="101">
        <f t="shared" si="5"/>
        <v>5.0158529800144826E-2</v>
      </c>
      <c r="N34" s="101">
        <f t="shared" si="5"/>
        <v>2.1832055004187629E-2</v>
      </c>
    </row>
  </sheetData>
  <mergeCells count="7">
    <mergeCell ref="I30:N30"/>
    <mergeCell ref="I4:N4"/>
    <mergeCell ref="B10:G10"/>
    <mergeCell ref="I10:N10"/>
    <mergeCell ref="I16:N16"/>
    <mergeCell ref="B23:G23"/>
    <mergeCell ref="I23:N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workbookViewId="0">
      <selection activeCell="D7" sqref="D7"/>
    </sheetView>
  </sheetViews>
  <sheetFormatPr defaultColWidth="9.109375" defaultRowHeight="14.4" x14ac:dyDescent="0.3"/>
  <cols>
    <col min="1" max="4" width="50.6640625" style="54" customWidth="1"/>
    <col min="5" max="16384" width="9.109375" style="54"/>
  </cols>
  <sheetData>
    <row r="1" spans="1:4" x14ac:dyDescent="0.3">
      <c r="A1" s="1" t="s">
        <v>78</v>
      </c>
      <c r="B1" s="1" t="s">
        <v>99</v>
      </c>
      <c r="C1" s="1" t="s">
        <v>100</v>
      </c>
      <c r="D1" s="1" t="s">
        <v>26</v>
      </c>
    </row>
    <row r="2" spans="1:4" x14ac:dyDescent="0.3">
      <c r="A2" s="1" t="s">
        <v>4</v>
      </c>
      <c r="B2" s="1">
        <v>392683.67505723867</v>
      </c>
      <c r="C2" s="1">
        <v>795.65794897958949</v>
      </c>
      <c r="D2" s="1">
        <f>B2/C2</f>
        <v>493.53327715866499</v>
      </c>
    </row>
    <row r="3" spans="1:4" x14ac:dyDescent="0.3">
      <c r="A3" s="1" t="s">
        <v>5</v>
      </c>
      <c r="B3" s="1">
        <v>330812.4187057864</v>
      </c>
      <c r="C3" s="1">
        <v>1403.1992040816315</v>
      </c>
      <c r="D3" s="1">
        <f>B3/C3</f>
        <v>235.75584830971817</v>
      </c>
    </row>
    <row r="6" spans="1:4" x14ac:dyDescent="0.3">
      <c r="A6" s="1" t="s">
        <v>103</v>
      </c>
      <c r="B6" s="1" t="s">
        <v>99</v>
      </c>
      <c r="C6" s="1" t="s">
        <v>100</v>
      </c>
      <c r="D6" s="1" t="s">
        <v>26</v>
      </c>
    </row>
    <row r="7" spans="1:4" x14ac:dyDescent="0.3">
      <c r="A7" s="1" t="s">
        <v>4</v>
      </c>
      <c r="B7" s="1">
        <v>102572.73339562498</v>
      </c>
      <c r="C7" s="1">
        <v>44.942981632653058</v>
      </c>
      <c r="D7" s="1">
        <f>B7/C7</f>
        <v>2282.2859024800741</v>
      </c>
    </row>
    <row r="8" spans="1:4" x14ac:dyDescent="0.3">
      <c r="A8" s="1" t="s">
        <v>5</v>
      </c>
      <c r="B8" s="1">
        <v>161124.75550304155</v>
      </c>
      <c r="C8" s="1">
        <v>139.81236326530612</v>
      </c>
      <c r="D8" s="1">
        <f>B8/C8</f>
        <v>1152.4356769314693</v>
      </c>
    </row>
    <row r="11" spans="1:4" x14ac:dyDescent="0.3">
      <c r="A11" s="1" t="s">
        <v>76</v>
      </c>
      <c r="B11" s="1" t="s">
        <v>99</v>
      </c>
      <c r="C11" s="1" t="s">
        <v>100</v>
      </c>
      <c r="D11" s="1" t="s">
        <v>26</v>
      </c>
    </row>
    <row r="12" spans="1:4" x14ac:dyDescent="0.3">
      <c r="A12" s="1" t="s">
        <v>4</v>
      </c>
      <c r="B12" s="1">
        <v>373443.44106035749</v>
      </c>
      <c r="C12" s="1">
        <v>754.88206204081644</v>
      </c>
      <c r="D12" s="1">
        <f>B12/C12</f>
        <v>494.7043516317724</v>
      </c>
    </row>
    <row r="13" spans="1:4" x14ac:dyDescent="0.3">
      <c r="A13" s="1" t="s">
        <v>5</v>
      </c>
      <c r="B13" s="1">
        <v>345324.74877134757</v>
      </c>
      <c r="C13" s="1">
        <v>961.00614428571441</v>
      </c>
      <c r="D13" s="1">
        <f>B13/C13</f>
        <v>359.33667107614235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8"/>
  <sheetViews>
    <sheetView workbookViewId="0">
      <selection activeCell="A29" sqref="A29"/>
    </sheetView>
  </sheetViews>
  <sheetFormatPr defaultColWidth="9.109375" defaultRowHeight="14.4" x14ac:dyDescent="0.3"/>
  <cols>
    <col min="1" max="4" width="50.6640625" style="54" customWidth="1"/>
    <col min="5" max="16384" width="9.109375" style="54"/>
  </cols>
  <sheetData>
    <row r="1" spans="1:4" x14ac:dyDescent="0.3">
      <c r="A1" s="1" t="s">
        <v>78</v>
      </c>
      <c r="B1" s="1" t="s">
        <v>99</v>
      </c>
      <c r="C1" s="1" t="s">
        <v>100</v>
      </c>
      <c r="D1" s="1" t="s">
        <v>26</v>
      </c>
    </row>
    <row r="2" spans="1:4" x14ac:dyDescent="0.3">
      <c r="A2" s="1" t="s">
        <v>4</v>
      </c>
      <c r="B2" s="1">
        <v>89105.93</v>
      </c>
      <c r="C2" s="1">
        <v>1906.2232785714295</v>
      </c>
      <c r="D2" s="1">
        <f>B2/C2</f>
        <v>46.744749684715927</v>
      </c>
    </row>
    <row r="3" spans="1:4" x14ac:dyDescent="0.3">
      <c r="A3" s="1" t="s">
        <v>5</v>
      </c>
      <c r="B3" s="1">
        <v>87189.42</v>
      </c>
      <c r="C3" s="1">
        <v>1748.9782321428575</v>
      </c>
      <c r="D3" s="1">
        <f>B3/C3</f>
        <v>49.85163245466758</v>
      </c>
    </row>
    <row r="6" spans="1:4" x14ac:dyDescent="0.3">
      <c r="A6" s="1" t="s">
        <v>101</v>
      </c>
      <c r="B6" s="1" t="s">
        <v>99</v>
      </c>
      <c r="C6" s="1" t="s">
        <v>100</v>
      </c>
      <c r="D6" s="1" t="s">
        <v>26</v>
      </c>
    </row>
    <row r="7" spans="1:4" x14ac:dyDescent="0.3">
      <c r="A7" s="1" t="s">
        <v>4</v>
      </c>
      <c r="B7" s="1">
        <v>5878.3440000000001</v>
      </c>
      <c r="C7" s="1">
        <v>254.64217988080188</v>
      </c>
      <c r="D7" s="1">
        <f>B7/C7</f>
        <v>23.084722266953793</v>
      </c>
    </row>
    <row r="8" spans="1:4" x14ac:dyDescent="0.3">
      <c r="A8" s="1" t="s">
        <v>5</v>
      </c>
      <c r="B8" s="1">
        <v>1363.877</v>
      </c>
      <c r="C8" s="1">
        <v>61.268638251760883</v>
      </c>
      <c r="D8" s="1">
        <f>B8/C8</f>
        <v>22.26060573430162</v>
      </c>
    </row>
    <row r="11" spans="1:4" x14ac:dyDescent="0.3">
      <c r="A11" s="1" t="s">
        <v>102</v>
      </c>
      <c r="B11" s="1" t="s">
        <v>99</v>
      </c>
      <c r="C11" s="1" t="s">
        <v>100</v>
      </c>
      <c r="D11" s="1" t="s">
        <v>26</v>
      </c>
    </row>
    <row r="12" spans="1:4" x14ac:dyDescent="0.3">
      <c r="A12" s="1" t="s">
        <v>4</v>
      </c>
      <c r="B12" s="1">
        <v>15627.968999999999</v>
      </c>
      <c r="C12" s="1">
        <v>678.87899728663058</v>
      </c>
      <c r="D12" s="1">
        <f>B12/C12</f>
        <v>23.020257015554261</v>
      </c>
    </row>
    <row r="13" spans="1:4" x14ac:dyDescent="0.3">
      <c r="A13" s="1" t="s">
        <v>5</v>
      </c>
      <c r="B13" s="1">
        <v>26521.960999999999</v>
      </c>
      <c r="C13" s="1">
        <v>1176.7564898865319</v>
      </c>
      <c r="D13" s="1">
        <f>B13/C13</f>
        <v>22.538189700196483</v>
      </c>
    </row>
    <row r="16" spans="1:4" x14ac:dyDescent="0.3">
      <c r="A16" s="1" t="s">
        <v>81</v>
      </c>
      <c r="B16" s="1" t="s">
        <v>99</v>
      </c>
      <c r="C16" s="1" t="s">
        <v>100</v>
      </c>
      <c r="D16" s="1" t="s">
        <v>26</v>
      </c>
    </row>
    <row r="17" spans="1:4" x14ac:dyDescent="0.3">
      <c r="A17" s="1" t="s">
        <v>4</v>
      </c>
      <c r="B17" s="1">
        <v>0</v>
      </c>
      <c r="C17" s="1"/>
      <c r="D17" s="1" t="e">
        <f>B17/C17</f>
        <v>#DIV/0!</v>
      </c>
    </row>
    <row r="18" spans="1:4" x14ac:dyDescent="0.3">
      <c r="A18" s="1" t="s">
        <v>5</v>
      </c>
      <c r="B18" s="1">
        <v>10383.5</v>
      </c>
      <c r="C18" s="1">
        <v>469.94753125</v>
      </c>
      <c r="D18" s="1">
        <f>B18/C18</f>
        <v>22.095019783126055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>
      <selection activeCell="B15" sqref="B15"/>
    </sheetView>
  </sheetViews>
  <sheetFormatPr defaultColWidth="9.109375" defaultRowHeight="14.4" x14ac:dyDescent="0.3"/>
  <cols>
    <col min="1" max="4" width="50.6640625" style="54" customWidth="1"/>
    <col min="5" max="16384" width="9.109375" style="54"/>
  </cols>
  <sheetData>
    <row r="1" spans="1:4" x14ac:dyDescent="0.3">
      <c r="A1" s="1" t="s">
        <v>78</v>
      </c>
      <c r="B1" s="1" t="s">
        <v>99</v>
      </c>
      <c r="C1" s="1" t="s">
        <v>100</v>
      </c>
      <c r="D1" s="1" t="s">
        <v>26</v>
      </c>
    </row>
    <row r="2" spans="1:4" x14ac:dyDescent="0.3">
      <c r="A2" s="1" t="s">
        <v>4</v>
      </c>
      <c r="B2" s="1">
        <v>139022.97</v>
      </c>
      <c r="C2" s="1">
        <v>950.43417000000102</v>
      </c>
      <c r="D2" s="1">
        <f>B2/C2</f>
        <v>146.27311852645181</v>
      </c>
    </row>
    <row r="3" spans="1:4" x14ac:dyDescent="0.3">
      <c r="A3" s="1" t="s">
        <v>5</v>
      </c>
      <c r="B3" s="1">
        <v>68897.17</v>
      </c>
      <c r="C3" s="1">
        <v>369.50574999999873</v>
      </c>
      <c r="D3" s="1">
        <f>B3/C3</f>
        <v>186.45763969843563</v>
      </c>
    </row>
    <row r="6" spans="1:4" x14ac:dyDescent="0.3">
      <c r="A6" s="1" t="s">
        <v>102</v>
      </c>
      <c r="B6" s="1" t="s">
        <v>99</v>
      </c>
      <c r="C6" s="1" t="s">
        <v>100</v>
      </c>
      <c r="D6" s="1" t="s">
        <v>26</v>
      </c>
    </row>
    <row r="7" spans="1:4" x14ac:dyDescent="0.3">
      <c r="A7" s="1" t="s">
        <v>4</v>
      </c>
      <c r="B7" s="1">
        <v>24157.491000000002</v>
      </c>
      <c r="C7" s="1">
        <v>226.89898599590643</v>
      </c>
      <c r="D7" s="1">
        <f>B7/C7</f>
        <v>106.46804301027522</v>
      </c>
    </row>
    <row r="8" spans="1:4" x14ac:dyDescent="0.3">
      <c r="A8" s="1" t="s">
        <v>5</v>
      </c>
      <c r="B8" s="1">
        <v>8642.1029999999992</v>
      </c>
      <c r="C8" s="1">
        <v>65.250567222222216</v>
      </c>
      <c r="D8" s="1">
        <f>B8/C8</f>
        <v>132.44487163717378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GridLines="0" zoomScale="80" zoomScaleNormal="80" workbookViewId="0">
      <selection activeCell="B39" sqref="B39"/>
    </sheetView>
  </sheetViews>
  <sheetFormatPr defaultRowHeight="14.4" x14ac:dyDescent="0.3"/>
  <cols>
    <col min="1" max="1" width="19.5546875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bestFit="1" customWidth="1"/>
    <col min="9" max="9" width="22.44140625" style="5" bestFit="1" customWidth="1"/>
    <col min="10" max="10" width="22" style="5" bestFit="1" customWidth="1"/>
    <col min="11" max="11" width="22.33203125" style="5" bestFit="1" customWidth="1"/>
    <col min="12" max="12" width="22.44140625" style="5" bestFit="1" customWidth="1"/>
    <col min="13" max="13" width="22" style="5" bestFit="1" customWidth="1"/>
    <col min="14" max="18" width="12.109375" customWidth="1"/>
    <col min="19" max="19" width="11.6640625" customWidth="1"/>
  </cols>
  <sheetData>
    <row r="1" spans="1:13" ht="18" x14ac:dyDescent="0.35">
      <c r="A1" s="38" t="s">
        <v>44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8" t="s">
        <v>21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21</v>
      </c>
      <c r="C5" s="3">
        <v>116.71312724206349</v>
      </c>
      <c r="D5" s="3">
        <v>20834474729.410908</v>
      </c>
      <c r="E5" s="3"/>
      <c r="F5" s="3"/>
      <c r="G5" s="3">
        <v>7066339877.3721209</v>
      </c>
      <c r="H5" s="3">
        <v>15</v>
      </c>
      <c r="I5" s="3">
        <v>84.737675277777782</v>
      </c>
      <c r="J5" s="3">
        <v>13973215576.076534</v>
      </c>
      <c r="K5" s="3">
        <v>6</v>
      </c>
      <c r="L5" s="3">
        <v>107.18212018148148</v>
      </c>
      <c r="M5" s="3">
        <v>5853812008.5993423</v>
      </c>
    </row>
    <row r="6" spans="1:13" x14ac:dyDescent="0.3">
      <c r="A6" s="1" t="s">
        <v>4</v>
      </c>
      <c r="B6" s="3">
        <v>9</v>
      </c>
      <c r="C6" s="3">
        <v>371.41559837962961</v>
      </c>
      <c r="D6" s="3">
        <v>24435091508.437847</v>
      </c>
      <c r="E6" s="3"/>
      <c r="F6" s="3"/>
      <c r="G6" s="3">
        <v>13572464206.726679</v>
      </c>
      <c r="H6" s="3">
        <v>18</v>
      </c>
      <c r="I6" s="3">
        <v>225.93248232473545</v>
      </c>
      <c r="J6" s="3">
        <v>31172379378.164001</v>
      </c>
      <c r="K6" s="3">
        <v>7</v>
      </c>
      <c r="L6" s="3">
        <v>178.52349047619046</v>
      </c>
      <c r="M6" s="3">
        <v>10965644086.063</v>
      </c>
    </row>
    <row r="7" spans="1:13" x14ac:dyDescent="0.3">
      <c r="A7" s="1" t="s">
        <v>5</v>
      </c>
      <c r="B7" s="3">
        <v>24</v>
      </c>
      <c r="C7" s="32">
        <v>237.23026926256605</v>
      </c>
      <c r="D7" s="32">
        <v>44860242402.139488</v>
      </c>
      <c r="E7" s="32"/>
      <c r="F7" s="3"/>
      <c r="G7" s="3">
        <v>21573325623.514076</v>
      </c>
      <c r="H7" s="3">
        <v>15</v>
      </c>
      <c r="I7" s="3">
        <v>206.15740374999999</v>
      </c>
      <c r="J7" s="3">
        <v>25931508268.03619</v>
      </c>
      <c r="K7" s="3">
        <v>15</v>
      </c>
      <c r="L7" s="3">
        <v>141.66531657037038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29606337603.968243</v>
      </c>
      <c r="D8" s="3"/>
      <c r="E8" s="3"/>
      <c r="F8" s="3"/>
      <c r="G8" s="3"/>
      <c r="H8" s="3"/>
      <c r="I8" s="3">
        <f>I7*I14/100</f>
        <v>18801555221.999996</v>
      </c>
      <c r="J8" s="3"/>
      <c r="K8" s="3"/>
      <c r="L8" s="3">
        <f>L7*L14/100</f>
        <v>19762311661.566666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8" t="s">
        <v>21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180</v>
      </c>
      <c r="C12" s="35">
        <v>260</v>
      </c>
      <c r="D12" s="35">
        <v>600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48000000</v>
      </c>
      <c r="C13" s="3">
        <v>48000000</v>
      </c>
      <c r="D13" s="3">
        <v>48000000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8640000000</v>
      </c>
      <c r="C14" s="3">
        <f t="shared" ref="C14:M14" si="0">C12*C13</f>
        <v>12480000000</v>
      </c>
      <c r="D14" s="3">
        <f t="shared" si="0"/>
        <v>28800000000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34037998850.171539</v>
      </c>
      <c r="C15" s="3">
        <f>C12*C30*B7</f>
        <v>49165998339.136665</v>
      </c>
      <c r="D15" s="3">
        <f>D12*C30*B7</f>
        <v>113459996167.23846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13836349593.06661</v>
      </c>
      <c r="I15" s="3">
        <f>I12*I30*H7</f>
        <v>23899149297.115055</v>
      </c>
      <c r="J15" s="3">
        <f>J12*I30*H7</f>
        <v>163520495190.7872</v>
      </c>
      <c r="K15" s="3">
        <f>K12*L30*K7</f>
        <v>22715006437.984253</v>
      </c>
      <c r="L15" s="3">
        <f>L12*L30*K7</f>
        <v>41421482328.088928</v>
      </c>
      <c r="M15" s="3">
        <f>M12*L30*K7</f>
        <v>467661897252.617</v>
      </c>
    </row>
    <row r="16" spans="1:13" x14ac:dyDescent="0.3">
      <c r="A16" s="1" t="s">
        <v>39</v>
      </c>
      <c r="B16" s="3"/>
      <c r="C16" s="3">
        <f>C7*B7*C30</f>
        <v>44860242402.139488</v>
      </c>
      <c r="D16" s="3"/>
      <c r="E16" s="3"/>
      <c r="F16" s="3"/>
      <c r="G16" s="3"/>
      <c r="H16" s="3"/>
      <c r="I16" s="3">
        <f>I7*H7*I30</f>
        <v>25931508268.036194</v>
      </c>
      <c r="J16" s="3"/>
      <c r="K16" s="3"/>
      <c r="L16" s="3">
        <f>L7*K7*L30</f>
        <v>18928991634.912003</v>
      </c>
      <c r="M16" s="3"/>
    </row>
    <row r="19" spans="1:13" x14ac:dyDescent="0.3">
      <c r="A19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8" t="s">
        <v>21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32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98.141711666582324</v>
      </c>
      <c r="C22" s="3">
        <v>269.63486841990425</v>
      </c>
      <c r="D22" s="3">
        <v>14.533756313817053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73.029518261264641</v>
      </c>
      <c r="C23" s="3">
        <v>260.94156979621749</v>
      </c>
      <c r="D23" s="3">
        <v>14.360839654301332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8" t="s">
        <v>21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3342.740385416666</v>
      </c>
      <c r="C29" s="3">
        <v>7309898.0749568623</v>
      </c>
      <c r="D29" s="3">
        <v>6566122.0117504839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5693.5264623015855</v>
      </c>
      <c r="C30" s="3">
        <v>7879166.4005026706</v>
      </c>
      <c r="D30" s="3">
        <v>5569725.189580325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"/>
  <dimension ref="A1:M29"/>
  <sheetViews>
    <sheetView showGridLines="0" zoomScale="80" zoomScaleNormal="80" workbookViewId="0">
      <selection activeCell="M13" sqref="M13"/>
    </sheetView>
  </sheetViews>
  <sheetFormatPr defaultRowHeight="14.4" x14ac:dyDescent="0.3"/>
  <cols>
    <col min="1" max="1" width="19.5546875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customWidth="1"/>
    <col min="9" max="9" width="22.44140625" style="5" customWidth="1"/>
    <col min="10" max="10" width="22" style="5" customWidth="1"/>
    <col min="11" max="11" width="22.33203125" style="5" customWidth="1"/>
    <col min="12" max="12" width="22.44140625" style="5" customWidth="1"/>
    <col min="13" max="13" width="22" style="5" customWidth="1"/>
    <col min="14" max="18" width="12.109375" customWidth="1"/>
    <col min="19" max="19" width="11.6640625" customWidth="1"/>
  </cols>
  <sheetData>
    <row r="1" spans="1:13" ht="18" x14ac:dyDescent="0.35">
      <c r="A1" s="38" t="s">
        <v>37</v>
      </c>
    </row>
    <row r="2" spans="1:13" x14ac:dyDescent="0.3">
      <c r="A2" s="37"/>
    </row>
    <row r="3" spans="1:13" x14ac:dyDescent="0.3">
      <c r="B3" s="115" t="s">
        <v>71</v>
      </c>
      <c r="C3" s="116"/>
      <c r="D3" s="117"/>
      <c r="E3" s="115" t="s">
        <v>6</v>
      </c>
      <c r="F3" s="116"/>
      <c r="G3" s="117"/>
      <c r="H3" s="115" t="s">
        <v>72</v>
      </c>
      <c r="I3" s="116"/>
      <c r="J3" s="117"/>
      <c r="K3" s="118" t="s">
        <v>73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22</v>
      </c>
      <c r="C5" s="3">
        <v>80.69730286641915</v>
      </c>
      <c r="D5" s="3">
        <v>30966425.237525109</v>
      </c>
      <c r="E5" s="3"/>
      <c r="F5" s="3"/>
      <c r="G5" s="3">
        <v>7066339877.3721209</v>
      </c>
      <c r="H5" s="3">
        <v>1</v>
      </c>
      <c r="I5" s="3">
        <v>11.486647499999936</v>
      </c>
      <c r="J5" s="3">
        <v>150000</v>
      </c>
      <c r="K5" s="3">
        <v>14</v>
      </c>
      <c r="L5" s="3">
        <v>111.93325224489783</v>
      </c>
      <c r="M5" s="3">
        <v>28782653.759840358</v>
      </c>
    </row>
    <row r="6" spans="1:13" x14ac:dyDescent="0.3">
      <c r="A6" s="1" t="s">
        <v>4</v>
      </c>
      <c r="B6" s="3">
        <v>15</v>
      </c>
      <c r="C6" s="3">
        <v>103.93779828571412</v>
      </c>
      <c r="D6" s="3">
        <v>19413691.873709247</v>
      </c>
      <c r="E6" s="3"/>
      <c r="F6" s="3"/>
      <c r="G6" s="3">
        <v>13572464206.726679</v>
      </c>
      <c r="H6" s="3">
        <v>13</v>
      </c>
      <c r="I6" s="3">
        <v>89.365782299716685</v>
      </c>
      <c r="J6" s="3">
        <v>16603525.218166871</v>
      </c>
      <c r="K6" s="3">
        <v>21</v>
      </c>
      <c r="L6" s="3">
        <v>113.24853319727895</v>
      </c>
      <c r="M6" s="3">
        <v>26062422.213083241</v>
      </c>
    </row>
    <row r="7" spans="1:13" x14ac:dyDescent="0.3">
      <c r="A7" s="1" t="s">
        <v>5</v>
      </c>
      <c r="B7" s="3">
        <v>15</v>
      </c>
      <c r="C7" s="32">
        <v>163.44709387755103</v>
      </c>
      <c r="D7" s="32">
        <v>38120644.76200974</v>
      </c>
      <c r="E7" s="32"/>
      <c r="F7" s="3"/>
      <c r="G7" s="3">
        <v>21573325623.514076</v>
      </c>
      <c r="H7" s="3">
        <v>4</v>
      </c>
      <c r="I7" s="3">
        <v>106.64704074999969</v>
      </c>
      <c r="J7" s="3">
        <v>4868429.3082973203</v>
      </c>
      <c r="K7" s="3">
        <v>21</v>
      </c>
      <c r="L7" s="3">
        <v>127.11611112244897</v>
      </c>
      <c r="M7" s="3">
        <v>26497535.32341009</v>
      </c>
    </row>
    <row r="8" spans="1:13" x14ac:dyDescent="0.3">
      <c r="A8" s="2" t="s">
        <v>17</v>
      </c>
      <c r="B8" s="3"/>
      <c r="C8" s="3">
        <f>C7*C14/100</f>
        <v>7208016840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10" spans="1:13" x14ac:dyDescent="0.3">
      <c r="B10" s="115" t="s">
        <v>71</v>
      </c>
      <c r="C10" s="116"/>
      <c r="D10" s="117"/>
      <c r="E10" s="115" t="s">
        <v>6</v>
      </c>
      <c r="F10" s="116"/>
      <c r="G10" s="117"/>
      <c r="H10" s="115" t="s">
        <v>72</v>
      </c>
      <c r="I10" s="116"/>
      <c r="J10" s="117"/>
      <c r="K10" s="118" t="s">
        <v>73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60</v>
      </c>
      <c r="C12" s="35">
        <v>90</v>
      </c>
      <c r="D12" s="35">
        <v>150</v>
      </c>
      <c r="E12" s="34"/>
      <c r="F12" s="35"/>
      <c r="G12" s="35"/>
      <c r="H12" s="34">
        <v>175</v>
      </c>
      <c r="I12" s="35">
        <v>275</v>
      </c>
      <c r="J12" s="35">
        <v>500</v>
      </c>
      <c r="K12" s="34">
        <v>430</v>
      </c>
      <c r="L12" s="35">
        <v>720</v>
      </c>
      <c r="M12" s="35"/>
    </row>
    <row r="13" spans="1:13" x14ac:dyDescent="0.3">
      <c r="A13" s="1" t="s">
        <v>16</v>
      </c>
      <c r="B13" s="3">
        <v>49000000</v>
      </c>
      <c r="C13" s="3">
        <v>49000000</v>
      </c>
      <c r="D13" s="3">
        <v>49000000</v>
      </c>
      <c r="E13" s="3">
        <v>45000000</v>
      </c>
      <c r="F13" s="3">
        <v>45000000</v>
      </c>
      <c r="G13" s="3">
        <v>45000000</v>
      </c>
      <c r="H13" s="3">
        <v>40000000</v>
      </c>
      <c r="I13" s="3">
        <v>40000000</v>
      </c>
      <c r="J13" s="3">
        <v>40000000</v>
      </c>
      <c r="K13" s="3">
        <v>28000000.000000004</v>
      </c>
      <c r="L13" s="3">
        <v>28000000.000000004</v>
      </c>
      <c r="M13" s="3">
        <v>28000000.000000004</v>
      </c>
    </row>
    <row r="14" spans="1:13" x14ac:dyDescent="0.3">
      <c r="A14" s="1" t="s">
        <v>17</v>
      </c>
      <c r="B14" s="3">
        <f>B12*B13</f>
        <v>2940000000</v>
      </c>
      <c r="C14" s="3">
        <f t="shared" ref="C14:G14" si="0">C12*C13</f>
        <v>4410000000</v>
      </c>
      <c r="D14" s="3">
        <f t="shared" si="0"/>
        <v>7350000000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>H12*H13</f>
        <v>7000000000</v>
      </c>
      <c r="I14" s="3">
        <f t="shared" ref="I14:J14" si="1">I12*I13</f>
        <v>11000000000</v>
      </c>
      <c r="J14" s="3">
        <f t="shared" si="1"/>
        <v>20000000000</v>
      </c>
      <c r="K14" s="3">
        <f>K12*K7*L29</f>
        <v>103184215.25241242</v>
      </c>
      <c r="L14" s="3">
        <f>L12*K7*L29</f>
        <v>172773569.72496963</v>
      </c>
      <c r="M14" s="3"/>
    </row>
    <row r="15" spans="1:13" x14ac:dyDescent="0.3">
      <c r="A15" s="1" t="s">
        <v>38</v>
      </c>
      <c r="B15" s="3">
        <f>B12*C29*B7</f>
        <v>13993755.602862572</v>
      </c>
      <c r="C15" s="3">
        <f>C12*C29*B7</f>
        <v>20990633.404293858</v>
      </c>
      <c r="D15" s="3">
        <f>D12*C29*B7</f>
        <v>34984389.007156432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H12*H7*I29</f>
        <v>7988736.7053082865</v>
      </c>
      <c r="I15" s="3">
        <f>H7*I12*I29</f>
        <v>12553729.108341593</v>
      </c>
      <c r="J15" s="3"/>
      <c r="K15" s="3"/>
      <c r="L15" s="3"/>
      <c r="M15" s="3"/>
    </row>
    <row r="16" spans="1:13" x14ac:dyDescent="0.3">
      <c r="A16" s="1" t="s">
        <v>39</v>
      </c>
      <c r="B16" s="3">
        <f>B13*C30*B8</f>
        <v>0</v>
      </c>
      <c r="C16" s="3">
        <f>D7</f>
        <v>38120644.76200974</v>
      </c>
      <c r="D16" s="3">
        <f>D13*C30*B8</f>
        <v>0</v>
      </c>
      <c r="E16" s="3">
        <f>G8</f>
        <v>0</v>
      </c>
      <c r="F16" s="3">
        <f>E16</f>
        <v>0</v>
      </c>
      <c r="G16" s="3">
        <f>F16</f>
        <v>0</v>
      </c>
      <c r="H16" s="3"/>
      <c r="I16" s="3"/>
      <c r="J16" s="3"/>
      <c r="K16" s="3"/>
      <c r="L16" s="3"/>
      <c r="M16" s="3"/>
    </row>
    <row r="19" spans="1:13" x14ac:dyDescent="0.3">
      <c r="A19" t="s">
        <v>10</v>
      </c>
      <c r="B19" s="115" t="s">
        <v>71</v>
      </c>
      <c r="C19" s="116"/>
      <c r="D19" s="117"/>
      <c r="E19" s="115" t="s">
        <v>6</v>
      </c>
      <c r="F19" s="116"/>
      <c r="G19" s="117"/>
      <c r="H19" s="115" t="s">
        <v>72</v>
      </c>
      <c r="I19" s="116"/>
      <c r="J19" s="117"/>
      <c r="K19" s="118" t="s">
        <v>73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74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hidden="1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544.47452809803872</v>
      </c>
      <c r="C22" s="3">
        <v>388</v>
      </c>
      <c r="D22" s="3">
        <v>1110</v>
      </c>
      <c r="E22" s="3"/>
      <c r="F22" s="3"/>
      <c r="G22" s="3"/>
      <c r="H22" s="3">
        <v>139.13402436995074</v>
      </c>
      <c r="I22" s="3">
        <v>55</v>
      </c>
      <c r="J22" s="36">
        <v>0.34</v>
      </c>
      <c r="K22" s="3">
        <v>48.554264529504877</v>
      </c>
      <c r="L22" s="3">
        <v>28</v>
      </c>
      <c r="M22" s="36">
        <v>0.17</v>
      </c>
    </row>
    <row r="23" spans="1:13" x14ac:dyDescent="0.3">
      <c r="A23" s="1" t="s">
        <v>5</v>
      </c>
      <c r="B23" s="3">
        <v>418.78942892732101</v>
      </c>
      <c r="C23" s="3">
        <v>554</v>
      </c>
      <c r="D23" s="3">
        <v>820</v>
      </c>
      <c r="E23" s="3"/>
      <c r="F23" s="3"/>
      <c r="G23" s="3"/>
      <c r="H23" s="3">
        <v>198.82263362404791</v>
      </c>
      <c r="I23" s="3">
        <v>124</v>
      </c>
      <c r="J23" s="36">
        <v>0.49</v>
      </c>
      <c r="K23" s="3">
        <v>51.269808331807084</v>
      </c>
      <c r="L23" s="3">
        <v>25</v>
      </c>
      <c r="M23" s="36">
        <v>0.17</v>
      </c>
    </row>
    <row r="26" spans="1:13" x14ac:dyDescent="0.3">
      <c r="A26" t="s">
        <v>12</v>
      </c>
      <c r="B26" s="115" t="s">
        <v>71</v>
      </c>
      <c r="C26" s="116"/>
      <c r="D26" s="117"/>
      <c r="E26" s="115" t="s">
        <v>6</v>
      </c>
      <c r="F26" s="116"/>
      <c r="G26" s="117"/>
      <c r="H26" s="115" t="s">
        <v>72</v>
      </c>
      <c r="I26" s="116"/>
      <c r="J26" s="117"/>
      <c r="K26" s="118" t="s">
        <v>73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x14ac:dyDescent="0.3">
      <c r="A28" s="1" t="s">
        <v>4</v>
      </c>
      <c r="B28" s="3">
        <v>1559.0669742857119</v>
      </c>
      <c r="C28" s="3">
        <f>D6/B28</f>
        <v>12452.121809971408</v>
      </c>
      <c r="D28" s="3">
        <v>13166</v>
      </c>
      <c r="E28" s="3"/>
      <c r="F28" s="3"/>
      <c r="G28" s="3"/>
      <c r="H28" s="3">
        <v>1161.7551698963168</v>
      </c>
      <c r="I28" s="3">
        <f>J6/H28</f>
        <v>14291.759269423941</v>
      </c>
      <c r="J28" s="3">
        <v>12537</v>
      </c>
      <c r="K28" s="3">
        <v>1998.1219525000017</v>
      </c>
      <c r="L28" s="3">
        <f>M6/K28</f>
        <v>13043.459224535605</v>
      </c>
      <c r="M28" s="3">
        <v>14206</v>
      </c>
    </row>
    <row r="29" spans="1:13" x14ac:dyDescent="0.3">
      <c r="A29" s="1" t="s">
        <v>5</v>
      </c>
      <c r="B29" s="3">
        <v>2451.7064081632652</v>
      </c>
      <c r="C29" s="3">
        <f>D7/B29</f>
        <v>15548.617336513969</v>
      </c>
      <c r="D29" s="3">
        <v>14001</v>
      </c>
      <c r="E29" s="3"/>
      <c r="F29" s="3"/>
      <c r="G29" s="3"/>
      <c r="H29" s="3">
        <v>426.58816299999876</v>
      </c>
      <c r="I29" s="3">
        <f>J7/H29</f>
        <v>11412.481007583267</v>
      </c>
      <c r="J29" s="3">
        <v>11559</v>
      </c>
      <c r="K29" s="3">
        <v>2318.8890217857133</v>
      </c>
      <c r="L29" s="3">
        <f>M7/K29</f>
        <v>11426.823394508574</v>
      </c>
      <c r="M29" s="3">
        <v>13341</v>
      </c>
    </row>
  </sheetData>
  <mergeCells count="16">
    <mergeCell ref="K26:M26"/>
    <mergeCell ref="B26:D26"/>
    <mergeCell ref="H26:J26"/>
    <mergeCell ref="B19:D19"/>
    <mergeCell ref="E19:G19"/>
    <mergeCell ref="E26:G26"/>
    <mergeCell ref="H19:J19"/>
    <mergeCell ref="K3:M3"/>
    <mergeCell ref="K10:M10"/>
    <mergeCell ref="K19:M19"/>
    <mergeCell ref="B3:D3"/>
    <mergeCell ref="B10:D10"/>
    <mergeCell ref="H10:J10"/>
    <mergeCell ref="H3:J3"/>
    <mergeCell ref="E3:G3"/>
    <mergeCell ref="E10: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showGridLines="0" zoomScale="80" zoomScaleNormal="80" workbookViewId="0">
      <selection activeCell="M13" sqref="M13"/>
    </sheetView>
  </sheetViews>
  <sheetFormatPr defaultColWidth="9.109375" defaultRowHeight="14.4" x14ac:dyDescent="0.3"/>
  <cols>
    <col min="1" max="1" width="19.5546875" style="54" bestFit="1" customWidth="1"/>
    <col min="2" max="2" width="22.33203125" style="5" bestFit="1" customWidth="1"/>
    <col min="3" max="4" width="22.44140625" style="5" bestFit="1" customWidth="1"/>
    <col min="5" max="5" width="22.33203125" style="5" customWidth="1"/>
    <col min="6" max="6" width="22.44140625" style="5" customWidth="1"/>
    <col min="7" max="7" width="22" style="5" customWidth="1"/>
    <col min="8" max="8" width="22.33203125" style="5" customWidth="1"/>
    <col min="9" max="9" width="22.44140625" style="5" customWidth="1"/>
    <col min="10" max="10" width="22" style="5" customWidth="1"/>
    <col min="11" max="11" width="22.33203125" style="5" hidden="1" customWidth="1"/>
    <col min="12" max="12" width="22.44140625" style="5" hidden="1" customWidth="1"/>
    <col min="13" max="13" width="22" style="5" hidden="1" customWidth="1"/>
    <col min="14" max="18" width="12.109375" style="54" customWidth="1"/>
    <col min="19" max="19" width="11.6640625" style="54" customWidth="1"/>
    <col min="20" max="16384" width="9.109375" style="54"/>
  </cols>
  <sheetData>
    <row r="1" spans="1:13" ht="18" x14ac:dyDescent="0.35">
      <c r="A1" s="38" t="s">
        <v>41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72</v>
      </c>
      <c r="F3" s="116"/>
      <c r="G3" s="117"/>
      <c r="H3" s="118" t="s">
        <v>73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7</v>
      </c>
      <c r="C5" s="3">
        <v>201.49005775510159</v>
      </c>
      <c r="D5" s="3">
        <v>30966425.237525109</v>
      </c>
      <c r="E5" s="3">
        <v>0</v>
      </c>
      <c r="F5" s="3">
        <v>11.486647499999936</v>
      </c>
      <c r="G5" s="3">
        <v>150000</v>
      </c>
      <c r="H5" s="3">
        <v>5</v>
      </c>
      <c r="I5" s="3">
        <v>221.63254708333335</v>
      </c>
      <c r="J5" s="3">
        <v>13973215576.076534</v>
      </c>
      <c r="K5" s="3">
        <v>4</v>
      </c>
      <c r="L5" s="3">
        <v>156.11151582777779</v>
      </c>
      <c r="M5" s="3">
        <v>5853812008.5993423</v>
      </c>
    </row>
    <row r="6" spans="1:13" x14ac:dyDescent="0.3">
      <c r="A6" s="1" t="s">
        <v>4</v>
      </c>
      <c r="B6" s="3">
        <v>7</v>
      </c>
      <c r="C6" s="3">
        <v>193.66334215743399</v>
      </c>
      <c r="D6" s="3">
        <v>19413691.873709247</v>
      </c>
      <c r="E6" s="3">
        <v>8</v>
      </c>
      <c r="F6" s="3">
        <v>129.83573936203959</v>
      </c>
      <c r="G6" s="3">
        <v>16603525.218166871</v>
      </c>
      <c r="H6" s="3">
        <v>13</v>
      </c>
      <c r="I6" s="3">
        <v>302.41011302655676</v>
      </c>
      <c r="J6" s="3">
        <v>31172379378.164001</v>
      </c>
      <c r="K6" s="3">
        <v>5</v>
      </c>
      <c r="L6" s="3">
        <v>234.13045555555556</v>
      </c>
      <c r="M6" s="3">
        <v>10965644086.063</v>
      </c>
    </row>
    <row r="7" spans="1:13" x14ac:dyDescent="0.3">
      <c r="A7" s="1" t="s">
        <v>5</v>
      </c>
      <c r="B7" s="3">
        <v>9</v>
      </c>
      <c r="C7" s="32">
        <v>250.28268907029471</v>
      </c>
      <c r="D7" s="32">
        <v>38120644.76200974</v>
      </c>
      <c r="E7" s="32">
        <v>3</v>
      </c>
      <c r="F7" s="3">
        <v>137.76074933333302</v>
      </c>
      <c r="G7" s="3">
        <v>4868429.3082973203</v>
      </c>
      <c r="H7" s="3">
        <v>12</v>
      </c>
      <c r="I7" s="3">
        <v>252.73635243055557</v>
      </c>
      <c r="J7" s="3">
        <v>25931508268.03619</v>
      </c>
      <c r="K7" s="3">
        <v>10</v>
      </c>
      <c r="L7" s="3">
        <v>195.43777174444446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11037466587.999998</v>
      </c>
      <c r="D8" s="3"/>
      <c r="E8" s="3"/>
      <c r="F8" s="3"/>
      <c r="G8" s="3"/>
      <c r="H8" s="3"/>
      <c r="I8" s="3">
        <f>I7*I14/100</f>
        <v>23049555341.666672</v>
      </c>
      <c r="J8" s="3"/>
      <c r="K8" s="3"/>
      <c r="L8" s="3">
        <f>L7*L14/100</f>
        <v>27263569158.349998</v>
      </c>
      <c r="M8" s="3"/>
    </row>
    <row r="10" spans="1:13" x14ac:dyDescent="0.3">
      <c r="B10" s="115" t="s">
        <v>20</v>
      </c>
      <c r="C10" s="116"/>
      <c r="D10" s="117"/>
      <c r="E10" s="115" t="s">
        <v>72</v>
      </c>
      <c r="F10" s="116"/>
      <c r="G10" s="117"/>
      <c r="H10" s="118" t="s">
        <v>73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60</v>
      </c>
      <c r="C12" s="35">
        <v>90</v>
      </c>
      <c r="D12" s="35">
        <v>150</v>
      </c>
      <c r="E12" s="34">
        <v>175</v>
      </c>
      <c r="F12" s="35">
        <v>275</v>
      </c>
      <c r="G12" s="35">
        <v>500</v>
      </c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49000000</v>
      </c>
      <c r="C13" s="3">
        <v>49000000</v>
      </c>
      <c r="D13" s="3">
        <v>49000000</v>
      </c>
      <c r="E13" s="3">
        <v>40000000</v>
      </c>
      <c r="F13" s="3">
        <v>40000000</v>
      </c>
      <c r="G13" s="3">
        <v>40000000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2940000000</v>
      </c>
      <c r="C14" s="3">
        <f t="shared" ref="C14:M14" si="0">C12*C13</f>
        <v>4410000000</v>
      </c>
      <c r="D14" s="3">
        <f t="shared" si="0"/>
        <v>7350000000</v>
      </c>
      <c r="E14" s="3">
        <f t="shared" si="0"/>
        <v>7000000000</v>
      </c>
      <c r="F14" s="3">
        <f t="shared" si="0"/>
        <v>11000000000</v>
      </c>
      <c r="G14" s="3">
        <f t="shared" si="0"/>
        <v>20000000000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9138621.189570915</v>
      </c>
      <c r="C15" s="3">
        <f>C12*C30*B7</f>
        <v>13707931.784356372</v>
      </c>
      <c r="D15" s="3">
        <f>D12*C30*B7</f>
        <v>22846552.973927289</v>
      </c>
      <c r="E15" s="3">
        <f>G7</f>
        <v>4868429.3082973203</v>
      </c>
      <c r="F15" s="3">
        <f>E15</f>
        <v>4868429.3082973203</v>
      </c>
      <c r="G15" s="3">
        <f>F15</f>
        <v>4868429.3082973203</v>
      </c>
      <c r="H15" s="3">
        <f>H12*I30*H7</f>
        <v>14761202710.53269</v>
      </c>
      <c r="I15" s="3">
        <f>I12*I30*H7</f>
        <v>25496622863.647377</v>
      </c>
      <c r="J15" s="3">
        <f>J12*I30*H7</f>
        <v>174450577488.11362</v>
      </c>
      <c r="K15" s="3">
        <f>K12*L30*K7</f>
        <v>15143337625.322836</v>
      </c>
      <c r="L15" s="3">
        <f>L12*L30*K7</f>
        <v>27614321552.059288</v>
      </c>
      <c r="M15" s="3">
        <f>M12*L30*K7</f>
        <v>311774598168.41132</v>
      </c>
    </row>
    <row r="16" spans="1:13" x14ac:dyDescent="0.3">
      <c r="A16" s="1" t="s">
        <v>39</v>
      </c>
      <c r="B16" s="3"/>
      <c r="C16" s="3">
        <v>38120644.76200974</v>
      </c>
      <c r="D16" s="3"/>
      <c r="E16" s="3"/>
      <c r="F16" s="3"/>
      <c r="G16" s="3"/>
      <c r="H16" s="3"/>
      <c r="I16" s="3">
        <f>I7*H7*I30</f>
        <v>33915386641.34602</v>
      </c>
      <c r="J16" s="3"/>
      <c r="K16" s="3"/>
      <c r="L16" s="3">
        <f>L7*K7*L30</f>
        <v>17409295072.158249</v>
      </c>
      <c r="M16" s="3"/>
    </row>
    <row r="19" spans="1:13" x14ac:dyDescent="0.3">
      <c r="A19" s="54" t="s">
        <v>10</v>
      </c>
      <c r="B19" s="115" t="s">
        <v>20</v>
      </c>
      <c r="C19" s="116"/>
      <c r="D19" s="117"/>
      <c r="E19" s="115" t="s">
        <v>72</v>
      </c>
      <c r="F19" s="116"/>
      <c r="G19" s="117"/>
      <c r="H19" s="118" t="s">
        <v>73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74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hidden="1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544.47452809803872</v>
      </c>
      <c r="C22" s="3">
        <v>388</v>
      </c>
      <c r="D22" s="3">
        <v>1110</v>
      </c>
      <c r="E22" s="3">
        <v>139.13402436995074</v>
      </c>
      <c r="F22" s="3">
        <v>55</v>
      </c>
      <c r="G22" s="36">
        <v>0.34</v>
      </c>
      <c r="H22" s="3">
        <v>48.554264529504877</v>
      </c>
      <c r="I22" s="3">
        <v>28</v>
      </c>
      <c r="J22" s="36">
        <v>0.17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418.78942892732101</v>
      </c>
      <c r="C23" s="3">
        <v>554</v>
      </c>
      <c r="D23" s="3">
        <v>820</v>
      </c>
      <c r="E23" s="3">
        <v>198.82263362404791</v>
      </c>
      <c r="F23" s="3">
        <v>124</v>
      </c>
      <c r="G23" s="36">
        <v>0.49</v>
      </c>
      <c r="H23" s="3">
        <v>51.269808331807084</v>
      </c>
      <c r="I23" s="3">
        <v>25</v>
      </c>
      <c r="J23" s="36">
        <v>0.17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s="54" t="s">
        <v>12</v>
      </c>
      <c r="B26" s="115" t="s">
        <v>20</v>
      </c>
      <c r="C26" s="116"/>
      <c r="D26" s="117"/>
      <c r="E26" s="115" t="s">
        <v>72</v>
      </c>
      <c r="F26" s="116"/>
      <c r="G26" s="117"/>
      <c r="H26" s="118" t="s">
        <v>73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 t="s">
        <v>31</v>
      </c>
      <c r="F27" s="9" t="s">
        <v>40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hidden="1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1355.6433951020379</v>
      </c>
      <c r="C29" s="3">
        <f>D6/B29</f>
        <v>14320.647999209259</v>
      </c>
      <c r="D29" s="3">
        <v>13166</v>
      </c>
      <c r="E29" s="3">
        <v>1559.0669742857119</v>
      </c>
      <c r="F29" s="3">
        <f>G6/E29</f>
        <v>10649.654884629823</v>
      </c>
      <c r="G29" s="3">
        <v>12537</v>
      </c>
      <c r="H29" s="3">
        <v>1998.1219525000017</v>
      </c>
      <c r="I29" s="3">
        <f>J6/H29</f>
        <v>15600839.247655468</v>
      </c>
      <c r="J29" s="3">
        <v>14206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2252.5442016326524</v>
      </c>
      <c r="C30" s="3">
        <f>D7/B30</f>
        <v>16923.372573279474</v>
      </c>
      <c r="D30" s="3">
        <v>14001</v>
      </c>
      <c r="E30" s="3">
        <v>2451.7064081632652</v>
      </c>
      <c r="F30" s="3">
        <f>G7/E30</f>
        <v>1985.7309554224241</v>
      </c>
      <c r="G30" s="3">
        <v>11559</v>
      </c>
      <c r="H30" s="3">
        <v>2318.8890217857133</v>
      </c>
      <c r="I30" s="3">
        <f>J7/H30</f>
        <v>11182729.326161129</v>
      </c>
      <c r="J30" s="3">
        <v>13341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showGridLines="0" zoomScale="80" zoomScaleNormal="80" workbookViewId="0">
      <selection activeCell="M13" sqref="M13"/>
    </sheetView>
  </sheetViews>
  <sheetFormatPr defaultColWidth="9.109375" defaultRowHeight="14.4" x14ac:dyDescent="0.3"/>
  <cols>
    <col min="1" max="1" width="19.5546875" style="54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customWidth="1"/>
    <col min="9" max="9" width="22.44140625" style="5" customWidth="1"/>
    <col min="10" max="10" width="22" style="5" customWidth="1"/>
    <col min="11" max="11" width="22.33203125" style="5" customWidth="1"/>
    <col min="12" max="12" width="22.44140625" style="5" customWidth="1"/>
    <col min="13" max="13" width="22" style="5" customWidth="1"/>
    <col min="14" max="18" width="12.109375" style="54" customWidth="1"/>
    <col min="19" max="19" width="11.6640625" style="54" customWidth="1"/>
    <col min="20" max="16384" width="9.109375" style="54"/>
  </cols>
  <sheetData>
    <row r="1" spans="1:13" ht="18" x14ac:dyDescent="0.35">
      <c r="A1" s="38" t="s">
        <v>42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5" t="s">
        <v>72</v>
      </c>
      <c r="I3" s="116"/>
      <c r="J3" s="117"/>
      <c r="K3" s="118" t="s">
        <v>95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32</v>
      </c>
      <c r="C5" s="3">
        <v>56.913660963010116</v>
      </c>
      <c r="D5" s="3">
        <v>30966425.237525109</v>
      </c>
      <c r="E5" s="3"/>
      <c r="F5" s="3"/>
      <c r="G5" s="3">
        <v>7066339877.3721209</v>
      </c>
      <c r="H5" s="3"/>
      <c r="I5" s="3"/>
      <c r="J5" s="3"/>
      <c r="K5" s="3"/>
      <c r="L5" s="3"/>
      <c r="M5" s="3"/>
    </row>
    <row r="6" spans="1:13" x14ac:dyDescent="0.3">
      <c r="A6" s="1" t="s">
        <v>4</v>
      </c>
      <c r="B6" s="3">
        <v>25</v>
      </c>
      <c r="C6" s="3">
        <v>63.817992032652967</v>
      </c>
      <c r="D6" s="3">
        <v>19413691.873709247</v>
      </c>
      <c r="E6" s="3"/>
      <c r="F6" s="3"/>
      <c r="G6" s="3">
        <v>13572464206.726679</v>
      </c>
      <c r="H6" s="3"/>
      <c r="I6" s="3"/>
      <c r="J6" s="3"/>
      <c r="K6" s="3"/>
      <c r="L6" s="3"/>
      <c r="M6" s="3"/>
    </row>
    <row r="7" spans="1:13" x14ac:dyDescent="0.3">
      <c r="A7" s="1" t="s">
        <v>5</v>
      </c>
      <c r="B7" s="3">
        <v>26</v>
      </c>
      <c r="C7" s="32">
        <v>96.784278076923073</v>
      </c>
      <c r="D7" s="32">
        <v>38120644.76200974</v>
      </c>
      <c r="E7" s="32"/>
      <c r="F7" s="3"/>
      <c r="G7" s="3">
        <v>21573325623.514076</v>
      </c>
      <c r="H7" s="3"/>
      <c r="I7" s="3"/>
      <c r="J7" s="3"/>
      <c r="K7" s="3"/>
      <c r="L7" s="3"/>
      <c r="M7" s="3"/>
    </row>
    <row r="8" spans="1:13" x14ac:dyDescent="0.3">
      <c r="A8" s="2" t="s">
        <v>17</v>
      </c>
      <c r="B8" s="3"/>
      <c r="C8" s="3">
        <f>C7*C14/100</f>
        <v>4268186663.1923079</v>
      </c>
      <c r="D8" s="3"/>
      <c r="E8" s="3"/>
      <c r="F8" s="3"/>
      <c r="G8" s="3"/>
      <c r="H8" s="3"/>
      <c r="I8" s="3">
        <f>I7*I14/100</f>
        <v>0</v>
      </c>
      <c r="J8" s="3"/>
      <c r="K8" s="3"/>
      <c r="L8" s="3">
        <f>L7*L14/100</f>
        <v>0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5" t="s">
        <v>72</v>
      </c>
      <c r="I10" s="116"/>
      <c r="J10" s="117"/>
      <c r="K10" s="118" t="s">
        <v>95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60</v>
      </c>
      <c r="C12" s="35">
        <v>90</v>
      </c>
      <c r="D12" s="35">
        <v>150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49000000</v>
      </c>
      <c r="C13" s="3">
        <v>49000000</v>
      </c>
      <c r="D13" s="3">
        <v>49000000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2940000000</v>
      </c>
      <c r="C14" s="3">
        <f t="shared" ref="C14:M14" si="0">C12*C13</f>
        <v>4410000000</v>
      </c>
      <c r="D14" s="3">
        <f t="shared" si="0"/>
        <v>7350000000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23632337.102341276</v>
      </c>
      <c r="C15" s="3">
        <f>C12*C30*B7</f>
        <v>35448505.653511912</v>
      </c>
      <c r="D15" s="3">
        <f>D12*C30*B7</f>
        <v>59080842.755853191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0</v>
      </c>
      <c r="I15" s="3">
        <f>I12*I30*H7</f>
        <v>0</v>
      </c>
      <c r="J15" s="3">
        <f>J12*I30*H7</f>
        <v>0</v>
      </c>
      <c r="K15" s="3">
        <f>K12*L30*K7</f>
        <v>0</v>
      </c>
      <c r="L15" s="3">
        <f>L12*L30*K7</f>
        <v>0</v>
      </c>
      <c r="M15" s="3">
        <f>M12*L30*K7</f>
        <v>0</v>
      </c>
    </row>
    <row r="16" spans="1:13" x14ac:dyDescent="0.3">
      <c r="A16" s="1" t="s">
        <v>39</v>
      </c>
      <c r="B16" s="3"/>
      <c r="C16" s="3">
        <f>C7*B7*C30</f>
        <v>38120644.76200974</v>
      </c>
      <c r="D16" s="3"/>
      <c r="E16" s="3"/>
      <c r="F16" s="3"/>
      <c r="G16" s="3"/>
      <c r="H16" s="3"/>
      <c r="I16" s="3">
        <f>I7*H7*I30</f>
        <v>0</v>
      </c>
      <c r="J16" s="3"/>
      <c r="K16" s="3"/>
      <c r="L16" s="3">
        <f>L7*K7*L30</f>
        <v>0</v>
      </c>
      <c r="M16" s="3"/>
    </row>
    <row r="19" spans="1:13" x14ac:dyDescent="0.3">
      <c r="A19" s="54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5" t="s">
        <v>72</v>
      </c>
      <c r="I19" s="116"/>
      <c r="J19" s="117"/>
      <c r="K19" s="118" t="s">
        <v>95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74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hidden="1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544.47452809803872</v>
      </c>
      <c r="C22" s="3">
        <v>388</v>
      </c>
      <c r="D22" s="3">
        <v>1110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418.78942892732101</v>
      </c>
      <c r="C23" s="3">
        <v>554</v>
      </c>
      <c r="D23" s="3">
        <v>820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s="54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5" t="s">
        <v>72</v>
      </c>
      <c r="I26" s="116"/>
      <c r="J26" s="117"/>
      <c r="K26" s="118" t="s">
        <v>95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hidden="1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1595.4498008163241</v>
      </c>
      <c r="C29" s="3">
        <f>D6/B29</f>
        <v>12168.162146985811</v>
      </c>
      <c r="D29" s="3">
        <v>13166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2516.3912299999997</v>
      </c>
      <c r="C30" s="3">
        <f>D7/B30</f>
        <v>15148.934039962356</v>
      </c>
      <c r="D30" s="3">
        <v>14001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showGridLines="0" zoomScale="80" zoomScaleNormal="80" workbookViewId="0">
      <selection activeCell="B39" sqref="B39"/>
    </sheetView>
  </sheetViews>
  <sheetFormatPr defaultColWidth="9.109375" defaultRowHeight="14.4" x14ac:dyDescent="0.3"/>
  <cols>
    <col min="1" max="1" width="19.5546875" style="54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bestFit="1" customWidth="1"/>
    <col min="9" max="9" width="22.44140625" style="5" bestFit="1" customWidth="1"/>
    <col min="10" max="10" width="22" style="5" bestFit="1" customWidth="1"/>
    <col min="11" max="11" width="22.33203125" style="5" bestFit="1" customWidth="1"/>
    <col min="12" max="12" width="22.44140625" style="5" bestFit="1" customWidth="1"/>
    <col min="13" max="13" width="22" style="5" bestFit="1" customWidth="1"/>
    <col min="14" max="18" width="12.109375" style="54" customWidth="1"/>
    <col min="19" max="19" width="11.6640625" style="54" customWidth="1"/>
    <col min="20" max="16384" width="9.109375" style="54"/>
  </cols>
  <sheetData>
    <row r="1" spans="1:13" ht="18" x14ac:dyDescent="0.35">
      <c r="A1" s="38" t="s">
        <v>37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8" t="s">
        <v>21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19</v>
      </c>
      <c r="C5" s="3">
        <v>128.6749569736842</v>
      </c>
      <c r="D5" s="3">
        <v>20834474729.410908</v>
      </c>
      <c r="E5" s="3"/>
      <c r="F5" s="3"/>
      <c r="G5" s="3">
        <v>7066339877.3721209</v>
      </c>
      <c r="H5" s="3">
        <v>13</v>
      </c>
      <c r="I5" s="3">
        <v>96.917080608974373</v>
      </c>
      <c r="J5" s="3">
        <v>13973215576.076534</v>
      </c>
      <c r="K5" s="3">
        <v>5</v>
      </c>
      <c r="L5" s="3">
        <v>127.35309888444445</v>
      </c>
      <c r="M5" s="3">
        <v>5853812008.5993423</v>
      </c>
    </row>
    <row r="6" spans="1:13" x14ac:dyDescent="0.3">
      <c r="A6" s="1" t="s">
        <v>4</v>
      </c>
      <c r="B6" s="3">
        <v>9</v>
      </c>
      <c r="C6" s="3">
        <v>371.41559837962967</v>
      </c>
      <c r="D6" s="3">
        <v>24435091508.437847</v>
      </c>
      <c r="E6" s="3"/>
      <c r="F6" s="3"/>
      <c r="G6" s="3">
        <v>13572464206.726679</v>
      </c>
      <c r="H6" s="3">
        <v>17</v>
      </c>
      <c r="I6" s="3">
        <v>238.76725653011206</v>
      </c>
      <c r="J6" s="3">
        <v>31172379378.164001</v>
      </c>
      <c r="K6" s="3">
        <v>7</v>
      </c>
      <c r="L6" s="3">
        <v>178.52349047619049</v>
      </c>
      <c r="M6" s="3">
        <v>10965644086.063</v>
      </c>
    </row>
    <row r="7" spans="1:13" x14ac:dyDescent="0.3">
      <c r="A7" s="1" t="s">
        <v>5</v>
      </c>
      <c r="B7" s="3">
        <v>23</v>
      </c>
      <c r="C7" s="32">
        <v>247.37108187543134</v>
      </c>
      <c r="D7" s="32">
        <v>44860242402.139488</v>
      </c>
      <c r="E7" s="32"/>
      <c r="F7" s="3"/>
      <c r="G7" s="3">
        <v>21573325623.514076</v>
      </c>
      <c r="H7" s="3">
        <v>14</v>
      </c>
      <c r="I7" s="3">
        <v>220.8829325892857</v>
      </c>
      <c r="J7" s="3">
        <v>25931508268.03619</v>
      </c>
      <c r="K7" s="3">
        <v>15</v>
      </c>
      <c r="L7" s="3">
        <v>141.66531657037041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30871911018.053833</v>
      </c>
      <c r="D8" s="3"/>
      <c r="E8" s="3"/>
      <c r="F8" s="3"/>
      <c r="G8" s="3"/>
      <c r="H8" s="3"/>
      <c r="I8" s="3">
        <f>I7*I14/100</f>
        <v>20144523452.142857</v>
      </c>
      <c r="J8" s="3"/>
      <c r="K8" s="3"/>
      <c r="L8" s="3">
        <f>L7*L14/100</f>
        <v>19762311661.566673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8" t="s">
        <v>21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180</v>
      </c>
      <c r="C12" s="35">
        <v>260</v>
      </c>
      <c r="D12" s="35">
        <v>600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48000000</v>
      </c>
      <c r="C13" s="3">
        <v>48000000</v>
      </c>
      <c r="D13" s="3">
        <v>48000000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8640000000</v>
      </c>
      <c r="C14" s="3">
        <f t="shared" ref="C14:M14" si="0">C12*C13</f>
        <v>12480000000</v>
      </c>
      <c r="D14" s="3">
        <f t="shared" si="0"/>
        <v>28800000000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32619748898.081059</v>
      </c>
      <c r="C15" s="3">
        <f>C12*C30*B7</f>
        <v>47117415075.005974</v>
      </c>
      <c r="D15" s="3">
        <f>D12*C30*B7</f>
        <v>108732496326.93686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12913926286.862169</v>
      </c>
      <c r="I15" s="3">
        <f>I12*I30*H7</f>
        <v>22305872677.307384</v>
      </c>
      <c r="J15" s="3">
        <f>J12*I30*H7</f>
        <v>152619128844.73474</v>
      </c>
      <c r="K15" s="3">
        <f>K12*L30*K7</f>
        <v>22715006437.984253</v>
      </c>
      <c r="L15" s="3">
        <f>L12*L30*K7</f>
        <v>41421482328.088928</v>
      </c>
      <c r="M15" s="3">
        <f>M12*L30*K7</f>
        <v>467661897252.617</v>
      </c>
    </row>
    <row r="16" spans="1:13" x14ac:dyDescent="0.3">
      <c r="A16" s="1" t="s">
        <v>39</v>
      </c>
      <c r="B16" s="3">
        <f>B13*C31*B8</f>
        <v>0</v>
      </c>
      <c r="C16" s="3">
        <f>D7</f>
        <v>44860242402.139488</v>
      </c>
      <c r="D16" s="3">
        <f>D13*C31*B8</f>
        <v>0</v>
      </c>
      <c r="E16" s="3">
        <f>G8</f>
        <v>0</v>
      </c>
      <c r="F16" s="3">
        <f>E16</f>
        <v>0</v>
      </c>
      <c r="G16" s="3">
        <f>F16</f>
        <v>0</v>
      </c>
      <c r="H16" s="3">
        <f>H13*I31*H8</f>
        <v>0</v>
      </c>
      <c r="I16" s="3">
        <f>J7</f>
        <v>25931508268.03619</v>
      </c>
      <c r="J16" s="3">
        <f>J13*I31*H8</f>
        <v>0</v>
      </c>
      <c r="K16" s="3">
        <f>K13*L31*K8</f>
        <v>0</v>
      </c>
      <c r="L16" s="3">
        <f>M7</f>
        <v>18928991634.912003</v>
      </c>
      <c r="M16" s="3">
        <f>M13*L31*K8</f>
        <v>0</v>
      </c>
    </row>
    <row r="19" spans="1:13" x14ac:dyDescent="0.3">
      <c r="A19" s="54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8" t="s">
        <v>21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32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98.141711666582324</v>
      </c>
      <c r="C22" s="3">
        <v>269.63486841990425</v>
      </c>
      <c r="D22" s="3">
        <v>14.533756313817053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73.029518261264641</v>
      </c>
      <c r="C23" s="3">
        <v>260.94156979621749</v>
      </c>
      <c r="D23" s="3">
        <v>14.360839654301332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s="54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8" t="s">
        <v>21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3342.740385416666</v>
      </c>
      <c r="C29" s="3">
        <v>7309898.0749568623</v>
      </c>
      <c r="D29" s="3">
        <v>6566122.0117504839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5693.5264623015855</v>
      </c>
      <c r="C30" s="3">
        <v>7879166.4005026706</v>
      </c>
      <c r="D30" s="3">
        <v>5569725.189580325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"/>
  <sheetViews>
    <sheetView showGridLines="0" zoomScale="80" zoomScaleNormal="80" workbookViewId="0">
      <selection activeCell="A4" sqref="A4"/>
    </sheetView>
  </sheetViews>
  <sheetFormatPr defaultRowHeight="14.4" x14ac:dyDescent="0.3"/>
  <cols>
    <col min="1" max="1" width="19.5546875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bestFit="1" customWidth="1"/>
    <col min="9" max="9" width="22.44140625" style="5" bestFit="1" customWidth="1"/>
    <col min="10" max="10" width="22" style="5" bestFit="1" customWidth="1"/>
    <col min="11" max="11" width="22.33203125" style="5" bestFit="1" customWidth="1"/>
    <col min="12" max="12" width="22.44140625" style="5" bestFit="1" customWidth="1"/>
    <col min="13" max="13" width="22" style="5" bestFit="1" customWidth="1"/>
    <col min="14" max="18" width="12.109375" customWidth="1"/>
    <col min="19" max="19" width="11.6640625" customWidth="1"/>
  </cols>
  <sheetData>
    <row r="1" spans="1:13" ht="18" x14ac:dyDescent="0.35">
      <c r="A1" s="38" t="s">
        <v>41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8" t="s">
        <v>21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10</v>
      </c>
      <c r="C5" s="3">
        <v>216.63351258333333</v>
      </c>
      <c r="D5" s="3">
        <v>20834474729.410908</v>
      </c>
      <c r="E5" s="3"/>
      <c r="F5" s="3"/>
      <c r="G5" s="3">
        <v>7066339877.3721209</v>
      </c>
      <c r="H5" s="3">
        <v>5</v>
      </c>
      <c r="I5" s="3">
        <v>221.63254708333335</v>
      </c>
      <c r="J5" s="3">
        <v>13973215576.076534</v>
      </c>
      <c r="K5" s="3">
        <v>4</v>
      </c>
      <c r="L5" s="3">
        <v>156.11151582777779</v>
      </c>
      <c r="M5" s="3">
        <v>5853812008.5993423</v>
      </c>
    </row>
    <row r="6" spans="1:13" x14ac:dyDescent="0.3">
      <c r="A6" s="1" t="s">
        <v>4</v>
      </c>
      <c r="B6" s="3">
        <v>8</v>
      </c>
      <c r="C6" s="3">
        <v>414.08376901041669</v>
      </c>
      <c r="D6" s="3">
        <v>24435091508.437847</v>
      </c>
      <c r="E6" s="3"/>
      <c r="F6" s="3"/>
      <c r="G6" s="3">
        <v>13572464206.726679</v>
      </c>
      <c r="H6" s="3">
        <v>13</v>
      </c>
      <c r="I6" s="3">
        <v>302.41011302655676</v>
      </c>
      <c r="J6" s="3">
        <v>31172379378.164001</v>
      </c>
      <c r="K6" s="3">
        <v>5</v>
      </c>
      <c r="L6" s="3">
        <v>234.13045555555556</v>
      </c>
      <c r="M6" s="3">
        <v>10965644086.063</v>
      </c>
    </row>
    <row r="7" spans="1:13" x14ac:dyDescent="0.3">
      <c r="A7" s="1" t="s">
        <v>5</v>
      </c>
      <c r="B7" s="3">
        <v>12</v>
      </c>
      <c r="C7" s="32">
        <v>446.70222290013231</v>
      </c>
      <c r="D7" s="32">
        <v>44860242402.139488</v>
      </c>
      <c r="E7" s="32"/>
      <c r="F7" s="3"/>
      <c r="G7" s="3">
        <v>21573325623.514076</v>
      </c>
      <c r="H7" s="3">
        <v>12</v>
      </c>
      <c r="I7" s="3">
        <v>252.73635243055557</v>
      </c>
      <c r="J7" s="3">
        <v>25931508268.03619</v>
      </c>
      <c r="K7" s="3">
        <v>10</v>
      </c>
      <c r="L7" s="3">
        <v>195.43777174444446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55748437417.936516</v>
      </c>
      <c r="D8" s="3"/>
      <c r="E8" s="3"/>
      <c r="F8" s="3"/>
      <c r="G8" s="3"/>
      <c r="H8" s="3"/>
      <c r="I8" s="3">
        <f>I7*I14/100</f>
        <v>23049555341.666672</v>
      </c>
      <c r="J8" s="3"/>
      <c r="K8" s="3"/>
      <c r="L8" s="3">
        <f>L7*L14/100</f>
        <v>27263569158.349998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8" t="s">
        <v>21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180</v>
      </c>
      <c r="C12" s="35">
        <v>260</v>
      </c>
      <c r="D12" s="35">
        <v>600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48000000</v>
      </c>
      <c r="C13" s="3">
        <v>48000000</v>
      </c>
      <c r="D13" s="3">
        <v>48000000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8640000000</v>
      </c>
      <c r="C14" s="3">
        <f t="shared" ref="C14:M14" si="0">C12*C13</f>
        <v>12480000000</v>
      </c>
      <c r="D14" s="3">
        <f t="shared" si="0"/>
        <v>28800000000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17018999425.08577</v>
      </c>
      <c r="C15" s="3">
        <f>C12*C30*B7</f>
        <v>24582999169.568333</v>
      </c>
      <c r="D15" s="3">
        <f>D12*C30*B7</f>
        <v>56729998083.619232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11069079674.453289</v>
      </c>
      <c r="I15" s="3">
        <f>I12*I30*H7</f>
        <v>19119319437.692043</v>
      </c>
      <c r="J15" s="3">
        <f>J12*I30*H7</f>
        <v>130816396152.62976</v>
      </c>
      <c r="K15" s="3">
        <f>K12*L30*K7</f>
        <v>15143337625.322836</v>
      </c>
      <c r="L15" s="3">
        <f>L12*L30*K7</f>
        <v>27614321552.059288</v>
      </c>
      <c r="M15" s="3">
        <f>M12*L30*K7</f>
        <v>311774598168.41132</v>
      </c>
    </row>
    <row r="16" spans="1:13" x14ac:dyDescent="0.3">
      <c r="A16" s="1" t="s">
        <v>39</v>
      </c>
      <c r="B16" s="3"/>
      <c r="C16" s="3">
        <f>C7*B7*C30</f>
        <v>42235693748.454926</v>
      </c>
      <c r="D16" s="3"/>
      <c r="E16" s="3"/>
      <c r="F16" s="3"/>
      <c r="G16" s="3"/>
      <c r="H16" s="3"/>
      <c r="I16" s="3">
        <f>I7*H7*I30</f>
        <v>25432352924.404778</v>
      </c>
      <c r="J16" s="3"/>
      <c r="K16" s="3"/>
      <c r="L16" s="3">
        <f>L7*K7*L30</f>
        <v>17409295072.158249</v>
      </c>
      <c r="M16" s="3"/>
    </row>
    <row r="19" spans="1:13" x14ac:dyDescent="0.3">
      <c r="A19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8" t="s">
        <v>21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32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98.141711666582324</v>
      </c>
      <c r="C22" s="3">
        <v>269.63486841990425</v>
      </c>
      <c r="D22" s="3">
        <v>14.533756313817053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73.029518261264641</v>
      </c>
      <c r="C23" s="3">
        <v>260.94156979621749</v>
      </c>
      <c r="D23" s="3">
        <v>14.360839654301332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8" t="s">
        <v>21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3342.740385416666</v>
      </c>
      <c r="C29" s="3">
        <v>7309898.0749568623</v>
      </c>
      <c r="D29" s="3">
        <v>6566122.0117504839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5693.5264623015855</v>
      </c>
      <c r="C30" s="3">
        <v>7879166.4005026706</v>
      </c>
      <c r="D30" s="3">
        <v>5569725.189580325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showGridLines="0" zoomScale="80" zoomScaleNormal="80" workbookViewId="0">
      <selection activeCell="A21" sqref="A21"/>
    </sheetView>
  </sheetViews>
  <sheetFormatPr defaultRowHeight="14.4" x14ac:dyDescent="0.3"/>
  <cols>
    <col min="1" max="1" width="19.5546875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bestFit="1" customWidth="1"/>
    <col min="9" max="9" width="22.44140625" style="5" bestFit="1" customWidth="1"/>
    <col min="10" max="10" width="22" style="5" bestFit="1" customWidth="1"/>
    <col min="11" max="11" width="22.33203125" style="5" bestFit="1" customWidth="1"/>
    <col min="12" max="12" width="22.44140625" style="5" bestFit="1" customWidth="1"/>
    <col min="13" max="13" width="22" style="5" bestFit="1" customWidth="1"/>
    <col min="14" max="18" width="12.109375" customWidth="1"/>
    <col min="19" max="19" width="11.6640625" customWidth="1"/>
  </cols>
  <sheetData>
    <row r="1" spans="1:13" ht="18" x14ac:dyDescent="0.35">
      <c r="A1" s="38" t="s">
        <v>42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8" t="s">
        <v>21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20</v>
      </c>
      <c r="C5" s="3">
        <v>120.66660516666668</v>
      </c>
      <c r="D5" s="3">
        <v>20834474729.410908</v>
      </c>
      <c r="E5" s="3"/>
      <c r="F5" s="3"/>
      <c r="G5" s="3">
        <v>7066339877.3721209</v>
      </c>
      <c r="H5" s="3">
        <v>14</v>
      </c>
      <c r="I5" s="3">
        <v>90.404754315476197</v>
      </c>
      <c r="J5" s="3">
        <v>13973215576.076534</v>
      </c>
      <c r="K5" s="3">
        <v>6</v>
      </c>
      <c r="L5" s="3">
        <v>106.05953129259258</v>
      </c>
      <c r="M5" s="3">
        <v>5853812008.5993423</v>
      </c>
    </row>
    <row r="6" spans="1:13" x14ac:dyDescent="0.3">
      <c r="A6" s="1" t="s">
        <v>4</v>
      </c>
      <c r="B6" s="3">
        <v>9</v>
      </c>
      <c r="C6" s="3">
        <v>371.41559837962961</v>
      </c>
      <c r="D6" s="3">
        <v>24435091508.437847</v>
      </c>
      <c r="E6" s="3"/>
      <c r="F6" s="3"/>
      <c r="G6" s="3">
        <v>13572464206.726679</v>
      </c>
      <c r="H6" s="3">
        <v>18</v>
      </c>
      <c r="I6" s="3">
        <v>225.93248232473545</v>
      </c>
      <c r="J6" s="3">
        <v>31172379378.164001</v>
      </c>
      <c r="K6" s="3">
        <v>7</v>
      </c>
      <c r="L6" s="3">
        <v>178.52349047619046</v>
      </c>
      <c r="M6" s="3">
        <v>10965644086.063</v>
      </c>
    </row>
    <row r="7" spans="1:13" x14ac:dyDescent="0.3">
      <c r="A7" s="1" t="s">
        <v>5</v>
      </c>
      <c r="B7" s="3">
        <v>24</v>
      </c>
      <c r="C7" s="32">
        <v>237.23026926256605</v>
      </c>
      <c r="D7" s="32">
        <v>44860242402.139488</v>
      </c>
      <c r="E7" s="32"/>
      <c r="F7" s="3"/>
      <c r="G7" s="3">
        <v>21573325623.514076</v>
      </c>
      <c r="H7" s="3">
        <v>15</v>
      </c>
      <c r="I7" s="3">
        <v>206.15740374999999</v>
      </c>
      <c r="J7" s="3">
        <v>25931508268.03619</v>
      </c>
      <c r="K7" s="3">
        <v>15</v>
      </c>
      <c r="L7" s="3">
        <v>141.66531657037038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29606337603.968243</v>
      </c>
      <c r="D8" s="3"/>
      <c r="E8" s="3"/>
      <c r="F8" s="3"/>
      <c r="G8" s="3"/>
      <c r="H8" s="3"/>
      <c r="I8" s="3">
        <f>I7*I14/100</f>
        <v>18801555221.999996</v>
      </c>
      <c r="J8" s="3"/>
      <c r="K8" s="3"/>
      <c r="L8" s="3">
        <f>L7*L14/100</f>
        <v>19762311661.566666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8" t="s">
        <v>21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180</v>
      </c>
      <c r="C12" s="35">
        <v>260</v>
      </c>
      <c r="D12" s="35">
        <v>600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48000000</v>
      </c>
      <c r="C13" s="3">
        <v>48000000</v>
      </c>
      <c r="D13" s="3">
        <v>48000000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8640000000</v>
      </c>
      <c r="C14" s="3">
        <f t="shared" ref="C14:M14" si="0">C12*C13</f>
        <v>12480000000</v>
      </c>
      <c r="D14" s="3">
        <f t="shared" si="0"/>
        <v>28800000000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34037998850.171539</v>
      </c>
      <c r="C15" s="3">
        <f>C12*C30*B7</f>
        <v>49165998339.136665</v>
      </c>
      <c r="D15" s="3">
        <f>D12*C30*B7</f>
        <v>113459996167.23846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13836349593.06661</v>
      </c>
      <c r="I15" s="3">
        <f>I12*I30*H7</f>
        <v>23899149297.115055</v>
      </c>
      <c r="J15" s="3">
        <f>J12*I30*H7</f>
        <v>163520495190.7872</v>
      </c>
      <c r="K15" s="3">
        <f>K12*L30*K7</f>
        <v>22715006437.984253</v>
      </c>
      <c r="L15" s="3">
        <f>L12*L30*K7</f>
        <v>41421482328.088928</v>
      </c>
      <c r="M15" s="3">
        <f>M12*L30*K7</f>
        <v>467661897252.617</v>
      </c>
    </row>
    <row r="16" spans="1:13" x14ac:dyDescent="0.3">
      <c r="A16" s="1" t="s">
        <v>39</v>
      </c>
      <c r="B16" s="3"/>
      <c r="C16" s="3">
        <f>C7*B7*C30</f>
        <v>44860242402.139488</v>
      </c>
      <c r="D16" s="3"/>
      <c r="E16" s="3"/>
      <c r="F16" s="3"/>
      <c r="G16" s="3"/>
      <c r="H16" s="3"/>
      <c r="I16" s="3">
        <f>I7*H7*I30</f>
        <v>25931508268.036194</v>
      </c>
      <c r="J16" s="3"/>
      <c r="K16" s="3"/>
      <c r="L16" s="3">
        <f>L7*K7*L30</f>
        <v>18928991634.912003</v>
      </c>
      <c r="M16" s="3"/>
    </row>
    <row r="19" spans="1:13" x14ac:dyDescent="0.3">
      <c r="A19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8" t="s">
        <v>21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32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98.141711666582324</v>
      </c>
      <c r="C22" s="3">
        <v>269.63486841990425</v>
      </c>
      <c r="D22" s="3">
        <v>14.533756313817053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73.029518261264641</v>
      </c>
      <c r="C23" s="3">
        <v>260.94156979621749</v>
      </c>
      <c r="D23" s="3">
        <v>14.360839654301332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8" t="s">
        <v>21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3342.740385416666</v>
      </c>
      <c r="C29" s="3">
        <v>7309898.0749568623</v>
      </c>
      <c r="D29" s="3">
        <v>6566122.0117504839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5693.5264623015855</v>
      </c>
      <c r="C30" s="3">
        <v>7879166.4005026706</v>
      </c>
      <c r="D30" s="3">
        <v>5569725.189580325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showGridLines="0" topLeftCell="A4" zoomScale="80" zoomScaleNormal="80" workbookViewId="0">
      <selection activeCell="A19" sqref="A19:M23"/>
    </sheetView>
  </sheetViews>
  <sheetFormatPr defaultRowHeight="14.4" x14ac:dyDescent="0.3"/>
  <cols>
    <col min="1" max="1" width="19.5546875" bestFit="1" customWidth="1"/>
    <col min="2" max="2" width="22.33203125" style="5" bestFit="1" customWidth="1"/>
    <col min="3" max="4" width="22.44140625" style="5" bestFit="1" customWidth="1"/>
    <col min="5" max="5" width="22.33203125" style="5" hidden="1" customWidth="1"/>
    <col min="6" max="6" width="22.44140625" style="5" hidden="1" customWidth="1"/>
    <col min="7" max="7" width="22" style="5" hidden="1" customWidth="1"/>
    <col min="8" max="8" width="22.33203125" style="5" bestFit="1" customWidth="1"/>
    <col min="9" max="9" width="22.44140625" style="5" bestFit="1" customWidth="1"/>
    <col min="10" max="10" width="22" style="5" bestFit="1" customWidth="1"/>
    <col min="11" max="11" width="22.33203125" style="5" bestFit="1" customWidth="1"/>
    <col min="12" max="12" width="22.44140625" style="5" bestFit="1" customWidth="1"/>
    <col min="13" max="13" width="22" style="5" bestFit="1" customWidth="1"/>
    <col min="14" max="18" width="12.109375" customWidth="1"/>
    <col min="19" max="19" width="11.6640625" customWidth="1"/>
  </cols>
  <sheetData>
    <row r="1" spans="1:13" ht="18" x14ac:dyDescent="0.35">
      <c r="A1" s="38" t="s">
        <v>43</v>
      </c>
    </row>
    <row r="2" spans="1:13" x14ac:dyDescent="0.3">
      <c r="A2" s="37"/>
    </row>
    <row r="3" spans="1:13" x14ac:dyDescent="0.3">
      <c r="B3" s="115" t="s">
        <v>20</v>
      </c>
      <c r="C3" s="116"/>
      <c r="D3" s="117"/>
      <c r="E3" s="115" t="s">
        <v>6</v>
      </c>
      <c r="F3" s="116"/>
      <c r="G3" s="117"/>
      <c r="H3" s="118" t="s">
        <v>21</v>
      </c>
      <c r="I3" s="118"/>
      <c r="J3" s="119"/>
      <c r="K3" s="118" t="s">
        <v>22</v>
      </c>
      <c r="L3" s="118"/>
      <c r="M3" s="119"/>
    </row>
    <row r="4" spans="1:13" x14ac:dyDescent="0.3">
      <c r="A4" s="4" t="s">
        <v>0</v>
      </c>
      <c r="B4" s="31" t="s">
        <v>1</v>
      </c>
      <c r="C4" s="31" t="s">
        <v>2</v>
      </c>
      <c r="D4" s="31" t="s">
        <v>23</v>
      </c>
      <c r="E4" s="31" t="s">
        <v>1</v>
      </c>
      <c r="F4" s="31" t="s">
        <v>2</v>
      </c>
      <c r="G4" s="31" t="s">
        <v>23</v>
      </c>
      <c r="H4" s="31" t="s">
        <v>1</v>
      </c>
      <c r="I4" s="31" t="s">
        <v>2</v>
      </c>
      <c r="J4" s="31" t="s">
        <v>23</v>
      </c>
      <c r="K4" s="31" t="s">
        <v>1</v>
      </c>
      <c r="L4" s="31" t="s">
        <v>2</v>
      </c>
      <c r="M4" s="31" t="s">
        <v>23</v>
      </c>
    </row>
    <row r="5" spans="1:13" x14ac:dyDescent="0.3">
      <c r="A5" s="1" t="s">
        <v>3</v>
      </c>
      <c r="B5" s="3">
        <v>41</v>
      </c>
      <c r="C5" s="3">
        <v>53.582580599593491</v>
      </c>
      <c r="D5" s="3">
        <v>20834474729.410908</v>
      </c>
      <c r="E5" s="3"/>
      <c r="F5" s="3"/>
      <c r="G5" s="3">
        <v>7066339877.3721209</v>
      </c>
      <c r="H5" s="3">
        <v>41</v>
      </c>
      <c r="I5" s="3">
        <v>27.997991514227639</v>
      </c>
      <c r="J5" s="3">
        <v>13973215576.076534</v>
      </c>
      <c r="K5" s="3">
        <v>41</v>
      </c>
      <c r="L5" s="3">
        <v>19.045366158536588</v>
      </c>
      <c r="M5" s="3">
        <v>5853812008.5993423</v>
      </c>
    </row>
    <row r="6" spans="1:13" x14ac:dyDescent="0.3">
      <c r="A6" s="1" t="s">
        <v>4</v>
      </c>
      <c r="B6" s="3">
        <v>38</v>
      </c>
      <c r="C6" s="3">
        <v>74.884608497807022</v>
      </c>
      <c r="D6" s="3">
        <v>24435091508.437847</v>
      </c>
      <c r="E6" s="3"/>
      <c r="F6" s="3"/>
      <c r="G6" s="3">
        <v>13572464206.726679</v>
      </c>
      <c r="H6" s="3">
        <v>38</v>
      </c>
      <c r="I6" s="3">
        <v>95.401342653508777</v>
      </c>
      <c r="J6" s="3">
        <v>31172379378.164001</v>
      </c>
      <c r="K6" s="3">
        <v>38</v>
      </c>
      <c r="L6" s="3">
        <v>56.8173394736842</v>
      </c>
      <c r="M6" s="3">
        <v>10965644086.063</v>
      </c>
    </row>
    <row r="7" spans="1:13" x14ac:dyDescent="0.3">
      <c r="A7" s="1" t="s">
        <v>5</v>
      </c>
      <c r="B7" s="3">
        <v>46</v>
      </c>
      <c r="C7" s="32">
        <v>92.795247748447196</v>
      </c>
      <c r="D7" s="32">
        <v>44860242402.139488</v>
      </c>
      <c r="E7" s="32"/>
      <c r="F7" s="3"/>
      <c r="G7" s="3">
        <v>21573325623.514076</v>
      </c>
      <c r="H7" s="3">
        <v>46</v>
      </c>
      <c r="I7" s="3">
        <v>56.437046059782617</v>
      </c>
      <c r="J7" s="3">
        <v>25931508268.03619</v>
      </c>
      <c r="K7" s="3">
        <v>46</v>
      </c>
      <c r="L7" s="3">
        <v>60.566294157608681</v>
      </c>
      <c r="M7" s="3">
        <v>18928991634.912003</v>
      </c>
    </row>
    <row r="8" spans="1:13" x14ac:dyDescent="0.3">
      <c r="A8" s="2" t="s">
        <v>17</v>
      </c>
      <c r="B8" s="3"/>
      <c r="C8" s="3">
        <f>C7*C14/100</f>
        <v>11580846919.00621</v>
      </c>
      <c r="D8" s="3"/>
      <c r="E8" s="3"/>
      <c r="F8" s="3"/>
      <c r="G8" s="3"/>
      <c r="H8" s="3"/>
      <c r="I8" s="3">
        <f>I7*I14/100</f>
        <v>5147058600.6521749</v>
      </c>
      <c r="J8" s="3"/>
      <c r="K8" s="3"/>
      <c r="L8" s="3">
        <f>L7*L14/100</f>
        <v>8448998034.9864111</v>
      </c>
      <c r="M8" s="3"/>
    </row>
    <row r="10" spans="1:13" x14ac:dyDescent="0.3">
      <c r="B10" s="115" t="s">
        <v>20</v>
      </c>
      <c r="C10" s="116"/>
      <c r="D10" s="117"/>
      <c r="E10" s="115" t="s">
        <v>6</v>
      </c>
      <c r="F10" s="116"/>
      <c r="G10" s="117"/>
      <c r="H10" s="118" t="s">
        <v>21</v>
      </c>
      <c r="I10" s="118"/>
      <c r="J10" s="119"/>
      <c r="K10" s="118" t="s">
        <v>22</v>
      </c>
      <c r="L10" s="118"/>
      <c r="M10" s="119"/>
    </row>
    <row r="11" spans="1:13" x14ac:dyDescent="0.3">
      <c r="B11" s="33" t="s">
        <v>8</v>
      </c>
      <c r="C11" s="33" t="s">
        <v>9</v>
      </c>
      <c r="D11" s="33" t="s">
        <v>15</v>
      </c>
      <c r="E11" s="33" t="s">
        <v>8</v>
      </c>
      <c r="F11" s="33" t="s">
        <v>9</v>
      </c>
      <c r="G11" s="33" t="s">
        <v>15</v>
      </c>
      <c r="H11" s="33" t="s">
        <v>8</v>
      </c>
      <c r="I11" s="33" t="s">
        <v>9</v>
      </c>
      <c r="J11" s="33" t="s">
        <v>15</v>
      </c>
      <c r="K11" s="33" t="s">
        <v>8</v>
      </c>
      <c r="L11" s="33" t="s">
        <v>9</v>
      </c>
      <c r="M11" s="33" t="s">
        <v>15</v>
      </c>
    </row>
    <row r="12" spans="1:13" x14ac:dyDescent="0.3">
      <c r="A12" s="1" t="s">
        <v>7</v>
      </c>
      <c r="B12" s="34">
        <v>180</v>
      </c>
      <c r="C12" s="35">
        <v>260</v>
      </c>
      <c r="D12" s="35">
        <v>600</v>
      </c>
      <c r="E12" s="34"/>
      <c r="F12" s="35"/>
      <c r="G12" s="35"/>
      <c r="H12" s="34">
        <v>110</v>
      </c>
      <c r="I12" s="35">
        <v>190</v>
      </c>
      <c r="J12" s="35">
        <v>1300</v>
      </c>
      <c r="K12" s="34">
        <v>170</v>
      </c>
      <c r="L12" s="35">
        <v>310</v>
      </c>
      <c r="M12" s="35">
        <v>3500</v>
      </c>
    </row>
    <row r="13" spans="1:13" x14ac:dyDescent="0.3">
      <c r="A13" s="1" t="s">
        <v>16</v>
      </c>
      <c r="B13" s="3">
        <v>48000000</v>
      </c>
      <c r="C13" s="3">
        <v>48000000</v>
      </c>
      <c r="D13" s="3">
        <v>48000000</v>
      </c>
      <c r="E13" s="3">
        <v>45000000</v>
      </c>
      <c r="F13" s="3">
        <v>45000000</v>
      </c>
      <c r="G13" s="3">
        <v>45000000</v>
      </c>
      <c r="H13" s="3">
        <v>48000000</v>
      </c>
      <c r="I13" s="3">
        <v>48000000</v>
      </c>
      <c r="J13" s="3">
        <v>48000000</v>
      </c>
      <c r="K13" s="3">
        <v>45000000</v>
      </c>
      <c r="L13" s="3">
        <v>45000000</v>
      </c>
      <c r="M13" s="3">
        <v>45000000</v>
      </c>
    </row>
    <row r="14" spans="1:13" x14ac:dyDescent="0.3">
      <c r="A14" s="1" t="s">
        <v>17</v>
      </c>
      <c r="B14" s="3">
        <f>B12*B13</f>
        <v>8640000000</v>
      </c>
      <c r="C14" s="3">
        <f t="shared" ref="C14:M14" si="0">C12*C13</f>
        <v>12480000000</v>
      </c>
      <c r="D14" s="3">
        <f t="shared" si="0"/>
        <v>28800000000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5280000000</v>
      </c>
      <c r="I14" s="3">
        <f t="shared" si="0"/>
        <v>9120000000</v>
      </c>
      <c r="J14" s="3">
        <f t="shared" si="0"/>
        <v>62400000000</v>
      </c>
      <c r="K14" s="3">
        <f t="shared" si="0"/>
        <v>7650000000</v>
      </c>
      <c r="L14" s="3">
        <f t="shared" si="0"/>
        <v>13950000000</v>
      </c>
      <c r="M14" s="3">
        <f t="shared" si="0"/>
        <v>157500000000</v>
      </c>
    </row>
    <row r="15" spans="1:13" x14ac:dyDescent="0.3">
      <c r="A15" s="1" t="s">
        <v>38</v>
      </c>
      <c r="B15" s="3">
        <f>B12*C30*B7</f>
        <v>65239497796.162117</v>
      </c>
      <c r="C15" s="3">
        <f>C12*C30*B7</f>
        <v>94234830150.011948</v>
      </c>
      <c r="D15" s="3">
        <f>D12*C30*B7</f>
        <v>217464992653.87372</v>
      </c>
      <c r="E15" s="3">
        <f>G7</f>
        <v>21573325623.514076</v>
      </c>
      <c r="F15" s="3">
        <f>E15</f>
        <v>21573325623.514076</v>
      </c>
      <c r="G15" s="3">
        <f>F15</f>
        <v>21573325623.514076</v>
      </c>
      <c r="H15" s="3">
        <f>H12*I30*H7</f>
        <v>42431472085.404274</v>
      </c>
      <c r="I15" s="3">
        <f>I12*I30*H7</f>
        <v>73290724511.152832</v>
      </c>
      <c r="J15" s="3">
        <f>J12*I30*H7</f>
        <v>501462851918.41412</v>
      </c>
      <c r="K15" s="3">
        <f>K12*L30*K7</f>
        <v>69659353076.485046</v>
      </c>
      <c r="L15" s="3">
        <f>L12*L30*K7</f>
        <v>127025879139.47272</v>
      </c>
      <c r="M15" s="3">
        <f>M12*L30*K7</f>
        <v>1434163151574.6921</v>
      </c>
    </row>
    <row r="16" spans="1:13" x14ac:dyDescent="0.3">
      <c r="A16" s="1" t="s">
        <v>39</v>
      </c>
      <c r="B16" s="3"/>
      <c r="C16" s="3">
        <f>C7*B7*C30</f>
        <v>33632863116.550766</v>
      </c>
      <c r="D16" s="3"/>
      <c r="E16" s="3"/>
      <c r="F16" s="3"/>
      <c r="G16" s="3"/>
      <c r="H16" s="3"/>
      <c r="I16" s="3">
        <f>I7*H7*I30</f>
        <v>21770063131.530376</v>
      </c>
      <c r="J16" s="3"/>
      <c r="K16" s="3"/>
      <c r="L16" s="3">
        <f>L7*K7*L30</f>
        <v>24817699230.935982</v>
      </c>
      <c r="M16" s="3"/>
    </row>
    <row r="19" spans="1:13" x14ac:dyDescent="0.3">
      <c r="A19" t="s">
        <v>10</v>
      </c>
      <c r="B19" s="115" t="s">
        <v>20</v>
      </c>
      <c r="C19" s="116"/>
      <c r="D19" s="117"/>
      <c r="E19" s="115" t="s">
        <v>6</v>
      </c>
      <c r="F19" s="116"/>
      <c r="G19" s="117"/>
      <c r="H19" s="118" t="s">
        <v>21</v>
      </c>
      <c r="I19" s="118"/>
      <c r="J19" s="119"/>
      <c r="K19" s="118" t="s">
        <v>22</v>
      </c>
      <c r="L19" s="118"/>
      <c r="M19" s="119"/>
    </row>
    <row r="20" spans="1:13" x14ac:dyDescent="0.3">
      <c r="A20" s="1" t="s">
        <v>0</v>
      </c>
      <c r="B20" s="3" t="s">
        <v>19</v>
      </c>
      <c r="C20" s="3" t="s">
        <v>11</v>
      </c>
      <c r="D20" s="3" t="s">
        <v>32</v>
      </c>
      <c r="E20" s="3" t="s">
        <v>19</v>
      </c>
      <c r="F20" s="3" t="s">
        <v>11</v>
      </c>
      <c r="G20" s="3" t="s">
        <v>18</v>
      </c>
      <c r="H20" s="3" t="s">
        <v>19</v>
      </c>
      <c r="I20" s="3" t="s">
        <v>11</v>
      </c>
      <c r="J20" s="3" t="s">
        <v>18</v>
      </c>
      <c r="K20" s="3" t="s">
        <v>19</v>
      </c>
      <c r="L20" s="3" t="s">
        <v>11</v>
      </c>
      <c r="M20" s="3" t="s">
        <v>18</v>
      </c>
    </row>
    <row r="21" spans="1:13" x14ac:dyDescent="0.3">
      <c r="A21" s="1" t="s">
        <v>3</v>
      </c>
      <c r="B21" s="3">
        <v>132.2066140234345</v>
      </c>
      <c r="C21" s="3">
        <v>237.25612196280406</v>
      </c>
      <c r="D21" s="3">
        <v>13.351466776720466</v>
      </c>
      <c r="E21" s="3"/>
      <c r="F21" s="3"/>
      <c r="G21" s="3"/>
      <c r="H21" s="3">
        <v>191.77341013836886</v>
      </c>
      <c r="I21" s="3">
        <v>201.76556153189364</v>
      </c>
      <c r="J21" s="36">
        <v>0.4034670431399448</v>
      </c>
      <c r="K21" s="3">
        <v>521.68206934426689</v>
      </c>
      <c r="L21" s="3">
        <v>839.91522628806104</v>
      </c>
      <c r="M21" s="36">
        <v>1.5163540066784633</v>
      </c>
    </row>
    <row r="22" spans="1:13" x14ac:dyDescent="0.3">
      <c r="A22" s="1" t="s">
        <v>4</v>
      </c>
      <c r="B22" s="3">
        <v>98.141711666582324</v>
      </c>
      <c r="C22" s="3">
        <v>269.63486841990425</v>
      </c>
      <c r="D22" s="3">
        <v>14.533756313817053</v>
      </c>
      <c r="E22" s="3"/>
      <c r="F22" s="3"/>
      <c r="G22" s="3"/>
      <c r="H22" s="3">
        <v>191.77341013977235</v>
      </c>
      <c r="I22" s="3">
        <v>209.74346910419712</v>
      </c>
      <c r="J22" s="36">
        <v>0.40129711501407833</v>
      </c>
      <c r="K22" s="3">
        <v>393.70353052767217</v>
      </c>
      <c r="L22" s="3">
        <v>888.56859478747538</v>
      </c>
      <c r="M22" s="36">
        <v>0.40463430131924744</v>
      </c>
    </row>
    <row r="23" spans="1:13" x14ac:dyDescent="0.3">
      <c r="A23" s="1" t="s">
        <v>5</v>
      </c>
      <c r="B23" s="3">
        <v>73.029518261264641</v>
      </c>
      <c r="C23" s="3">
        <v>260.94156979621749</v>
      </c>
      <c r="D23" s="3">
        <v>14.360839654301332</v>
      </c>
      <c r="E23" s="3"/>
      <c r="F23" s="3"/>
      <c r="G23" s="3"/>
      <c r="H23" s="3">
        <v>192.80373620904965</v>
      </c>
      <c r="I23" s="3">
        <v>341.07805893517428</v>
      </c>
      <c r="J23" s="36">
        <v>0.39979919952537496</v>
      </c>
      <c r="K23" s="3">
        <v>683.22981936493989</v>
      </c>
      <c r="L23" s="3">
        <v>879.41540117863246</v>
      </c>
      <c r="M23" s="36">
        <v>1.4732236630479483</v>
      </c>
    </row>
    <row r="26" spans="1:13" x14ac:dyDescent="0.3">
      <c r="A26" t="s">
        <v>12</v>
      </c>
      <c r="B26" s="115" t="s">
        <v>20</v>
      </c>
      <c r="C26" s="116"/>
      <c r="D26" s="117"/>
      <c r="E26" s="115" t="s">
        <v>6</v>
      </c>
      <c r="F26" s="116"/>
      <c r="G26" s="117"/>
      <c r="H26" s="118" t="s">
        <v>21</v>
      </c>
      <c r="I26" s="118"/>
      <c r="J26" s="119"/>
      <c r="K26" s="118" t="s">
        <v>22</v>
      </c>
      <c r="L26" s="118"/>
      <c r="M26" s="119"/>
    </row>
    <row r="27" spans="1:13" ht="20.25" customHeight="1" x14ac:dyDescent="0.3">
      <c r="A27" s="1" t="s">
        <v>0</v>
      </c>
      <c r="B27" s="9" t="s">
        <v>31</v>
      </c>
      <c r="C27" s="9" t="s">
        <v>40</v>
      </c>
      <c r="D27" s="9" t="s">
        <v>13</v>
      </c>
      <c r="E27" s="9"/>
      <c r="F27" s="9" t="s">
        <v>14</v>
      </c>
      <c r="G27" s="9" t="s">
        <v>13</v>
      </c>
      <c r="H27" s="9" t="s">
        <v>31</v>
      </c>
      <c r="I27" s="9" t="s">
        <v>40</v>
      </c>
      <c r="J27" s="9" t="s">
        <v>13</v>
      </c>
      <c r="K27" s="9" t="s">
        <v>31</v>
      </c>
      <c r="L27" s="9" t="s">
        <v>40</v>
      </c>
      <c r="M27" s="9" t="s">
        <v>13</v>
      </c>
    </row>
    <row r="28" spans="1:13" ht="20.25" customHeight="1" x14ac:dyDescent="0.3">
      <c r="A28" s="1" t="s">
        <v>3</v>
      </c>
      <c r="B28" s="9">
        <v>2450.9756720833334</v>
      </c>
      <c r="C28" s="9">
        <v>8500482.0597429965</v>
      </c>
      <c r="D28" s="9">
        <v>4734647.3960782839</v>
      </c>
      <c r="E28" s="9"/>
      <c r="F28" s="9"/>
      <c r="G28" s="9"/>
      <c r="H28" s="9">
        <v>1271.0651291666666</v>
      </c>
      <c r="I28" s="9">
        <v>10993312.030546876</v>
      </c>
      <c r="J28" s="9">
        <v>4929062.9112860924</v>
      </c>
      <c r="K28" s="9">
        <v>643.09272108888888</v>
      </c>
      <c r="L28" s="9">
        <v>9102594.0997864641</v>
      </c>
      <c r="M28" s="9">
        <v>4929292.3454907322</v>
      </c>
    </row>
    <row r="29" spans="1:13" x14ac:dyDescent="0.3">
      <c r="A29" s="1" t="s">
        <v>4</v>
      </c>
      <c r="B29" s="3">
        <v>3342.740385416666</v>
      </c>
      <c r="C29" s="3">
        <v>7309898.0749568623</v>
      </c>
      <c r="D29" s="3">
        <v>6566122.0117504839</v>
      </c>
      <c r="E29" s="3"/>
      <c r="F29" s="3"/>
      <c r="G29" s="3"/>
      <c r="H29" s="3">
        <v>4066.7846818452367</v>
      </c>
      <c r="I29" s="3">
        <v>7665116.7486988874</v>
      </c>
      <c r="J29" s="3">
        <v>6532508.5489464356</v>
      </c>
      <c r="K29" s="3">
        <v>1249.6644333333334</v>
      </c>
      <c r="L29" s="3">
        <v>8774870.9121963475</v>
      </c>
      <c r="M29" s="3">
        <v>4836132.4235171527</v>
      </c>
    </row>
    <row r="30" spans="1:13" x14ac:dyDescent="0.3">
      <c r="A30" s="1" t="s">
        <v>5</v>
      </c>
      <c r="B30" s="3">
        <v>5693.5264623015855</v>
      </c>
      <c r="C30" s="3">
        <v>7879166.4005026706</v>
      </c>
      <c r="D30" s="3">
        <v>5569725.189580325</v>
      </c>
      <c r="E30" s="3"/>
      <c r="F30" s="3"/>
      <c r="G30" s="3"/>
      <c r="H30" s="3">
        <v>3092.3610562499994</v>
      </c>
      <c r="I30" s="3">
        <v>8385666.42004037</v>
      </c>
      <c r="J30" s="3">
        <v>6104432.0126408255</v>
      </c>
      <c r="K30" s="3">
        <v>2124.9797485555555</v>
      </c>
      <c r="L30" s="3">
        <v>8907845.6619546097</v>
      </c>
      <c r="M30" s="3">
        <v>6012524.4360163799</v>
      </c>
    </row>
  </sheetData>
  <mergeCells count="16">
    <mergeCell ref="B3:D3"/>
    <mergeCell ref="E3:G3"/>
    <mergeCell ref="H3:J3"/>
    <mergeCell ref="K3:M3"/>
    <mergeCell ref="B10:D10"/>
    <mergeCell ref="E10:G10"/>
    <mergeCell ref="H10:J10"/>
    <mergeCell ref="K10:M10"/>
    <mergeCell ref="B19:D19"/>
    <mergeCell ref="E19:G19"/>
    <mergeCell ref="H19:J19"/>
    <mergeCell ref="K19:M19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All GRP_ayush&gt;0</vt:lpstr>
      <vt:lpstr>Summary All GRP</vt:lpstr>
      <vt:lpstr>Summary GRP&gt;10_ayush</vt:lpstr>
      <vt:lpstr>Summary GRP&gt;50_ayush</vt:lpstr>
      <vt:lpstr>Summary Freq&gt;1_ayush</vt:lpstr>
      <vt:lpstr>Summary GRP&gt;10</vt:lpstr>
      <vt:lpstr>Summary GRP&gt;50</vt:lpstr>
      <vt:lpstr>Summary Freq&gt;1</vt:lpstr>
      <vt:lpstr>Summary Freq&gt;=2</vt:lpstr>
      <vt:lpstr>Platform Summary_</vt:lpstr>
      <vt:lpstr>Platform Summary_ayush</vt:lpstr>
      <vt:lpstr>Platform Summary</vt:lpstr>
      <vt:lpstr>Imp Missing Reach</vt:lpstr>
      <vt:lpstr>Effectiveness Calc</vt:lpstr>
      <vt:lpstr>Imp_missing_reach</vt:lpstr>
      <vt:lpstr>Effectiveness_calculation_pepsi</vt:lpstr>
      <vt:lpstr>Effect_calc_Mirinda</vt:lpstr>
      <vt:lpstr>Effect_calc_Black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Panchaity</dc:creator>
  <cp:lastModifiedBy>Ayush Panchaity</cp:lastModifiedBy>
  <dcterms:created xsi:type="dcterms:W3CDTF">2020-09-09T04:54:00Z</dcterms:created>
  <dcterms:modified xsi:type="dcterms:W3CDTF">2020-09-17T14:41:00Z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