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arketing Analytics\"/>
    </mc:Choice>
  </mc:AlternateContent>
  <xr:revisionPtr revIDLastSave="0" documentId="8_{3B993A48-AC7E-46A4-8449-C164DBC8D46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Analysis" sheetId="1" r:id="rId1"/>
    <sheet name="Viz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5" i="1" l="1"/>
  <c r="I48" i="1"/>
  <c r="J49" i="1"/>
  <c r="K50" i="1"/>
  <c r="K53" i="1" s="1"/>
  <c r="K55" i="1" s="1"/>
  <c r="K56" i="1" s="1"/>
  <c r="I51" i="1"/>
  <c r="J51" i="1"/>
  <c r="K51" i="1"/>
  <c r="J52" i="1"/>
  <c r="J54" i="1" s="1"/>
  <c r="B26" i="1"/>
  <c r="C97" i="2" l="1"/>
  <c r="D97" i="2"/>
  <c r="E97" i="2"/>
  <c r="B97" i="2"/>
  <c r="C96" i="2"/>
  <c r="D96" i="2"/>
  <c r="E96" i="2"/>
  <c r="B96" i="2"/>
  <c r="E95" i="2"/>
  <c r="C95" i="2"/>
  <c r="D95" i="2"/>
  <c r="B95" i="2"/>
  <c r="C94" i="2"/>
  <c r="D94" i="2"/>
  <c r="E94" i="2"/>
  <c r="B94" i="2"/>
  <c r="E51" i="1"/>
  <c r="C51" i="1"/>
  <c r="D51" i="1"/>
  <c r="B51" i="1"/>
  <c r="E27" i="1"/>
  <c r="D27" i="1"/>
  <c r="C27" i="1"/>
  <c r="B27" i="1"/>
  <c r="E26" i="1"/>
  <c r="D26" i="1"/>
  <c r="C26" i="1"/>
  <c r="D13" i="1"/>
  <c r="D14" i="1"/>
  <c r="D15" i="1"/>
  <c r="D16" i="1"/>
  <c r="D3" i="1"/>
  <c r="D4" i="1"/>
  <c r="D5" i="1"/>
  <c r="D6" i="1"/>
  <c r="D7" i="1"/>
  <c r="D8" i="1"/>
  <c r="D9" i="1"/>
  <c r="D10" i="1"/>
  <c r="D11" i="1"/>
  <c r="D12" i="1"/>
  <c r="I28" i="1"/>
  <c r="B32" i="1" s="1"/>
  <c r="I30" i="1"/>
  <c r="M3" i="1"/>
  <c r="M4" i="1"/>
  <c r="M5" i="1"/>
  <c r="M6" i="1"/>
  <c r="M7" i="1"/>
  <c r="M8" i="1"/>
  <c r="M9" i="1"/>
  <c r="M10" i="1"/>
  <c r="M11" i="1"/>
  <c r="M12" i="1"/>
  <c r="G3" i="1"/>
  <c r="G4" i="1"/>
  <c r="G5" i="1"/>
  <c r="G6" i="1"/>
  <c r="C28" i="1" s="1"/>
  <c r="C54" i="1" s="1"/>
  <c r="C55" i="1" s="1"/>
  <c r="G7" i="1"/>
  <c r="G8" i="1"/>
  <c r="G9" i="1"/>
  <c r="G10" i="1"/>
  <c r="G11" i="1"/>
  <c r="G12" i="1"/>
  <c r="J3" i="1"/>
  <c r="J4" i="1"/>
  <c r="J5" i="1"/>
  <c r="J6" i="1"/>
  <c r="J7" i="1"/>
  <c r="J8" i="1"/>
  <c r="J9" i="1"/>
  <c r="J10" i="1"/>
  <c r="J11" i="1"/>
  <c r="J12" i="1"/>
  <c r="B25" i="1"/>
  <c r="B52" i="1"/>
  <c r="B53" i="1" s="1"/>
  <c r="C25" i="1"/>
  <c r="C52" i="1" s="1"/>
  <c r="C53" i="1" s="1"/>
  <c r="D25" i="1"/>
  <c r="D52" i="1" s="1"/>
  <c r="D53" i="1" s="1"/>
  <c r="E25" i="1"/>
  <c r="E52" i="1" s="1"/>
  <c r="E53" i="1" s="1"/>
  <c r="M17" i="1"/>
  <c r="M18" i="1"/>
  <c r="I31" i="1"/>
  <c r="M13" i="1"/>
  <c r="M14" i="1"/>
  <c r="M15" i="1"/>
  <c r="M16" i="1"/>
  <c r="J13" i="1"/>
  <c r="J14" i="1"/>
  <c r="J15" i="1"/>
  <c r="J16" i="1"/>
  <c r="D32" i="1"/>
  <c r="G13" i="1"/>
  <c r="G14" i="1"/>
  <c r="G15" i="1"/>
  <c r="G16" i="1"/>
  <c r="C32" i="1"/>
  <c r="D17" i="1"/>
  <c r="D18" i="1"/>
  <c r="G17" i="1"/>
  <c r="G18" i="1"/>
  <c r="C30" i="1"/>
  <c r="J17" i="1"/>
  <c r="J18" i="1"/>
  <c r="I29" i="1"/>
  <c r="D29" i="1" l="1"/>
  <c r="B28" i="1"/>
  <c r="B29" i="1"/>
  <c r="B30" i="1"/>
  <c r="B37" i="1" s="1"/>
  <c r="B39" i="1" s="1"/>
  <c r="B42" i="1" s="1"/>
  <c r="B54" i="1"/>
  <c r="B55" i="1" s="1"/>
  <c r="B34" i="1"/>
  <c r="E30" i="1"/>
  <c r="E37" i="1" s="1"/>
  <c r="E39" i="1" s="1"/>
  <c r="E42" i="1" s="1"/>
  <c r="B38" i="1"/>
  <c r="C38" i="1"/>
  <c r="E28" i="1"/>
  <c r="E54" i="1" s="1"/>
  <c r="E55" i="1" s="1"/>
  <c r="C29" i="1"/>
  <c r="C34" i="1" s="1"/>
  <c r="C57" i="1" s="1"/>
  <c r="D30" i="1"/>
  <c r="E29" i="1"/>
  <c r="E34" i="1" s="1"/>
  <c r="E57" i="1" s="1"/>
  <c r="D28" i="1"/>
  <c r="C35" i="1"/>
  <c r="C37" i="1"/>
  <c r="C39" i="1" s="1"/>
  <c r="C42" i="1" s="1"/>
  <c r="E32" i="1"/>
  <c r="E38" i="1" s="1"/>
  <c r="D37" i="1" l="1"/>
  <c r="D39" i="1" s="1"/>
  <c r="D42" i="1" s="1"/>
  <c r="D38" i="1"/>
  <c r="C41" i="1"/>
  <c r="D54" i="1"/>
  <c r="D55" i="1" s="1"/>
  <c r="D34" i="1"/>
  <c r="B57" i="1"/>
  <c r="B35" i="1"/>
  <c r="B41" i="1" s="1"/>
  <c r="B43" i="1" s="1"/>
  <c r="B56" i="1"/>
  <c r="E35" i="1"/>
  <c r="E41" i="1" s="1"/>
  <c r="E43" i="1" s="1"/>
  <c r="E56" i="1" s="1"/>
  <c r="C43" i="1"/>
  <c r="C56" i="1" s="1"/>
  <c r="D35" i="1" l="1"/>
  <c r="D41" i="1" s="1"/>
  <c r="D43" i="1" s="1"/>
  <c r="D56" i="1" s="1"/>
  <c r="D57" i="1"/>
</calcChain>
</file>

<file path=xl/sharedStrings.xml><?xml version="1.0" encoding="utf-8"?>
<sst xmlns="http://schemas.openxmlformats.org/spreadsheetml/2006/main" count="117" uniqueCount="65">
  <si>
    <t xml:space="preserve">Week </t>
  </si>
  <si>
    <t>Strategy 1</t>
  </si>
  <si>
    <t>Strategy 2</t>
  </si>
  <si>
    <t>Strategy 3</t>
  </si>
  <si>
    <t>Strategy 4</t>
  </si>
  <si>
    <t>Category sales</t>
  </si>
  <si>
    <t>Brand market share</t>
  </si>
  <si>
    <t>Brand sales</t>
  </si>
  <si>
    <t>Baseline for weekly category sales</t>
  </si>
  <si>
    <t>Average weekly promotional categorysales</t>
  </si>
  <si>
    <t>Selling price per unit pre-promotion</t>
  </si>
  <si>
    <t>Average weekly post promotional category sales</t>
  </si>
  <si>
    <t>Contribution per unit pre-promotion</t>
  </si>
  <si>
    <t>Baseline for weekly brand sales</t>
  </si>
  <si>
    <t>Variable cost per unit</t>
  </si>
  <si>
    <t>Average weekly promotional brand sales</t>
  </si>
  <si>
    <t>Number of Weeks Pre Promotion</t>
  </si>
  <si>
    <t>Average weekly post promotional brand sales</t>
  </si>
  <si>
    <t>Number of Weeks Promotion</t>
  </si>
  <si>
    <t>Selling price per unit</t>
  </si>
  <si>
    <t>Number of Weeks Post Promotion</t>
  </si>
  <si>
    <t>Contribution per unit- Promotion</t>
  </si>
  <si>
    <t>Contribution per unit- Post Promotion</t>
  </si>
  <si>
    <t>Incremental Sales</t>
  </si>
  <si>
    <t>Contribution from incremental sales - Promotion</t>
  </si>
  <si>
    <t>Contribution from incremental sales - Post-Promotion</t>
  </si>
  <si>
    <t>Post Promotion dip</t>
  </si>
  <si>
    <t>Weekly Retailer Cost per store</t>
  </si>
  <si>
    <t>Net Contribution to profit - Promotion</t>
  </si>
  <si>
    <t>Net Post Promotion loss</t>
  </si>
  <si>
    <t>Total Net Contribution to profits</t>
  </si>
  <si>
    <t>Long term effects</t>
  </si>
  <si>
    <t>Avg. weekly category sales</t>
  </si>
  <si>
    <t>Avg. weekly brand sales</t>
  </si>
  <si>
    <t>Long term Brand Market share</t>
  </si>
  <si>
    <t>Incremental category sales</t>
  </si>
  <si>
    <t>Gain in category sales</t>
  </si>
  <si>
    <t>Incremental brand sales</t>
  </si>
  <si>
    <t>Lift from promotion(%)</t>
  </si>
  <si>
    <t>Promotional Weeks</t>
  </si>
  <si>
    <t>Category Sales</t>
  </si>
  <si>
    <t>Pre promotion</t>
  </si>
  <si>
    <t>Promotion</t>
  </si>
  <si>
    <t>Post Promtion</t>
  </si>
  <si>
    <t>Long term</t>
  </si>
  <si>
    <t>Carman's Sale</t>
  </si>
  <si>
    <t>Brand Market Share</t>
  </si>
  <si>
    <t>Immediate Post Promtion</t>
  </si>
  <si>
    <t xml:space="preserve">Long-run Post promotion </t>
  </si>
  <si>
    <t>Number of Weeks Long term Post promotion</t>
  </si>
  <si>
    <t>Gain in brand profit- Long run</t>
  </si>
  <si>
    <t>Contribution foregone frome baseline sale- Promotion</t>
  </si>
  <si>
    <t>Contribution foregone from baseline sale- Post Promotion</t>
  </si>
  <si>
    <t xml:space="preserve">Total net contribution </t>
  </si>
  <si>
    <t>Pre-promotion</t>
  </si>
  <si>
    <t>Promotion period</t>
  </si>
  <si>
    <t>Immediate post-promotion period</t>
  </si>
  <si>
    <t>pro period</t>
  </si>
  <si>
    <t>imm post</t>
  </si>
  <si>
    <t>contribution</t>
  </si>
  <si>
    <t>Incremental sales</t>
  </si>
  <si>
    <t>Sales shortfall</t>
  </si>
  <si>
    <t>contribution from incremental sales</t>
  </si>
  <si>
    <t>Foregone sales</t>
  </si>
  <si>
    <t>Net contribution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</si>
</sst>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[$$-C09]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33">
    <xf numFmtId="0" fontId="0" fillId="0" borderId="0" xfId="0"/>
    <xf numFmtId="0" fontId="1" fillId="0" borderId="0" xfId="0" applyFont="1"/>
    <xf numFmtId="0" fontId="2" fillId="0" borderId="0" xfId="0" applyFont="1"/>
    <xf numFmtId="10" fontId="1" fillId="0" borderId="0" xfId="0" applyNumberFormat="1" applyFont="1"/>
    <xf numFmtId="0" fontId="2" fillId="0" borderId="0" xfId="0" applyFont="1" applyAlignment="1">
      <alignment horizontal="center"/>
    </xf>
    <xf numFmtId="0" fontId="1" fillId="2" borderId="0" xfId="0" applyFont="1" applyFill="1"/>
    <xf numFmtId="10" fontId="1" fillId="2" borderId="0" xfId="0" applyNumberFormat="1" applyFont="1" applyFill="1"/>
    <xf numFmtId="0" fontId="1" fillId="3" borderId="0" xfId="0" applyFont="1" applyFill="1"/>
    <xf numFmtId="10" fontId="1" fillId="3" borderId="0" xfId="0" applyNumberFormat="1" applyFont="1" applyFill="1"/>
    <xf numFmtId="2" fontId="1" fillId="0" borderId="0" xfId="0" applyNumberFormat="1" applyFont="1"/>
    <xf numFmtId="2" fontId="1" fillId="3" borderId="0" xfId="0" applyNumberFormat="1" applyFont="1" applyFill="1"/>
    <xf numFmtId="2" fontId="1" fillId="2" borderId="0" xfId="0" applyNumberFormat="1" applyFont="1" applyFill="1"/>
    <xf numFmtId="164" fontId="1" fillId="0" borderId="0" xfId="0" applyNumberFormat="1" applyFont="1"/>
    <xf numFmtId="9" fontId="1" fillId="0" borderId="0" xfId="1" applyFont="1"/>
    <xf numFmtId="10" fontId="1" fillId="0" borderId="0" xfId="1" applyNumberFormat="1" applyFont="1"/>
    <xf numFmtId="10" fontId="0" fillId="0" borderId="0" xfId="1" applyNumberFormat="1" applyFont="1"/>
    <xf numFmtId="164" fontId="1" fillId="4" borderId="0" xfId="0" applyNumberFormat="1" applyFont="1" applyFill="1"/>
    <xf numFmtId="10" fontId="1" fillId="4" borderId="0" xfId="1" applyNumberFormat="1" applyFont="1" applyFill="1"/>
    <xf numFmtId="10" fontId="0" fillId="4" borderId="0" xfId="1" applyNumberFormat="1" applyFont="1" applyFill="1"/>
    <xf numFmtId="0" fontId="1" fillId="0" borderId="1" xfId="0" applyFont="1" applyBorder="1"/>
    <xf numFmtId="0" fontId="5" fillId="0" borderId="1" xfId="0" applyFont="1" applyBorder="1" applyAlignment="1">
      <alignment vertical="center" wrapText="1"/>
    </xf>
    <xf numFmtId="9" fontId="5" fillId="0" borderId="1" xfId="0" applyNumberFormat="1" applyFont="1" applyBorder="1" applyAlignment="1">
      <alignment horizontal="right" vertical="center" wrapText="1"/>
    </xf>
    <xf numFmtId="9" fontId="5" fillId="0" borderId="1" xfId="0" applyNumberFormat="1" applyFont="1" applyBorder="1" applyAlignment="1">
      <alignment horizontal="center" vertical="center" wrapText="1"/>
    </xf>
    <xf numFmtId="3" fontId="5" fillId="0" borderId="1" xfId="0" applyNumberFormat="1" applyFont="1" applyBorder="1" applyAlignment="1">
      <alignment horizontal="center" vertical="center" wrapText="1"/>
    </xf>
    <xf numFmtId="6" fontId="5" fillId="0" borderId="1" xfId="0" applyNumberFormat="1" applyFont="1" applyBorder="1" applyAlignment="1">
      <alignment horizontal="center" vertical="center" wrapText="1"/>
    </xf>
    <xf numFmtId="6" fontId="1" fillId="0" borderId="1" xfId="0" applyNumberFormat="1" applyFont="1" applyBorder="1"/>
    <xf numFmtId="0" fontId="2" fillId="0" borderId="0" xfId="0" applyFont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Brand Sales- Pre promotion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523378304649188"/>
          <c:y val="0.12500011805115488"/>
          <c:w val="0.61615611453815189"/>
          <c:h val="0.67945364220203663"/>
        </c:manualLayout>
      </c:layout>
      <c:lineChart>
        <c:grouping val="standard"/>
        <c:varyColors val="0"/>
        <c:ser>
          <c:idx val="0"/>
          <c:order val="0"/>
          <c:tx>
            <c:strRef>
              <c:f>Viz!$B$2</c:f>
              <c:strCache>
                <c:ptCount val="1"/>
                <c:pt idx="0">
                  <c:v>Strategy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Viz!$A$3:$A$12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Viz!$B$3:$B$12</c:f>
              <c:numCache>
                <c:formatCode>0.00</c:formatCode>
                <c:ptCount val="10"/>
                <c:pt idx="0">
                  <c:v>969.18399999999997</c:v>
                </c:pt>
                <c:pt idx="1">
                  <c:v>979.67200000000003</c:v>
                </c:pt>
                <c:pt idx="2">
                  <c:v>1349.27</c:v>
                </c:pt>
                <c:pt idx="3">
                  <c:v>789.52499999999998</c:v>
                </c:pt>
                <c:pt idx="4">
                  <c:v>819.26400000000001</c:v>
                </c:pt>
                <c:pt idx="5">
                  <c:v>1069.43</c:v>
                </c:pt>
                <c:pt idx="6">
                  <c:v>1019.1130000000001</c:v>
                </c:pt>
                <c:pt idx="7">
                  <c:v>1109.152</c:v>
                </c:pt>
                <c:pt idx="8">
                  <c:v>810</c:v>
                </c:pt>
                <c:pt idx="9">
                  <c:v>989.51600000000008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DAF-4863-8262-4CE369BF23DE}"/>
            </c:ext>
          </c:extLst>
        </c:ser>
        <c:ser>
          <c:idx val="1"/>
          <c:order val="1"/>
          <c:tx>
            <c:strRef>
              <c:f>Viz!$C$2</c:f>
              <c:strCache>
                <c:ptCount val="1"/>
                <c:pt idx="0">
                  <c:v>Strategy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Viz!$A$3:$A$12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Viz!$C$3:$C$12</c:f>
              <c:numCache>
                <c:formatCode>General</c:formatCode>
                <c:ptCount val="10"/>
                <c:pt idx="0">
                  <c:v>969.13600000000008</c:v>
                </c:pt>
                <c:pt idx="1">
                  <c:v>1269.165</c:v>
                </c:pt>
                <c:pt idx="2">
                  <c:v>1139.28</c:v>
                </c:pt>
                <c:pt idx="3">
                  <c:v>1578.63</c:v>
                </c:pt>
                <c:pt idx="4">
                  <c:v>1039.248</c:v>
                </c:pt>
                <c:pt idx="5">
                  <c:v>729.6</c:v>
                </c:pt>
                <c:pt idx="6">
                  <c:v>1099.08</c:v>
                </c:pt>
                <c:pt idx="7">
                  <c:v>969.3</c:v>
                </c:pt>
                <c:pt idx="8">
                  <c:v>949.30799999999999</c:v>
                </c:pt>
                <c:pt idx="9">
                  <c:v>1379.6310000000001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DAF-4863-8262-4CE369BF23DE}"/>
            </c:ext>
          </c:extLst>
        </c:ser>
        <c:ser>
          <c:idx val="2"/>
          <c:order val="2"/>
          <c:tx>
            <c:strRef>
              <c:f>Viz!$D$2</c:f>
              <c:strCache>
                <c:ptCount val="1"/>
                <c:pt idx="0">
                  <c:v>Strategy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Viz!$A$3:$A$12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Viz!$D$3:$D$12</c:f>
              <c:numCache>
                <c:formatCode>General</c:formatCode>
                <c:ptCount val="10"/>
                <c:pt idx="0">
                  <c:v>929.29600000000005</c:v>
                </c:pt>
                <c:pt idx="1">
                  <c:v>779.779</c:v>
                </c:pt>
                <c:pt idx="2">
                  <c:v>1039.8709999999999</c:v>
                </c:pt>
                <c:pt idx="3">
                  <c:v>1559.712</c:v>
                </c:pt>
                <c:pt idx="4">
                  <c:v>1099.3140000000001</c:v>
                </c:pt>
                <c:pt idx="5">
                  <c:v>1198.76</c:v>
                </c:pt>
                <c:pt idx="6">
                  <c:v>1319.692</c:v>
                </c:pt>
                <c:pt idx="7">
                  <c:v>1199.47</c:v>
                </c:pt>
                <c:pt idx="8">
                  <c:v>1319.4580000000001</c:v>
                </c:pt>
                <c:pt idx="9">
                  <c:v>1788.546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DAF-4863-8262-4CE369BF23DE}"/>
            </c:ext>
          </c:extLst>
        </c:ser>
        <c:ser>
          <c:idx val="3"/>
          <c:order val="3"/>
          <c:tx>
            <c:strRef>
              <c:f>Viz!$E$2</c:f>
              <c:strCache>
                <c:ptCount val="1"/>
                <c:pt idx="0">
                  <c:v>Strategy 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Viz!$A$3:$A$12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Viz!$E$3:$E$12</c:f>
              <c:numCache>
                <c:formatCode>General</c:formatCode>
                <c:ptCount val="10"/>
                <c:pt idx="0">
                  <c:v>1098.846</c:v>
                </c:pt>
                <c:pt idx="1">
                  <c:v>1249.5719999999999</c:v>
                </c:pt>
                <c:pt idx="2">
                  <c:v>1229.2839999999999</c:v>
                </c:pt>
                <c:pt idx="3">
                  <c:v>1329.412</c:v>
                </c:pt>
                <c:pt idx="4">
                  <c:v>1239.52</c:v>
                </c:pt>
                <c:pt idx="5">
                  <c:v>1219.2080000000001</c:v>
                </c:pt>
                <c:pt idx="6">
                  <c:v>1079.6369999999999</c:v>
                </c:pt>
                <c:pt idx="7">
                  <c:v>1069.25</c:v>
                </c:pt>
                <c:pt idx="8">
                  <c:v>1260</c:v>
                </c:pt>
                <c:pt idx="9">
                  <c:v>1179.0900000000001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DAF-4863-8262-4CE369BF23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1940208"/>
        <c:axId val="351942832"/>
      </c:lineChart>
      <c:catAx>
        <c:axId val="3519402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Weeks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1942832"/>
        <c:crosses val="autoZero"/>
        <c:auto val="1"/>
        <c:lblAlgn val="ctr"/>
        <c:lblOffset val="100"/>
        <c:noMultiLvlLbl val="0"/>
      </c:catAx>
      <c:valAx>
        <c:axId val="3519428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Sales (Units)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1940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6810071250318807"/>
          <c:y val="0.92453729456344524"/>
          <c:w val="0.39394703448591484"/>
          <c:h val="6.746670721330333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Brand Sales-</a:t>
            </a:r>
            <a:r>
              <a:rPr lang="en-GB" baseline="0"/>
              <a:t> Promotion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Viz!$B$25</c:f>
              <c:strCache>
                <c:ptCount val="1"/>
                <c:pt idx="0">
                  <c:v>Strategy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Viz!$A$26:$A$29</c:f>
              <c:numCache>
                <c:formatCode>General</c:formatCode>
                <c:ptCount val="4"/>
                <c:pt idx="0">
                  <c:v>11</c:v>
                </c:pt>
                <c:pt idx="1">
                  <c:v>12</c:v>
                </c:pt>
                <c:pt idx="2">
                  <c:v>13</c:v>
                </c:pt>
                <c:pt idx="3">
                  <c:v>14</c:v>
                </c:pt>
              </c:numCache>
            </c:numRef>
          </c:cat>
          <c:val>
            <c:numRef>
              <c:f>Viz!$B$26:$B$29</c:f>
              <c:numCache>
                <c:formatCode>General</c:formatCode>
                <c:ptCount val="4"/>
                <c:pt idx="0">
                  <c:v>1269.7830000000001</c:v>
                </c:pt>
                <c:pt idx="1">
                  <c:v>1539.8150000000001</c:v>
                </c:pt>
                <c:pt idx="2">
                  <c:v>849.4</c:v>
                </c:pt>
                <c:pt idx="3">
                  <c:v>1189.116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0A-420E-9B32-1991A3B2FD2F}"/>
            </c:ext>
          </c:extLst>
        </c:ser>
        <c:ser>
          <c:idx val="1"/>
          <c:order val="1"/>
          <c:tx>
            <c:strRef>
              <c:f>Viz!$C$25</c:f>
              <c:strCache>
                <c:ptCount val="1"/>
                <c:pt idx="0">
                  <c:v>Strategy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Viz!$A$26:$A$29</c:f>
              <c:numCache>
                <c:formatCode>General</c:formatCode>
                <c:ptCount val="4"/>
                <c:pt idx="0">
                  <c:v>11</c:v>
                </c:pt>
                <c:pt idx="1">
                  <c:v>12</c:v>
                </c:pt>
                <c:pt idx="2">
                  <c:v>13</c:v>
                </c:pt>
                <c:pt idx="3">
                  <c:v>14</c:v>
                </c:pt>
              </c:numCache>
            </c:numRef>
          </c:cat>
          <c:val>
            <c:numRef>
              <c:f>Viz!$C$26:$C$29</c:f>
              <c:numCache>
                <c:formatCode>General</c:formatCode>
                <c:ptCount val="4"/>
                <c:pt idx="0">
                  <c:v>2119.8320000000003</c:v>
                </c:pt>
                <c:pt idx="1">
                  <c:v>1639.021</c:v>
                </c:pt>
                <c:pt idx="2">
                  <c:v>2209.9189999999999</c:v>
                </c:pt>
                <c:pt idx="3">
                  <c:v>1679.19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E0A-420E-9B32-1991A3B2FD2F}"/>
            </c:ext>
          </c:extLst>
        </c:ser>
        <c:ser>
          <c:idx val="2"/>
          <c:order val="2"/>
          <c:tx>
            <c:strRef>
              <c:f>Viz!$D$25</c:f>
              <c:strCache>
                <c:ptCount val="1"/>
                <c:pt idx="0">
                  <c:v>Strategy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Viz!$A$26:$A$29</c:f>
              <c:numCache>
                <c:formatCode>General</c:formatCode>
                <c:ptCount val="4"/>
                <c:pt idx="0">
                  <c:v>11</c:v>
                </c:pt>
                <c:pt idx="1">
                  <c:v>12</c:v>
                </c:pt>
                <c:pt idx="2">
                  <c:v>13</c:v>
                </c:pt>
                <c:pt idx="3">
                  <c:v>14</c:v>
                </c:pt>
              </c:numCache>
            </c:numRef>
          </c:cat>
          <c:val>
            <c:numRef>
              <c:f>Viz!$D$26:$D$29</c:f>
              <c:numCache>
                <c:formatCode>General</c:formatCode>
                <c:ptCount val="4"/>
                <c:pt idx="0">
                  <c:v>1869.9460000000001</c:v>
                </c:pt>
                <c:pt idx="1">
                  <c:v>1679.8560000000002</c:v>
                </c:pt>
                <c:pt idx="2">
                  <c:v>1749.0639999999999</c:v>
                </c:pt>
                <c:pt idx="3">
                  <c:v>1589.16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E0A-420E-9B32-1991A3B2FD2F}"/>
            </c:ext>
          </c:extLst>
        </c:ser>
        <c:ser>
          <c:idx val="3"/>
          <c:order val="3"/>
          <c:tx>
            <c:strRef>
              <c:f>Viz!$E$25</c:f>
              <c:strCache>
                <c:ptCount val="1"/>
                <c:pt idx="0">
                  <c:v>Strategy 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Viz!$A$26:$A$29</c:f>
              <c:numCache>
                <c:formatCode>General</c:formatCode>
                <c:ptCount val="4"/>
                <c:pt idx="0">
                  <c:v>11</c:v>
                </c:pt>
                <c:pt idx="1">
                  <c:v>12</c:v>
                </c:pt>
                <c:pt idx="2">
                  <c:v>13</c:v>
                </c:pt>
                <c:pt idx="3">
                  <c:v>14</c:v>
                </c:pt>
              </c:numCache>
            </c:numRef>
          </c:cat>
          <c:val>
            <c:numRef>
              <c:f>Viz!$E$26:$E$29</c:f>
              <c:numCache>
                <c:formatCode>General</c:formatCode>
                <c:ptCount val="4"/>
                <c:pt idx="0">
                  <c:v>2359.8690000000001</c:v>
                </c:pt>
                <c:pt idx="1">
                  <c:v>2379.2489999999998</c:v>
                </c:pt>
                <c:pt idx="2">
                  <c:v>2419</c:v>
                </c:pt>
                <c:pt idx="3">
                  <c:v>2359.11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E0A-420E-9B32-1991A3B2FD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26130424"/>
        <c:axId val="926129768"/>
      </c:lineChart>
      <c:catAx>
        <c:axId val="9261304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Weeks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6129768"/>
        <c:crosses val="autoZero"/>
        <c:auto val="1"/>
        <c:lblAlgn val="ctr"/>
        <c:lblOffset val="100"/>
        <c:noMultiLvlLbl val="0"/>
      </c:catAx>
      <c:valAx>
        <c:axId val="92612976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Sales (Units)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6130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Brand Sales - Post</a:t>
            </a:r>
            <a:r>
              <a:rPr lang="en-GB" baseline="0"/>
              <a:t> Promotion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Viz!$B$46</c:f>
              <c:strCache>
                <c:ptCount val="1"/>
                <c:pt idx="0">
                  <c:v>Strategy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Viz!$A$47:$A$48</c:f>
              <c:numCache>
                <c:formatCode>General</c:formatCode>
                <c:ptCount val="2"/>
                <c:pt idx="0">
                  <c:v>15</c:v>
                </c:pt>
                <c:pt idx="1">
                  <c:v>16</c:v>
                </c:pt>
              </c:numCache>
            </c:numRef>
          </c:cat>
          <c:val>
            <c:numRef>
              <c:f>Viz!$B$47:$B$48</c:f>
              <c:numCache>
                <c:formatCode>General</c:formatCode>
                <c:ptCount val="2"/>
                <c:pt idx="0">
                  <c:v>869.36199999999997</c:v>
                </c:pt>
                <c:pt idx="1">
                  <c:v>969.7600000000001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89-455A-A964-D0BFBDBB1093}"/>
            </c:ext>
          </c:extLst>
        </c:ser>
        <c:ser>
          <c:idx val="1"/>
          <c:order val="1"/>
          <c:tx>
            <c:strRef>
              <c:f>Viz!$C$46</c:f>
              <c:strCache>
                <c:ptCount val="1"/>
                <c:pt idx="0">
                  <c:v>Strategy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Viz!$A$47:$A$48</c:f>
              <c:numCache>
                <c:formatCode>General</c:formatCode>
                <c:ptCount val="2"/>
                <c:pt idx="0">
                  <c:v>15</c:v>
                </c:pt>
                <c:pt idx="1">
                  <c:v>16</c:v>
                </c:pt>
              </c:numCache>
            </c:numRef>
          </c:cat>
          <c:val>
            <c:numRef>
              <c:f>Viz!$C$47:$C$48</c:f>
              <c:numCache>
                <c:formatCode>General</c:formatCode>
                <c:ptCount val="2"/>
                <c:pt idx="0">
                  <c:v>949.654</c:v>
                </c:pt>
                <c:pt idx="1">
                  <c:v>1089.809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889-455A-A964-D0BFBDBB1093}"/>
            </c:ext>
          </c:extLst>
        </c:ser>
        <c:ser>
          <c:idx val="2"/>
          <c:order val="2"/>
          <c:tx>
            <c:strRef>
              <c:f>Viz!$D$46</c:f>
              <c:strCache>
                <c:ptCount val="1"/>
                <c:pt idx="0">
                  <c:v>Strategy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Viz!$A$47:$A$48</c:f>
              <c:numCache>
                <c:formatCode>General</c:formatCode>
                <c:ptCount val="2"/>
                <c:pt idx="0">
                  <c:v>15</c:v>
                </c:pt>
                <c:pt idx="1">
                  <c:v>16</c:v>
                </c:pt>
              </c:numCache>
            </c:numRef>
          </c:cat>
          <c:val>
            <c:numRef>
              <c:f>Viz!$D$47:$D$48</c:f>
              <c:numCache>
                <c:formatCode>General</c:formatCode>
                <c:ptCount val="2"/>
                <c:pt idx="0">
                  <c:v>1078.7839999999999</c:v>
                </c:pt>
                <c:pt idx="1">
                  <c:v>1209.3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889-455A-A964-D0BFBDBB1093}"/>
            </c:ext>
          </c:extLst>
        </c:ser>
        <c:ser>
          <c:idx val="3"/>
          <c:order val="3"/>
          <c:tx>
            <c:strRef>
              <c:f>Viz!$E$46</c:f>
              <c:strCache>
                <c:ptCount val="1"/>
                <c:pt idx="0">
                  <c:v>Strategy 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Viz!$A$47:$A$48</c:f>
              <c:numCache>
                <c:formatCode>General</c:formatCode>
                <c:ptCount val="2"/>
                <c:pt idx="0">
                  <c:v>15</c:v>
                </c:pt>
                <c:pt idx="1">
                  <c:v>16</c:v>
                </c:pt>
              </c:numCache>
            </c:numRef>
          </c:cat>
          <c:val>
            <c:numRef>
              <c:f>Viz!$E$47:$E$48</c:f>
              <c:numCache>
                <c:formatCode>General</c:formatCode>
                <c:ptCount val="2"/>
                <c:pt idx="0">
                  <c:v>979.69199999999989</c:v>
                </c:pt>
                <c:pt idx="1">
                  <c:v>1169.922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889-455A-A964-D0BFBDBB10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65684200"/>
        <c:axId val="765679936"/>
      </c:lineChart>
      <c:catAx>
        <c:axId val="7656842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Weeks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5679936"/>
        <c:crosses val="autoZero"/>
        <c:auto val="1"/>
        <c:lblAlgn val="ctr"/>
        <c:lblOffset val="100"/>
        <c:noMultiLvlLbl val="0"/>
      </c:catAx>
      <c:valAx>
        <c:axId val="765679936"/>
        <c:scaling>
          <c:orientation val="minMax"/>
          <c:min val="4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Sales (units)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5684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Brand Sales (16 Weeks)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2211697935649174E-2"/>
          <c:y val="0.16678397198379474"/>
          <c:w val="0.91315821139234787"/>
          <c:h val="0.55469479396202936"/>
        </c:manualLayout>
      </c:layout>
      <c:areaChart>
        <c:grouping val="standard"/>
        <c:varyColors val="0"/>
        <c:ser>
          <c:idx val="4"/>
          <c:order val="4"/>
          <c:tx>
            <c:strRef>
              <c:f>Viz!$B$58</c:f>
              <c:strCache>
                <c:ptCount val="1"/>
                <c:pt idx="0">
                  <c:v>Promotional Weeks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solidFill>
                <a:schemeClr val="bg1">
                  <a:lumMod val="85000"/>
                </a:schemeClr>
              </a:solidFill>
            </a:ln>
            <a:effectLst/>
          </c:spPr>
          <c:val>
            <c:numRef>
              <c:f>Viz!$B$59:$B$74</c:f>
              <c:numCache>
                <c:formatCode>General</c:formatCode>
                <c:ptCount val="16"/>
                <c:pt idx="10">
                  <c:v>3500</c:v>
                </c:pt>
                <c:pt idx="11">
                  <c:v>3500</c:v>
                </c:pt>
                <c:pt idx="12">
                  <c:v>3500</c:v>
                </c:pt>
                <c:pt idx="13">
                  <c:v>3500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792-437B-A8B9-2619328291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3361040"/>
        <c:axId val="963361696"/>
      </c:areaChart>
      <c:lineChart>
        <c:grouping val="standard"/>
        <c:varyColors val="0"/>
        <c:ser>
          <c:idx val="0"/>
          <c:order val="0"/>
          <c:tx>
            <c:strRef>
              <c:f>Analysis!$B$1</c:f>
              <c:strCache>
                <c:ptCount val="1"/>
                <c:pt idx="0">
                  <c:v>Strategy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dot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Analysis!$A$3:$A$18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Analysis!$D$3:$D$18</c:f>
              <c:numCache>
                <c:formatCode>0.00</c:formatCode>
                <c:ptCount val="16"/>
                <c:pt idx="0">
                  <c:v>969.18399999999997</c:v>
                </c:pt>
                <c:pt idx="1">
                  <c:v>979.67200000000003</c:v>
                </c:pt>
                <c:pt idx="2">
                  <c:v>1349.27</c:v>
                </c:pt>
                <c:pt idx="3">
                  <c:v>789.52499999999998</c:v>
                </c:pt>
                <c:pt idx="4">
                  <c:v>819.26400000000001</c:v>
                </c:pt>
                <c:pt idx="5">
                  <c:v>1069.43</c:v>
                </c:pt>
                <c:pt idx="6">
                  <c:v>1019.1130000000001</c:v>
                </c:pt>
                <c:pt idx="7">
                  <c:v>1109.152</c:v>
                </c:pt>
                <c:pt idx="8">
                  <c:v>810</c:v>
                </c:pt>
                <c:pt idx="9">
                  <c:v>989.51600000000008</c:v>
                </c:pt>
                <c:pt idx="10">
                  <c:v>1269.7830000000001</c:v>
                </c:pt>
                <c:pt idx="11">
                  <c:v>1539.8150000000001</c:v>
                </c:pt>
                <c:pt idx="12">
                  <c:v>849.4</c:v>
                </c:pt>
                <c:pt idx="13">
                  <c:v>1189.116</c:v>
                </c:pt>
                <c:pt idx="14">
                  <c:v>869.36199999999997</c:v>
                </c:pt>
                <c:pt idx="15">
                  <c:v>969.7600000000001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92-437B-A8B9-2619328291A1}"/>
            </c:ext>
          </c:extLst>
        </c:ser>
        <c:ser>
          <c:idx val="1"/>
          <c:order val="1"/>
          <c:tx>
            <c:strRef>
              <c:f>Analysis!$E$1</c:f>
              <c:strCache>
                <c:ptCount val="1"/>
                <c:pt idx="0">
                  <c:v>Strategy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Analysis!$A$3:$A$18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Analysis!$G$3:$G$18</c:f>
              <c:numCache>
                <c:formatCode>0.00</c:formatCode>
                <c:ptCount val="16"/>
                <c:pt idx="0">
                  <c:v>969.13600000000008</c:v>
                </c:pt>
                <c:pt idx="1">
                  <c:v>1269.165</c:v>
                </c:pt>
                <c:pt idx="2">
                  <c:v>1139.28</c:v>
                </c:pt>
                <c:pt idx="3">
                  <c:v>1578.63</c:v>
                </c:pt>
                <c:pt idx="4">
                  <c:v>1039.248</c:v>
                </c:pt>
                <c:pt idx="5">
                  <c:v>729.6</c:v>
                </c:pt>
                <c:pt idx="6">
                  <c:v>1099.08</c:v>
                </c:pt>
                <c:pt idx="7">
                  <c:v>969.3</c:v>
                </c:pt>
                <c:pt idx="8">
                  <c:v>949.30799999999999</c:v>
                </c:pt>
                <c:pt idx="9">
                  <c:v>1379.6310000000001</c:v>
                </c:pt>
                <c:pt idx="10">
                  <c:v>2119.8320000000003</c:v>
                </c:pt>
                <c:pt idx="11">
                  <c:v>1639.021</c:v>
                </c:pt>
                <c:pt idx="12">
                  <c:v>2209.9189999999999</c:v>
                </c:pt>
                <c:pt idx="13">
                  <c:v>1679.19</c:v>
                </c:pt>
                <c:pt idx="14">
                  <c:v>949.654</c:v>
                </c:pt>
                <c:pt idx="15">
                  <c:v>1089.809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92-437B-A8B9-2619328291A1}"/>
            </c:ext>
          </c:extLst>
        </c:ser>
        <c:ser>
          <c:idx val="2"/>
          <c:order val="2"/>
          <c:tx>
            <c:strRef>
              <c:f>Analysis!$H$1</c:f>
              <c:strCache>
                <c:ptCount val="1"/>
                <c:pt idx="0">
                  <c:v>Strategy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Analysis!$A$3:$A$18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Analysis!$J$3:$J$18</c:f>
              <c:numCache>
                <c:formatCode>0.00</c:formatCode>
                <c:ptCount val="16"/>
                <c:pt idx="0">
                  <c:v>929.29600000000005</c:v>
                </c:pt>
                <c:pt idx="1">
                  <c:v>779.779</c:v>
                </c:pt>
                <c:pt idx="2">
                  <c:v>1039.8709999999999</c:v>
                </c:pt>
                <c:pt idx="3">
                  <c:v>1559.712</c:v>
                </c:pt>
                <c:pt idx="4">
                  <c:v>1099.3140000000001</c:v>
                </c:pt>
                <c:pt idx="5">
                  <c:v>1198.76</c:v>
                </c:pt>
                <c:pt idx="6">
                  <c:v>1319.692</c:v>
                </c:pt>
                <c:pt idx="7">
                  <c:v>1199.47</c:v>
                </c:pt>
                <c:pt idx="8">
                  <c:v>1319.4580000000001</c:v>
                </c:pt>
                <c:pt idx="9">
                  <c:v>1788.546</c:v>
                </c:pt>
                <c:pt idx="10">
                  <c:v>1869.9460000000001</c:v>
                </c:pt>
                <c:pt idx="11">
                  <c:v>1679.8560000000002</c:v>
                </c:pt>
                <c:pt idx="12">
                  <c:v>1749.0639999999999</c:v>
                </c:pt>
                <c:pt idx="13">
                  <c:v>1589.16</c:v>
                </c:pt>
                <c:pt idx="14">
                  <c:v>1078.7839999999999</c:v>
                </c:pt>
                <c:pt idx="15">
                  <c:v>1209.3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792-437B-A8B9-2619328291A1}"/>
            </c:ext>
          </c:extLst>
        </c:ser>
        <c:ser>
          <c:idx val="3"/>
          <c:order val="3"/>
          <c:tx>
            <c:strRef>
              <c:f>Analysis!$K$1</c:f>
              <c:strCache>
                <c:ptCount val="1"/>
                <c:pt idx="0">
                  <c:v>Strategy 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Analysis!$A$3:$A$18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Analysis!$M$3:$M$18</c:f>
              <c:numCache>
                <c:formatCode>0.00</c:formatCode>
                <c:ptCount val="16"/>
                <c:pt idx="0">
                  <c:v>1098.846</c:v>
                </c:pt>
                <c:pt idx="1">
                  <c:v>1249.5719999999999</c:v>
                </c:pt>
                <c:pt idx="2">
                  <c:v>1229.2839999999999</c:v>
                </c:pt>
                <c:pt idx="3">
                  <c:v>1329.412</c:v>
                </c:pt>
                <c:pt idx="4">
                  <c:v>1239.52</c:v>
                </c:pt>
                <c:pt idx="5">
                  <c:v>1219.2080000000001</c:v>
                </c:pt>
                <c:pt idx="6">
                  <c:v>1079.6369999999999</c:v>
                </c:pt>
                <c:pt idx="7">
                  <c:v>1069.25</c:v>
                </c:pt>
                <c:pt idx="8">
                  <c:v>1260</c:v>
                </c:pt>
                <c:pt idx="9">
                  <c:v>1179.0900000000001</c:v>
                </c:pt>
                <c:pt idx="10">
                  <c:v>2359.8690000000001</c:v>
                </c:pt>
                <c:pt idx="11">
                  <c:v>2379.2489999999998</c:v>
                </c:pt>
                <c:pt idx="12">
                  <c:v>2419</c:v>
                </c:pt>
                <c:pt idx="13">
                  <c:v>2359.11</c:v>
                </c:pt>
                <c:pt idx="14">
                  <c:v>979.69199999999989</c:v>
                </c:pt>
                <c:pt idx="15">
                  <c:v>1169.922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792-437B-A8B9-2619328291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3361040"/>
        <c:axId val="963361696"/>
      </c:lineChart>
      <c:catAx>
        <c:axId val="9633610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Weeks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3361696"/>
        <c:crosses val="autoZero"/>
        <c:auto val="1"/>
        <c:lblAlgn val="ctr"/>
        <c:lblOffset val="100"/>
        <c:noMultiLvlLbl val="0"/>
      </c:catAx>
      <c:valAx>
        <c:axId val="963361696"/>
        <c:scaling>
          <c:orientation val="minMax"/>
          <c:max val="35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Sales (Units)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3361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ln>
                  <a:noFill/>
                </a:ln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Brand Market Share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ln>
                <a:noFill/>
              </a:ln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Viz!$B$93</c:f>
              <c:strCache>
                <c:ptCount val="1"/>
                <c:pt idx="0">
                  <c:v>Strategy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ln>
                      <a:noFill/>
                    </a:ln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Viz!$A$94:$A$97</c:f>
              <c:strCache>
                <c:ptCount val="4"/>
                <c:pt idx="0">
                  <c:v>Pre promotion</c:v>
                </c:pt>
                <c:pt idx="1">
                  <c:v>Promotion</c:v>
                </c:pt>
                <c:pt idx="2">
                  <c:v>Immediate Post Promtion</c:v>
                </c:pt>
                <c:pt idx="3">
                  <c:v>Long-run Post promotion </c:v>
                </c:pt>
              </c:strCache>
            </c:strRef>
          </c:cat>
          <c:val>
            <c:numRef>
              <c:f>Viz!$B$94:$B$97</c:f>
              <c:numCache>
                <c:formatCode>0.00%</c:formatCode>
                <c:ptCount val="4"/>
                <c:pt idx="0">
                  <c:v>9.9468976599377326E-2</c:v>
                </c:pt>
                <c:pt idx="1">
                  <c:v>0.12550126844421433</c:v>
                </c:pt>
                <c:pt idx="2">
                  <c:v>9.2464655605832086E-2</c:v>
                </c:pt>
                <c:pt idx="3">
                  <c:v>0.10180253994264646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4A-40CF-A941-31EFBB115344}"/>
            </c:ext>
          </c:extLst>
        </c:ser>
        <c:ser>
          <c:idx val="1"/>
          <c:order val="1"/>
          <c:tx>
            <c:strRef>
              <c:f>Viz!$C$93</c:f>
              <c:strCache>
                <c:ptCount val="1"/>
                <c:pt idx="0">
                  <c:v>Strategy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ln>
                      <a:noFill/>
                    </a:ln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Viz!$A$94:$A$97</c:f>
              <c:strCache>
                <c:ptCount val="4"/>
                <c:pt idx="0">
                  <c:v>Pre promotion</c:v>
                </c:pt>
                <c:pt idx="1">
                  <c:v>Promotion</c:v>
                </c:pt>
                <c:pt idx="2">
                  <c:v>Immediate Post Promtion</c:v>
                </c:pt>
                <c:pt idx="3">
                  <c:v>Long-run Post promotion </c:v>
                </c:pt>
              </c:strCache>
            </c:strRef>
          </c:cat>
          <c:val>
            <c:numRef>
              <c:f>Viz!$C$94:$C$97</c:f>
              <c:numCache>
                <c:formatCode>0.00%</c:formatCode>
                <c:ptCount val="4"/>
                <c:pt idx="0">
                  <c:v>0.10040059577541072</c:v>
                </c:pt>
                <c:pt idx="1">
                  <c:v>0.15013667059285432</c:v>
                </c:pt>
                <c:pt idx="2">
                  <c:v>9.3510453920220074E-2</c:v>
                </c:pt>
                <c:pt idx="3">
                  <c:v>0.11782889353577598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4A-40CF-A941-31EFBB115344}"/>
            </c:ext>
          </c:extLst>
        </c:ser>
        <c:ser>
          <c:idx val="2"/>
          <c:order val="2"/>
          <c:tx>
            <c:strRef>
              <c:f>Viz!$D$93</c:f>
              <c:strCache>
                <c:ptCount val="1"/>
                <c:pt idx="0">
                  <c:v>Strategy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ln>
                      <a:noFill/>
                    </a:ln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Viz!$A$94:$A$97</c:f>
              <c:strCache>
                <c:ptCount val="4"/>
                <c:pt idx="0">
                  <c:v>Pre promotion</c:v>
                </c:pt>
                <c:pt idx="1">
                  <c:v>Promotion</c:v>
                </c:pt>
                <c:pt idx="2">
                  <c:v>Immediate Post Promtion</c:v>
                </c:pt>
                <c:pt idx="3">
                  <c:v>Long-run Post promotion </c:v>
                </c:pt>
              </c:strCache>
            </c:strRef>
          </c:cat>
          <c:val>
            <c:numRef>
              <c:f>Viz!$D$94:$D$97</c:f>
              <c:numCache>
                <c:formatCode>0.00%</c:formatCode>
                <c:ptCount val="4"/>
                <c:pt idx="0">
                  <c:v>9.9795236153030445E-2</c:v>
                </c:pt>
                <c:pt idx="1">
                  <c:v>0.12793510401188707</c:v>
                </c:pt>
                <c:pt idx="2">
                  <c:v>8.8206784888203535E-2</c:v>
                </c:pt>
                <c:pt idx="3">
                  <c:v>9.9437292838973249E-2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74A-40CF-A941-31EFBB115344}"/>
            </c:ext>
          </c:extLst>
        </c:ser>
        <c:ser>
          <c:idx val="3"/>
          <c:order val="3"/>
          <c:tx>
            <c:strRef>
              <c:f>Viz!$E$93</c:f>
              <c:strCache>
                <c:ptCount val="1"/>
                <c:pt idx="0">
                  <c:v>Strategy 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ln>
                      <a:noFill/>
                    </a:ln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Viz!$A$94:$A$97</c:f>
              <c:strCache>
                <c:ptCount val="4"/>
                <c:pt idx="0">
                  <c:v>Pre promotion</c:v>
                </c:pt>
                <c:pt idx="1">
                  <c:v>Promotion</c:v>
                </c:pt>
                <c:pt idx="2">
                  <c:v>Immediate Post Promtion</c:v>
                </c:pt>
                <c:pt idx="3">
                  <c:v>Long-run Post promotion </c:v>
                </c:pt>
              </c:strCache>
            </c:strRef>
          </c:cat>
          <c:val>
            <c:numRef>
              <c:f>Viz!$E$94:$E$97</c:f>
              <c:numCache>
                <c:formatCode>0.00%</c:formatCode>
                <c:ptCount val="4"/>
                <c:pt idx="0">
                  <c:v>9.9648374458152722E-2</c:v>
                </c:pt>
                <c:pt idx="1">
                  <c:v>0.159685033557047</c:v>
                </c:pt>
                <c:pt idx="2">
                  <c:v>8.0030305286671627E-2</c:v>
                </c:pt>
                <c:pt idx="3">
                  <c:v>0.11919920227046099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74A-40CF-A941-31EFBB11534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964835000"/>
        <c:axId val="964828768"/>
      </c:barChart>
      <c:catAx>
        <c:axId val="964835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ln>
                      <a:noFill/>
                    </a:ln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Periods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4828768"/>
        <c:crosses val="autoZero"/>
        <c:auto val="1"/>
        <c:lblAlgn val="ctr"/>
        <c:lblOffset val="100"/>
        <c:noMultiLvlLbl val="0"/>
      </c:catAx>
      <c:valAx>
        <c:axId val="96482876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ln>
                      <a:noFill/>
                    </a:ln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Market Share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4835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noFill/>
              </a:ln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n>
            <a:noFill/>
          </a:ln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552450</xdr:colOff>
      <xdr:row>0</xdr:row>
      <xdr:rowOff>119061</xdr:rowOff>
    </xdr:from>
    <xdr:to>
      <xdr:col>19</xdr:col>
      <xdr:colOff>123824</xdr:colOff>
      <xdr:row>17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52FEFB-B623-32A4-BFCE-CB38E030AE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357187</xdr:colOff>
      <xdr:row>18</xdr:row>
      <xdr:rowOff>119062</xdr:rowOff>
    </xdr:from>
    <xdr:to>
      <xdr:col>14</xdr:col>
      <xdr:colOff>52387</xdr:colOff>
      <xdr:row>33</xdr:row>
      <xdr:rowOff>4762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2015DB5-402B-1139-FBCD-795B2EA6CB93}"/>
            </a:ext>
            <a:ext uri="{147F2762-F138-4A5C-976F-8EAC2B608ADB}">
              <a16:predDERef xmlns:a16="http://schemas.microsoft.com/office/drawing/2014/main" pred="{3B52FEFB-B623-32A4-BFCE-CB38E030AE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14287</xdr:colOff>
      <xdr:row>39</xdr:row>
      <xdr:rowOff>80962</xdr:rowOff>
    </xdr:from>
    <xdr:to>
      <xdr:col>13</xdr:col>
      <xdr:colOff>319087</xdr:colOff>
      <xdr:row>53</xdr:row>
      <xdr:rowOff>157162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CDF821E-B83C-A6D5-E9E8-C51E8E72FF3C}"/>
            </a:ext>
            <a:ext uri="{147F2762-F138-4A5C-976F-8EAC2B608ADB}">
              <a16:predDERef xmlns:a16="http://schemas.microsoft.com/office/drawing/2014/main" pred="{22015DB5-402B-1139-FBCD-795B2EA6CB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252411</xdr:colOff>
      <xdr:row>57</xdr:row>
      <xdr:rowOff>90486</xdr:rowOff>
    </xdr:from>
    <xdr:to>
      <xdr:col>17</xdr:col>
      <xdr:colOff>219074</xdr:colOff>
      <xdr:row>73</xdr:row>
      <xdr:rowOff>19049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5EDECF8-B93D-114A-6E0E-6E6DDAC32490}"/>
            </a:ext>
            <a:ext uri="{147F2762-F138-4A5C-976F-8EAC2B608ADB}">
              <a16:predDERef xmlns:a16="http://schemas.microsoft.com/office/drawing/2014/main" pred="{ECDF821E-B83C-A6D5-E9E8-C51E8E72FF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176211</xdr:colOff>
      <xdr:row>79</xdr:row>
      <xdr:rowOff>14286</xdr:rowOff>
    </xdr:from>
    <xdr:to>
      <xdr:col>19</xdr:col>
      <xdr:colOff>174861</xdr:colOff>
      <xdr:row>97</xdr:row>
      <xdr:rowOff>77286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60FC73A-F9DC-56A6-8836-8D152A2BE3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7"/>
  <sheetViews>
    <sheetView tabSelected="1" topLeftCell="A24" workbookViewId="0">
      <selection activeCell="K45" sqref="K45"/>
    </sheetView>
  </sheetViews>
  <sheetFormatPr defaultColWidth="9.140625" defaultRowHeight="15" x14ac:dyDescent="0.25"/>
  <cols>
    <col min="1" max="1" width="52.42578125" style="1" bestFit="1" customWidth="1"/>
    <col min="2" max="2" width="15" style="1" bestFit="1" customWidth="1"/>
    <col min="3" max="3" width="20" style="1" bestFit="1" customWidth="1"/>
    <col min="4" max="4" width="12" style="1" bestFit="1" customWidth="1"/>
    <col min="5" max="5" width="15" style="1" bestFit="1" customWidth="1"/>
    <col min="6" max="6" width="20" style="1" bestFit="1" customWidth="1"/>
    <col min="7" max="7" width="12" style="1" bestFit="1" customWidth="1"/>
    <col min="8" max="8" width="40" style="1" bestFit="1" customWidth="1"/>
    <col min="9" max="9" width="20" style="1" bestFit="1" customWidth="1"/>
    <col min="10" max="10" width="12" style="1" bestFit="1" customWidth="1"/>
    <col min="11" max="11" width="15" style="1" bestFit="1" customWidth="1"/>
    <col min="12" max="12" width="20" style="1" bestFit="1" customWidth="1"/>
    <col min="13" max="13" width="12" style="1" customWidth="1"/>
    <col min="14" max="16384" width="9.140625" style="1"/>
  </cols>
  <sheetData>
    <row r="1" spans="1:13" x14ac:dyDescent="0.25">
      <c r="A1" s="26" t="s">
        <v>0</v>
      </c>
      <c r="B1" s="26" t="s">
        <v>1</v>
      </c>
      <c r="C1" s="26"/>
      <c r="D1" s="26"/>
      <c r="E1" s="26" t="s">
        <v>2</v>
      </c>
      <c r="F1" s="26"/>
      <c r="G1" s="26"/>
      <c r="H1" s="26" t="s">
        <v>3</v>
      </c>
      <c r="I1" s="26"/>
      <c r="J1" s="26"/>
      <c r="K1" s="26" t="s">
        <v>4</v>
      </c>
      <c r="L1" s="26"/>
      <c r="M1" s="26"/>
    </row>
    <row r="2" spans="1:13" x14ac:dyDescent="0.25">
      <c r="A2" s="26"/>
      <c r="B2" s="2" t="s">
        <v>5</v>
      </c>
      <c r="C2" s="2" t="s">
        <v>6</v>
      </c>
      <c r="D2" s="2" t="s">
        <v>7</v>
      </c>
      <c r="E2" s="2" t="s">
        <v>5</v>
      </c>
      <c r="F2" s="2" t="s">
        <v>6</v>
      </c>
      <c r="G2" s="2" t="s">
        <v>7</v>
      </c>
      <c r="H2" s="2" t="s">
        <v>5</v>
      </c>
      <c r="I2" s="2" t="s">
        <v>6</v>
      </c>
      <c r="J2" s="2" t="s">
        <v>7</v>
      </c>
      <c r="K2" s="2" t="s">
        <v>5</v>
      </c>
      <c r="L2" s="2" t="s">
        <v>6</v>
      </c>
      <c r="M2" s="2" t="s">
        <v>7</v>
      </c>
    </row>
    <row r="3" spans="1:13" x14ac:dyDescent="0.25">
      <c r="A3" s="1">
        <v>1</v>
      </c>
      <c r="B3" s="1">
        <v>9920</v>
      </c>
      <c r="C3" s="3">
        <v>9.7699999999999995E-2</v>
      </c>
      <c r="D3" s="9">
        <f>B3*C3</f>
        <v>969.18399999999997</v>
      </c>
      <c r="E3" s="1">
        <v>10180</v>
      </c>
      <c r="F3" s="3">
        <v>9.5200000000000007E-2</v>
      </c>
      <c r="G3" s="9">
        <f>E3*F3</f>
        <v>969.13600000000008</v>
      </c>
      <c r="H3" s="1">
        <v>9640</v>
      </c>
      <c r="I3" s="3">
        <v>9.64E-2</v>
      </c>
      <c r="J3" s="9">
        <f>H3*I3</f>
        <v>929.29600000000005</v>
      </c>
      <c r="K3" s="1">
        <v>11970</v>
      </c>
      <c r="L3" s="3">
        <v>9.1800000000000007E-2</v>
      </c>
      <c r="M3" s="9">
        <f>K3*L3</f>
        <v>1098.846</v>
      </c>
    </row>
    <row r="4" spans="1:13" x14ac:dyDescent="0.25">
      <c r="A4" s="1">
        <v>2</v>
      </c>
      <c r="B4" s="1">
        <v>11120</v>
      </c>
      <c r="C4" s="3">
        <v>8.8099999999999998E-2</v>
      </c>
      <c r="D4" s="9">
        <f t="shared" ref="D4:D18" si="0">B4*C4</f>
        <v>979.67200000000003</v>
      </c>
      <c r="E4" s="1">
        <v>12030</v>
      </c>
      <c r="F4" s="3">
        <v>0.1055</v>
      </c>
      <c r="G4" s="9">
        <f t="shared" ref="G4:G18" si="1">E4*F4</f>
        <v>1269.165</v>
      </c>
      <c r="H4" s="1">
        <v>7790</v>
      </c>
      <c r="I4" s="3">
        <v>0.10009999999999999</v>
      </c>
      <c r="J4" s="9">
        <f t="shared" ref="J4:J18" si="2">H4*I4</f>
        <v>779.779</v>
      </c>
      <c r="K4" s="1">
        <v>12120</v>
      </c>
      <c r="L4" s="3">
        <v>0.1031</v>
      </c>
      <c r="M4" s="9">
        <f t="shared" ref="M4:M18" si="3">K4*L4</f>
        <v>1249.5719999999999</v>
      </c>
    </row>
    <row r="5" spans="1:13" x14ac:dyDescent="0.25">
      <c r="A5" s="1">
        <v>3</v>
      </c>
      <c r="B5" s="1">
        <v>13910</v>
      </c>
      <c r="C5" s="3">
        <v>9.7000000000000003E-2</v>
      </c>
      <c r="D5" s="9">
        <f t="shared" si="0"/>
        <v>1349.27</v>
      </c>
      <c r="E5" s="1">
        <v>11280</v>
      </c>
      <c r="F5" s="3">
        <v>0.10100000000000001</v>
      </c>
      <c r="G5" s="9">
        <f t="shared" si="1"/>
        <v>1139.28</v>
      </c>
      <c r="H5" s="1">
        <v>10430</v>
      </c>
      <c r="I5" s="3">
        <v>9.9699999999999997E-2</v>
      </c>
      <c r="J5" s="9">
        <f t="shared" si="2"/>
        <v>1039.8709999999999</v>
      </c>
      <c r="K5" s="1">
        <v>12040</v>
      </c>
      <c r="L5" s="3">
        <v>0.1021</v>
      </c>
      <c r="M5" s="9">
        <f t="shared" si="3"/>
        <v>1229.2839999999999</v>
      </c>
    </row>
    <row r="6" spans="1:13" x14ac:dyDescent="0.25">
      <c r="A6" s="1">
        <v>4</v>
      </c>
      <c r="B6" s="1">
        <v>8250</v>
      </c>
      <c r="C6" s="3">
        <v>9.5699999999999993E-2</v>
      </c>
      <c r="D6" s="9">
        <f t="shared" si="0"/>
        <v>789.52499999999998</v>
      </c>
      <c r="E6" s="1">
        <v>15630</v>
      </c>
      <c r="F6" s="3">
        <v>0.10100000000000001</v>
      </c>
      <c r="G6" s="9">
        <f t="shared" si="1"/>
        <v>1578.63</v>
      </c>
      <c r="H6" s="1">
        <v>16880</v>
      </c>
      <c r="I6" s="3">
        <v>9.2399999999999996E-2</v>
      </c>
      <c r="J6" s="9">
        <f t="shared" si="2"/>
        <v>1559.712</v>
      </c>
      <c r="K6" s="1">
        <v>12020</v>
      </c>
      <c r="L6" s="3">
        <v>0.1106</v>
      </c>
      <c r="M6" s="9">
        <f t="shared" si="3"/>
        <v>1329.412</v>
      </c>
    </row>
    <row r="7" spans="1:13" x14ac:dyDescent="0.25">
      <c r="A7" s="1">
        <v>5</v>
      </c>
      <c r="B7" s="1">
        <v>8160</v>
      </c>
      <c r="C7" s="3">
        <v>0.1004</v>
      </c>
      <c r="D7" s="9">
        <f t="shared" si="0"/>
        <v>819.26400000000001</v>
      </c>
      <c r="E7" s="1">
        <v>10080</v>
      </c>
      <c r="F7" s="3">
        <v>0.1031</v>
      </c>
      <c r="G7" s="9">
        <f t="shared" si="1"/>
        <v>1039.248</v>
      </c>
      <c r="H7" s="1">
        <v>11670</v>
      </c>
      <c r="I7" s="3">
        <v>9.4200000000000006E-2</v>
      </c>
      <c r="J7" s="9">
        <f t="shared" si="2"/>
        <v>1099.3140000000001</v>
      </c>
      <c r="K7" s="1">
        <v>12200</v>
      </c>
      <c r="L7" s="3">
        <v>0.1016</v>
      </c>
      <c r="M7" s="9">
        <f t="shared" si="3"/>
        <v>1239.52</v>
      </c>
    </row>
    <row r="8" spans="1:13" x14ac:dyDescent="0.25">
      <c r="A8" s="1">
        <v>6</v>
      </c>
      <c r="B8" s="1">
        <v>9340</v>
      </c>
      <c r="C8" s="3">
        <v>0.1145</v>
      </c>
      <c r="D8" s="9">
        <f t="shared" si="0"/>
        <v>1069.43</v>
      </c>
      <c r="E8" s="1">
        <v>8000</v>
      </c>
      <c r="F8" s="3">
        <v>9.1200000000000003E-2</v>
      </c>
      <c r="G8" s="9">
        <f t="shared" si="1"/>
        <v>729.6</v>
      </c>
      <c r="H8" s="1">
        <v>13030</v>
      </c>
      <c r="I8" s="3">
        <v>9.1999999999999998E-2</v>
      </c>
      <c r="J8" s="9">
        <f t="shared" si="2"/>
        <v>1198.76</v>
      </c>
      <c r="K8" s="1">
        <v>11860</v>
      </c>
      <c r="L8" s="3">
        <v>0.1028</v>
      </c>
      <c r="M8" s="9">
        <f t="shared" si="3"/>
        <v>1219.2080000000001</v>
      </c>
    </row>
    <row r="9" spans="1:13" x14ac:dyDescent="0.25">
      <c r="A9" s="1">
        <v>7</v>
      </c>
      <c r="B9" s="1">
        <v>9290</v>
      </c>
      <c r="C9" s="3">
        <v>0.10970000000000001</v>
      </c>
      <c r="D9" s="9">
        <f t="shared" si="0"/>
        <v>1019.1130000000001</v>
      </c>
      <c r="E9" s="1">
        <v>10320</v>
      </c>
      <c r="F9" s="3">
        <v>0.1065</v>
      </c>
      <c r="G9" s="9">
        <f t="shared" si="1"/>
        <v>1099.08</v>
      </c>
      <c r="H9" s="1">
        <v>13480</v>
      </c>
      <c r="I9" s="3">
        <v>9.7900000000000001E-2</v>
      </c>
      <c r="J9" s="9">
        <f t="shared" si="2"/>
        <v>1319.692</v>
      </c>
      <c r="K9" s="1">
        <v>12090</v>
      </c>
      <c r="L9" s="3">
        <v>8.9300000000000004E-2</v>
      </c>
      <c r="M9" s="9">
        <f t="shared" si="3"/>
        <v>1079.6369999999999</v>
      </c>
    </row>
    <row r="10" spans="1:13" x14ac:dyDescent="0.25">
      <c r="A10" s="1">
        <v>8</v>
      </c>
      <c r="B10" s="1">
        <v>10120</v>
      </c>
      <c r="C10" s="3">
        <v>0.1096</v>
      </c>
      <c r="D10" s="9">
        <f t="shared" si="0"/>
        <v>1109.152</v>
      </c>
      <c r="E10" s="1">
        <v>10770</v>
      </c>
      <c r="F10" s="3">
        <v>0.09</v>
      </c>
      <c r="G10" s="9">
        <f t="shared" si="1"/>
        <v>969.3</v>
      </c>
      <c r="H10" s="1">
        <v>11210</v>
      </c>
      <c r="I10" s="3">
        <v>0.107</v>
      </c>
      <c r="J10" s="9">
        <f t="shared" si="2"/>
        <v>1199.47</v>
      </c>
      <c r="K10" s="1">
        <v>11750</v>
      </c>
      <c r="L10" s="3">
        <v>9.0999999999999998E-2</v>
      </c>
      <c r="M10" s="9">
        <f t="shared" si="3"/>
        <v>1069.25</v>
      </c>
    </row>
    <row r="11" spans="1:13" x14ac:dyDescent="0.25">
      <c r="A11" s="1">
        <v>9</v>
      </c>
      <c r="B11" s="1">
        <v>9000</v>
      </c>
      <c r="C11" s="3">
        <v>0.09</v>
      </c>
      <c r="D11" s="9">
        <f t="shared" si="0"/>
        <v>810</v>
      </c>
      <c r="E11" s="1">
        <v>9560</v>
      </c>
      <c r="F11" s="3">
        <v>9.9299999999999999E-2</v>
      </c>
      <c r="G11" s="9">
        <f t="shared" si="1"/>
        <v>949.30799999999999</v>
      </c>
      <c r="H11" s="1">
        <v>11930</v>
      </c>
      <c r="I11" s="3">
        <v>0.1106</v>
      </c>
      <c r="J11" s="9">
        <f t="shared" si="2"/>
        <v>1319.4580000000001</v>
      </c>
      <c r="K11" s="1">
        <v>12000</v>
      </c>
      <c r="L11" s="3">
        <v>0.105</v>
      </c>
      <c r="M11" s="9">
        <f t="shared" si="3"/>
        <v>1260</v>
      </c>
    </row>
    <row r="12" spans="1:13" x14ac:dyDescent="0.25">
      <c r="A12" s="1">
        <v>10</v>
      </c>
      <c r="B12" s="1">
        <v>10460</v>
      </c>
      <c r="C12" s="3">
        <v>9.4600000000000004E-2</v>
      </c>
      <c r="D12" s="9">
        <f t="shared" si="0"/>
        <v>989.51600000000008</v>
      </c>
      <c r="E12" s="1">
        <v>12930</v>
      </c>
      <c r="F12" s="3">
        <v>0.1067</v>
      </c>
      <c r="G12" s="9">
        <f t="shared" si="1"/>
        <v>1379.6310000000001</v>
      </c>
      <c r="H12" s="1">
        <v>16530</v>
      </c>
      <c r="I12" s="3">
        <v>0.1082</v>
      </c>
      <c r="J12" s="9">
        <f t="shared" si="2"/>
        <v>1788.546</v>
      </c>
      <c r="K12" s="1">
        <v>11910</v>
      </c>
      <c r="L12" s="3">
        <v>9.9000000000000005E-2</v>
      </c>
      <c r="M12" s="9">
        <f t="shared" si="3"/>
        <v>1179.0900000000001</v>
      </c>
    </row>
    <row r="13" spans="1:13" x14ac:dyDescent="0.25">
      <c r="A13" s="7">
        <v>11</v>
      </c>
      <c r="B13" s="7">
        <v>10770</v>
      </c>
      <c r="C13" s="8">
        <v>0.1179</v>
      </c>
      <c r="D13" s="10">
        <f t="shared" si="0"/>
        <v>1269.7830000000001</v>
      </c>
      <c r="E13" s="7">
        <v>14170</v>
      </c>
      <c r="F13" s="8">
        <v>0.14960000000000001</v>
      </c>
      <c r="G13" s="10">
        <f t="shared" si="1"/>
        <v>2119.8320000000003</v>
      </c>
      <c r="H13" s="7">
        <v>13570</v>
      </c>
      <c r="I13" s="8">
        <v>0.13780000000000001</v>
      </c>
      <c r="J13" s="10">
        <f t="shared" si="2"/>
        <v>1869.9460000000001</v>
      </c>
      <c r="K13" s="7">
        <v>14870</v>
      </c>
      <c r="L13" s="8">
        <v>0.15870000000000001</v>
      </c>
      <c r="M13" s="10">
        <f t="shared" si="3"/>
        <v>2359.8690000000001</v>
      </c>
    </row>
    <row r="14" spans="1:13" x14ac:dyDescent="0.25">
      <c r="A14" s="7">
        <v>12</v>
      </c>
      <c r="B14" s="7">
        <v>11150</v>
      </c>
      <c r="C14" s="8">
        <v>0.1381</v>
      </c>
      <c r="D14" s="10">
        <f t="shared" si="0"/>
        <v>1539.8150000000001</v>
      </c>
      <c r="E14" s="7">
        <v>11390</v>
      </c>
      <c r="F14" s="8">
        <v>0.1439</v>
      </c>
      <c r="G14" s="10">
        <f t="shared" si="1"/>
        <v>1639.021</v>
      </c>
      <c r="H14" s="7">
        <v>13290</v>
      </c>
      <c r="I14" s="8">
        <v>0.12640000000000001</v>
      </c>
      <c r="J14" s="10">
        <f t="shared" si="2"/>
        <v>1679.8560000000002</v>
      </c>
      <c r="K14" s="7">
        <v>15030</v>
      </c>
      <c r="L14" s="8">
        <v>0.1583</v>
      </c>
      <c r="M14" s="10">
        <f t="shared" si="3"/>
        <v>2379.2489999999998</v>
      </c>
    </row>
    <row r="15" spans="1:13" x14ac:dyDescent="0.25">
      <c r="A15" s="7">
        <v>13</v>
      </c>
      <c r="B15" s="7">
        <v>6850</v>
      </c>
      <c r="C15" s="8">
        <v>0.124</v>
      </c>
      <c r="D15" s="10">
        <f t="shared" si="0"/>
        <v>849.4</v>
      </c>
      <c r="E15" s="7">
        <v>14230</v>
      </c>
      <c r="F15" s="8">
        <v>0.15529999999999999</v>
      </c>
      <c r="G15" s="10">
        <f t="shared" si="1"/>
        <v>2209.9189999999999</v>
      </c>
      <c r="H15" s="7">
        <v>14060</v>
      </c>
      <c r="I15" s="8">
        <v>0.1244</v>
      </c>
      <c r="J15" s="10">
        <f t="shared" si="2"/>
        <v>1749.0639999999999</v>
      </c>
      <c r="K15" s="7">
        <v>14750</v>
      </c>
      <c r="L15" s="8">
        <v>0.16400000000000001</v>
      </c>
      <c r="M15" s="10">
        <f t="shared" si="3"/>
        <v>2419</v>
      </c>
    </row>
    <row r="16" spans="1:13" x14ac:dyDescent="0.25">
      <c r="A16" s="7">
        <v>14</v>
      </c>
      <c r="B16" s="7">
        <v>9860</v>
      </c>
      <c r="C16" s="8">
        <v>0.1206</v>
      </c>
      <c r="D16" s="10">
        <f t="shared" si="0"/>
        <v>1189.116</v>
      </c>
      <c r="E16" s="7">
        <v>11150</v>
      </c>
      <c r="F16" s="8">
        <v>0.15060000000000001</v>
      </c>
      <c r="G16" s="10">
        <f t="shared" si="1"/>
        <v>1679.19</v>
      </c>
      <c r="H16" s="7">
        <v>12920</v>
      </c>
      <c r="I16" s="8">
        <v>0.123</v>
      </c>
      <c r="J16" s="10">
        <f t="shared" si="2"/>
        <v>1589.16</v>
      </c>
      <c r="K16" s="7">
        <v>14950</v>
      </c>
      <c r="L16" s="8">
        <v>0.1578</v>
      </c>
      <c r="M16" s="10">
        <f t="shared" si="3"/>
        <v>2359.11</v>
      </c>
    </row>
    <row r="17" spans="1:13" x14ac:dyDescent="0.25">
      <c r="A17" s="5">
        <v>15</v>
      </c>
      <c r="B17" s="5">
        <v>11530</v>
      </c>
      <c r="C17" s="6">
        <v>7.5399999999999995E-2</v>
      </c>
      <c r="D17" s="11">
        <f t="shared" si="0"/>
        <v>869.36199999999997</v>
      </c>
      <c r="E17" s="5">
        <v>10540</v>
      </c>
      <c r="F17" s="6">
        <v>9.01E-2</v>
      </c>
      <c r="G17" s="11">
        <f t="shared" si="1"/>
        <v>949.654</v>
      </c>
      <c r="H17" s="5">
        <v>12040</v>
      </c>
      <c r="I17" s="6">
        <v>8.9599999999999999E-2</v>
      </c>
      <c r="J17" s="11">
        <f t="shared" si="2"/>
        <v>1078.7839999999999</v>
      </c>
      <c r="K17" s="5">
        <v>13080</v>
      </c>
      <c r="L17" s="6">
        <v>7.4899999999999994E-2</v>
      </c>
      <c r="M17" s="11">
        <f t="shared" si="3"/>
        <v>979.69199999999989</v>
      </c>
    </row>
    <row r="18" spans="1:13" x14ac:dyDescent="0.25">
      <c r="A18" s="5">
        <v>16</v>
      </c>
      <c r="B18" s="5">
        <v>8360</v>
      </c>
      <c r="C18" s="6">
        <v>0.11600000000000001</v>
      </c>
      <c r="D18" s="11">
        <f t="shared" si="0"/>
        <v>969.7600000000001</v>
      </c>
      <c r="E18" s="5">
        <v>11270</v>
      </c>
      <c r="F18" s="6">
        <v>9.6699999999999994E-2</v>
      </c>
      <c r="G18" s="11">
        <f t="shared" si="1"/>
        <v>1089.809</v>
      </c>
      <c r="H18" s="5">
        <v>13900</v>
      </c>
      <c r="I18" s="6">
        <v>8.6999999999999994E-2</v>
      </c>
      <c r="J18" s="11">
        <f t="shared" si="2"/>
        <v>1209.3</v>
      </c>
      <c r="K18" s="5">
        <v>13780</v>
      </c>
      <c r="L18" s="6">
        <v>8.4900000000000003E-2</v>
      </c>
      <c r="M18" s="11">
        <f t="shared" si="3"/>
        <v>1169.922</v>
      </c>
    </row>
    <row r="19" spans="1:13" x14ac:dyDescent="0.25">
      <c r="C19" s="3"/>
      <c r="F19" s="3"/>
      <c r="I19" s="3"/>
      <c r="L19" s="3"/>
    </row>
    <row r="20" spans="1:13" x14ac:dyDescent="0.25">
      <c r="F20" s="3"/>
      <c r="I20" s="3"/>
      <c r="L20" s="3"/>
    </row>
    <row r="21" spans="1:13" x14ac:dyDescent="0.25">
      <c r="F21" s="3"/>
      <c r="I21" s="3"/>
      <c r="L21" s="3"/>
    </row>
    <row r="22" spans="1:13" x14ac:dyDescent="0.25">
      <c r="F22" s="3"/>
      <c r="I22" s="3"/>
      <c r="L22" s="3"/>
    </row>
    <row r="23" spans="1:13" x14ac:dyDescent="0.25">
      <c r="F23" s="3"/>
      <c r="I23" s="3"/>
      <c r="K23" s="3"/>
      <c r="L23" s="3"/>
    </row>
    <row r="24" spans="1:13" x14ac:dyDescent="0.25">
      <c r="B24" s="2" t="s">
        <v>1</v>
      </c>
      <c r="C24" s="2" t="s">
        <v>2</v>
      </c>
      <c r="D24" s="2" t="s">
        <v>3</v>
      </c>
      <c r="E24" s="2" t="s">
        <v>4</v>
      </c>
      <c r="K24" s="3"/>
    </row>
    <row r="25" spans="1:13" x14ac:dyDescent="0.25">
      <c r="A25" s="1" t="s">
        <v>8</v>
      </c>
      <c r="B25" s="1">
        <f>AVERAGE(B3:B12)</f>
        <v>9957</v>
      </c>
      <c r="C25" s="1">
        <f>AVERAGE(E3:E12)</f>
        <v>11078</v>
      </c>
      <c r="D25" s="1">
        <f>AVERAGE(H3:H12)</f>
        <v>12259</v>
      </c>
      <c r="E25" s="1">
        <f>AVERAGE(K3:K12)</f>
        <v>11996</v>
      </c>
      <c r="I25" s="13"/>
    </row>
    <row r="26" spans="1:13" x14ac:dyDescent="0.25">
      <c r="A26" s="1" t="s">
        <v>9</v>
      </c>
      <c r="B26" s="1">
        <f>AVERAGE(B13:B16)</f>
        <v>9657.5</v>
      </c>
      <c r="C26" s="1">
        <f>AVERAGE(E13:E16)</f>
        <v>12735</v>
      </c>
      <c r="D26" s="1">
        <f>AVERAGE(H13:H16)</f>
        <v>13460</v>
      </c>
      <c r="E26" s="1">
        <f>AVERAGE(K13:K16)</f>
        <v>14900</v>
      </c>
      <c r="H26" s="1" t="s">
        <v>10</v>
      </c>
      <c r="I26" s="12">
        <v>7</v>
      </c>
    </row>
    <row r="27" spans="1:13" x14ac:dyDescent="0.25">
      <c r="A27" s="1" t="s">
        <v>11</v>
      </c>
      <c r="B27" s="1">
        <f>AVERAGE(B17:B18)</f>
        <v>9945</v>
      </c>
      <c r="C27" s="1">
        <f>AVERAGE(E17:E18)</f>
        <v>10905</v>
      </c>
      <c r="D27" s="1">
        <f>AVERAGE(H17:H18)</f>
        <v>12970</v>
      </c>
      <c r="E27" s="1">
        <f>AVERAGE(K17:K18)</f>
        <v>13430</v>
      </c>
      <c r="H27" s="1" t="s">
        <v>12</v>
      </c>
      <c r="I27" s="12">
        <v>4</v>
      </c>
    </row>
    <row r="28" spans="1:13" x14ac:dyDescent="0.25">
      <c r="A28" s="1" t="s">
        <v>13</v>
      </c>
      <c r="B28" s="9">
        <f>AVERAGE(D3:D12)</f>
        <v>990.4126</v>
      </c>
      <c r="C28" s="9">
        <f>AVERAGE(G3:G12)</f>
        <v>1112.2377999999999</v>
      </c>
      <c r="D28" s="9">
        <f>AVERAGE(J3:J12)</f>
        <v>1223.3898000000002</v>
      </c>
      <c r="E28" s="9">
        <f>AVERAGE(M3:M12)</f>
        <v>1195.3819000000001</v>
      </c>
      <c r="H28" s="1" t="s">
        <v>14</v>
      </c>
      <c r="I28" s="12">
        <f>I26-I27</f>
        <v>3</v>
      </c>
    </row>
    <row r="29" spans="1:13" x14ac:dyDescent="0.25">
      <c r="A29" s="1" t="s">
        <v>15</v>
      </c>
      <c r="B29" s="9">
        <f>AVERAGE(D13:D16)</f>
        <v>1212.0284999999999</v>
      </c>
      <c r="C29" s="9">
        <f>AVERAGE(G13:G16)</f>
        <v>1911.9904999999999</v>
      </c>
      <c r="D29" s="9">
        <f>AVERAGE(J13:J16)</f>
        <v>1722.0065</v>
      </c>
      <c r="E29" s="9">
        <f>AVERAGE(M13:M16)</f>
        <v>2379.3070000000002</v>
      </c>
      <c r="H29" s="1" t="s">
        <v>16</v>
      </c>
      <c r="I29" s="1">
        <f>COUNT(A3:A12)</f>
        <v>10</v>
      </c>
    </row>
    <row r="30" spans="1:13" x14ac:dyDescent="0.25">
      <c r="A30" s="1" t="s">
        <v>17</v>
      </c>
      <c r="B30" s="9">
        <f>AVERAGE(D17:D18)</f>
        <v>919.56100000000004</v>
      </c>
      <c r="C30" s="9">
        <f>AVERAGE(G17:G18)</f>
        <v>1019.7315</v>
      </c>
      <c r="D30" s="9">
        <f>AVERAGE(J17:J18)</f>
        <v>1144.0419999999999</v>
      </c>
      <c r="E30" s="9">
        <f>AVERAGE(M17:M18)</f>
        <v>1074.807</v>
      </c>
      <c r="H30" s="1" t="s">
        <v>18</v>
      </c>
      <c r="I30" s="1">
        <f>COUNT(A13:A16)</f>
        <v>4</v>
      </c>
    </row>
    <row r="31" spans="1:13" x14ac:dyDescent="0.25">
      <c r="A31" s="1" t="s">
        <v>19</v>
      </c>
      <c r="B31" s="12">
        <v>6.3</v>
      </c>
      <c r="C31" s="12">
        <v>5.6</v>
      </c>
      <c r="D31" s="12">
        <v>6.3</v>
      </c>
      <c r="E31" s="12">
        <v>5.6</v>
      </c>
      <c r="H31" s="1" t="s">
        <v>20</v>
      </c>
      <c r="I31" s="1">
        <f>COUNT(A17:A18)</f>
        <v>2</v>
      </c>
    </row>
    <row r="32" spans="1:13" x14ac:dyDescent="0.25">
      <c r="A32" s="1" t="s">
        <v>21</v>
      </c>
      <c r="B32" s="12">
        <f>B31-$I28</f>
        <v>3.3</v>
      </c>
      <c r="C32" s="12">
        <f>C31-$I28</f>
        <v>2.5999999999999996</v>
      </c>
      <c r="D32" s="12">
        <f>D31-$I28</f>
        <v>3.3</v>
      </c>
      <c r="E32" s="12">
        <f>E31-$I28</f>
        <v>2.5999999999999996</v>
      </c>
      <c r="H32" s="1" t="s">
        <v>49</v>
      </c>
      <c r="I32" s="1">
        <v>10</v>
      </c>
    </row>
    <row r="33" spans="1:11" x14ac:dyDescent="0.25">
      <c r="A33" s="1" t="s">
        <v>22</v>
      </c>
      <c r="B33" s="12">
        <v>4</v>
      </c>
      <c r="C33" s="12">
        <v>4</v>
      </c>
      <c r="D33" s="12">
        <v>4</v>
      </c>
      <c r="E33" s="12">
        <v>4</v>
      </c>
    </row>
    <row r="34" spans="1:11" x14ac:dyDescent="0.25">
      <c r="A34" s="1" t="s">
        <v>23</v>
      </c>
      <c r="B34" s="9">
        <f>B29-B28</f>
        <v>221.6158999999999</v>
      </c>
      <c r="C34" s="9">
        <f>C29-C28</f>
        <v>799.7527</v>
      </c>
      <c r="D34" s="9">
        <f>D29-D28</f>
        <v>498.61669999999981</v>
      </c>
      <c r="E34" s="9">
        <f>E29-E28</f>
        <v>1183.9251000000002</v>
      </c>
    </row>
    <row r="35" spans="1:11" x14ac:dyDescent="0.25">
      <c r="A35" s="1" t="s">
        <v>24</v>
      </c>
      <c r="B35" s="12">
        <f>B34*B32*4</f>
        <v>2925.3298799999984</v>
      </c>
      <c r="C35" s="12">
        <f>C34*C32*4</f>
        <v>8317.4280799999997</v>
      </c>
      <c r="D35" s="12">
        <f t="shared" ref="D35:E35" si="4">D34*D32*4</f>
        <v>6581.7404399999969</v>
      </c>
      <c r="E35" s="12">
        <f t="shared" si="4"/>
        <v>12312.821040000001</v>
      </c>
      <c r="H35" s="3"/>
    </row>
    <row r="36" spans="1:11" x14ac:dyDescent="0.25">
      <c r="A36" s="1" t="s">
        <v>25</v>
      </c>
      <c r="B36" s="1">
        <v>0</v>
      </c>
      <c r="C36" s="1">
        <v>0</v>
      </c>
      <c r="D36" s="1">
        <v>0</v>
      </c>
      <c r="E36" s="1">
        <v>0</v>
      </c>
    </row>
    <row r="37" spans="1:11" x14ac:dyDescent="0.25">
      <c r="A37" s="1" t="s">
        <v>26</v>
      </c>
      <c r="B37" s="9">
        <f>B28-B30</f>
        <v>70.851599999999962</v>
      </c>
      <c r="C37" s="9">
        <f>C28-C30</f>
        <v>92.506299999999896</v>
      </c>
      <c r="D37" s="9">
        <f>D28-D30</f>
        <v>79.347800000000234</v>
      </c>
      <c r="E37" s="9">
        <f>E28-E30</f>
        <v>120.57490000000007</v>
      </c>
    </row>
    <row r="38" spans="1:11" x14ac:dyDescent="0.25">
      <c r="A38" s="1" t="s">
        <v>51</v>
      </c>
      <c r="B38" s="12">
        <f>($I27-B32)*B28*$I30</f>
        <v>2773.1552800000009</v>
      </c>
      <c r="C38" s="12">
        <f>($I27-C32)*C28*$I30</f>
        <v>6228.531680000001</v>
      </c>
      <c r="D38" s="12">
        <f>($I27-D32)*D28*$I30</f>
        <v>3425.4914400000011</v>
      </c>
      <c r="E38" s="12">
        <f>($I27-E32)*E28*$I30</f>
        <v>6694.1386400000019</v>
      </c>
    </row>
    <row r="39" spans="1:11" x14ac:dyDescent="0.25">
      <c r="A39" s="1" t="s">
        <v>52</v>
      </c>
      <c r="B39" s="12">
        <f>B37*$I31*B33</f>
        <v>566.8127999999997</v>
      </c>
      <c r="C39" s="12">
        <f>C37*$I31*C33</f>
        <v>740.05039999999917</v>
      </c>
      <c r="D39" s="12">
        <f>D37*$I31*D33</f>
        <v>634.78240000000187</v>
      </c>
      <c r="E39" s="12">
        <f>E37*$I31*E33</f>
        <v>964.59920000000056</v>
      </c>
    </row>
    <row r="40" spans="1:11" x14ac:dyDescent="0.25">
      <c r="A40" s="1" t="s">
        <v>27</v>
      </c>
      <c r="B40" s="12">
        <v>0</v>
      </c>
      <c r="C40" s="12">
        <v>0</v>
      </c>
      <c r="D40" s="12">
        <v>500</v>
      </c>
      <c r="E40" s="12">
        <v>1200</v>
      </c>
    </row>
    <row r="41" spans="1:11" ht="30.75" customHeight="1" x14ac:dyDescent="0.25">
      <c r="A41" s="1" t="s">
        <v>28</v>
      </c>
      <c r="B41" s="12">
        <f>B35-B38-(B40*$I30)</f>
        <v>152.17459999999755</v>
      </c>
      <c r="C41" s="12">
        <f>C35-C38-(C40*$I30)</f>
        <v>2088.8963999999987</v>
      </c>
      <c r="D41" s="12">
        <f>D35-D38-(D40*$I30)</f>
        <v>1156.2489999999957</v>
      </c>
      <c r="E41" s="12">
        <f>E35-E38-(E40*$I30)</f>
        <v>818.68239999999878</v>
      </c>
      <c r="H41" s="30"/>
      <c r="I41" s="27" t="s">
        <v>54</v>
      </c>
      <c r="J41" s="27" t="s">
        <v>55</v>
      </c>
      <c r="K41" s="27" t="s">
        <v>56</v>
      </c>
    </row>
    <row r="42" spans="1:11" ht="15" customHeight="1" x14ac:dyDescent="0.25">
      <c r="A42" s="1" t="s">
        <v>29</v>
      </c>
      <c r="B42" s="12">
        <f>B36-B39</f>
        <v>-566.8127999999997</v>
      </c>
      <c r="C42" s="12">
        <f>C36-C39</f>
        <v>-740.05039999999917</v>
      </c>
      <c r="D42" s="12">
        <f>D36-D39</f>
        <v>-634.78240000000187</v>
      </c>
      <c r="E42" s="12">
        <f>E36-E39</f>
        <v>-964.59920000000056</v>
      </c>
      <c r="H42" s="31"/>
      <c r="I42" s="28"/>
      <c r="J42" s="28"/>
      <c r="K42" s="28"/>
    </row>
    <row r="43" spans="1:11" ht="15.75" customHeight="1" x14ac:dyDescent="0.25">
      <c r="A43" s="1" t="s">
        <v>30</v>
      </c>
      <c r="B43" s="12">
        <f>SUM(B41:B42)</f>
        <v>-414.63820000000214</v>
      </c>
      <c r="C43" s="16">
        <f t="shared" ref="C43" si="5">SUM(C41:C42)</f>
        <v>1348.8459999999995</v>
      </c>
      <c r="D43" s="12">
        <f>SUM(D41:D42)</f>
        <v>521.46659999999383</v>
      </c>
      <c r="E43" s="12">
        <f>SUM(E41:E42)</f>
        <v>-145.91680000000179</v>
      </c>
      <c r="H43" s="32"/>
      <c r="I43" s="29"/>
      <c r="J43" s="29"/>
      <c r="K43" s="29"/>
    </row>
    <row r="44" spans="1:11" ht="15.75" x14ac:dyDescent="0.25">
      <c r="H44" s="20" t="s">
        <v>6</v>
      </c>
      <c r="I44" s="21">
        <v>0.06</v>
      </c>
      <c r="J44" s="22">
        <v>0.1</v>
      </c>
      <c r="K44" s="21">
        <v>0.04</v>
      </c>
    </row>
    <row r="45" spans="1:11" ht="15.75" x14ac:dyDescent="0.25">
      <c r="H45" s="20" t="s">
        <v>5</v>
      </c>
      <c r="I45" s="23">
        <v>600000</v>
      </c>
      <c r="J45" s="23">
        <v>600000</v>
      </c>
      <c r="K45" s="23">
        <v>600000</v>
      </c>
    </row>
    <row r="46" spans="1:11" ht="15.75" x14ac:dyDescent="0.25">
      <c r="H46" s="20" t="s">
        <v>14</v>
      </c>
      <c r="I46" s="24">
        <v>40</v>
      </c>
      <c r="J46" s="24">
        <v>40</v>
      </c>
      <c r="K46" s="24">
        <v>40</v>
      </c>
    </row>
    <row r="47" spans="1:11" ht="15.75" x14ac:dyDescent="0.25">
      <c r="A47" s="26" t="s">
        <v>31</v>
      </c>
      <c r="B47" s="26"/>
      <c r="C47" s="26"/>
      <c r="D47" s="26"/>
      <c r="E47" s="26"/>
      <c r="H47" s="20" t="s">
        <v>19</v>
      </c>
      <c r="I47" s="24">
        <v>70</v>
      </c>
      <c r="J47" s="24">
        <v>60</v>
      </c>
      <c r="K47" s="24">
        <v>70</v>
      </c>
    </row>
    <row r="48" spans="1:11" x14ac:dyDescent="0.25">
      <c r="A48" s="4"/>
      <c r="H48" s="19" t="s">
        <v>8</v>
      </c>
      <c r="I48" s="19">
        <f>I45*I44</f>
        <v>36000</v>
      </c>
      <c r="J48" s="19"/>
      <c r="K48" s="19"/>
    </row>
    <row r="49" spans="1:11" x14ac:dyDescent="0.25">
      <c r="A49" s="1" t="s">
        <v>32</v>
      </c>
      <c r="B49" s="1">
        <v>9764</v>
      </c>
      <c r="C49" s="1">
        <v>10999</v>
      </c>
      <c r="D49" s="1">
        <v>12973</v>
      </c>
      <c r="E49" s="1">
        <v>13037</v>
      </c>
      <c r="H49" s="19" t="s">
        <v>57</v>
      </c>
      <c r="I49" s="19"/>
      <c r="J49" s="19">
        <f>J45*J44</f>
        <v>60000</v>
      </c>
      <c r="K49" s="19"/>
    </row>
    <row r="50" spans="1:11" x14ac:dyDescent="0.25">
      <c r="A50" s="1" t="s">
        <v>33</v>
      </c>
      <c r="B50" s="1">
        <v>994</v>
      </c>
      <c r="C50" s="1">
        <v>1296</v>
      </c>
      <c r="D50" s="1">
        <v>1290</v>
      </c>
      <c r="E50" s="1">
        <v>1554</v>
      </c>
      <c r="H50" s="19" t="s">
        <v>58</v>
      </c>
      <c r="I50" s="19"/>
      <c r="J50" s="19"/>
      <c r="K50" s="19">
        <f>K45*K44</f>
        <v>24000</v>
      </c>
    </row>
    <row r="51" spans="1:11" x14ac:dyDescent="0.25">
      <c r="A51" s="1" t="s">
        <v>34</v>
      </c>
      <c r="B51" s="14">
        <f>B50/B49</f>
        <v>0.10180253994264646</v>
      </c>
      <c r="C51" s="17">
        <f t="shared" ref="C51:D51" si="6">C50/C49</f>
        <v>0.11782889353577598</v>
      </c>
      <c r="D51" s="14">
        <f t="shared" si="6"/>
        <v>9.9437292838973249E-2</v>
      </c>
      <c r="E51" s="17">
        <f>E50/E49</f>
        <v>0.11919920227046099</v>
      </c>
      <c r="H51" s="19" t="s">
        <v>59</v>
      </c>
      <c r="I51" s="25">
        <f>I47-I46</f>
        <v>30</v>
      </c>
      <c r="J51" s="25">
        <f t="shared" ref="J51:K51" si="7">J47-J46</f>
        <v>20</v>
      </c>
      <c r="K51" s="25">
        <f t="shared" si="7"/>
        <v>30</v>
      </c>
    </row>
    <row r="52" spans="1:11" x14ac:dyDescent="0.25">
      <c r="A52" s="1" t="s">
        <v>35</v>
      </c>
      <c r="B52" s="1">
        <f>B49-B25</f>
        <v>-193</v>
      </c>
      <c r="C52" s="1">
        <f>C49-C25</f>
        <v>-79</v>
      </c>
      <c r="D52" s="1">
        <f>D49-D25</f>
        <v>714</v>
      </c>
      <c r="E52" s="1">
        <f>E49-E25</f>
        <v>1041</v>
      </c>
      <c r="H52" s="19" t="s">
        <v>60</v>
      </c>
      <c r="I52" s="19"/>
      <c r="J52" s="19">
        <f>J49-I48</f>
        <v>24000</v>
      </c>
      <c r="K52" s="19"/>
    </row>
    <row r="53" spans="1:11" x14ac:dyDescent="0.25">
      <c r="A53" s="1" t="s">
        <v>36</v>
      </c>
      <c r="B53" s="13">
        <f>B52/B25</f>
        <v>-1.9383348398111882E-2</v>
      </c>
      <c r="C53" s="13">
        <f>C52/C25</f>
        <v>-7.1312511283625202E-3</v>
      </c>
      <c r="D53" s="13">
        <f>D52/D25</f>
        <v>5.8242923566359413E-2</v>
      </c>
      <c r="E53" s="13">
        <f>E52/E25</f>
        <v>8.6778926308769586E-2</v>
      </c>
      <c r="H53" s="19" t="s">
        <v>61</v>
      </c>
      <c r="I53" s="19"/>
      <c r="J53" s="19"/>
      <c r="K53" s="19">
        <f>K50-I48</f>
        <v>-12000</v>
      </c>
    </row>
    <row r="54" spans="1:11" x14ac:dyDescent="0.25">
      <c r="A54" s="1" t="s">
        <v>37</v>
      </c>
      <c r="B54" s="9">
        <f>B50-B28</f>
        <v>3.5874000000000024</v>
      </c>
      <c r="C54" s="9">
        <f>C50-C28</f>
        <v>183.76220000000012</v>
      </c>
      <c r="D54" s="9">
        <f>D50-D28</f>
        <v>66.61019999999985</v>
      </c>
      <c r="E54" s="9">
        <f>E50-E28</f>
        <v>358.61809999999991</v>
      </c>
      <c r="H54" s="19" t="s">
        <v>62</v>
      </c>
      <c r="I54" s="19"/>
      <c r="J54" s="25">
        <f>J52*J51</f>
        <v>480000</v>
      </c>
      <c r="K54" s="19"/>
    </row>
    <row r="55" spans="1:11" x14ac:dyDescent="0.25">
      <c r="A55" s="1" t="s">
        <v>50</v>
      </c>
      <c r="B55" s="12">
        <f>B54*$I27*$I32</f>
        <v>143.49600000000009</v>
      </c>
      <c r="C55" s="16">
        <f t="shared" ref="C55:E55" si="8">C54*$I27*$I32</f>
        <v>7350.4880000000048</v>
      </c>
      <c r="D55" s="12">
        <f t="shared" si="8"/>
        <v>2664.407999999994</v>
      </c>
      <c r="E55" s="16">
        <f t="shared" si="8"/>
        <v>14344.723999999997</v>
      </c>
      <c r="H55" s="19" t="s">
        <v>63</v>
      </c>
      <c r="I55" s="19"/>
      <c r="J55" s="19">
        <f>I48* (20-30)</f>
        <v>-360000</v>
      </c>
      <c r="K55" s="19">
        <f>K53*30</f>
        <v>-360000</v>
      </c>
    </row>
    <row r="56" spans="1:11" x14ac:dyDescent="0.25">
      <c r="A56" s="1" t="s">
        <v>53</v>
      </c>
      <c r="B56" s="12">
        <f>B55+B43</f>
        <v>-271.14220000000205</v>
      </c>
      <c r="C56" s="12">
        <f t="shared" ref="C56:E56" si="9">C55+C43</f>
        <v>8699.3340000000044</v>
      </c>
      <c r="D56" s="12">
        <f t="shared" si="9"/>
        <v>3185.8745999999878</v>
      </c>
      <c r="E56" s="12">
        <f t="shared" si="9"/>
        <v>14198.807199999996</v>
      </c>
      <c r="H56" s="19" t="s">
        <v>64</v>
      </c>
      <c r="I56" s="19"/>
      <c r="J56" s="19"/>
      <c r="K56" s="25">
        <f>J54+J55+K55</f>
        <v>-240000</v>
      </c>
    </row>
    <row r="57" spans="1:11" x14ac:dyDescent="0.25">
      <c r="A57" s="1" t="s">
        <v>38</v>
      </c>
      <c r="B57" s="13">
        <f>B34/B28</f>
        <v>0.223761188013965</v>
      </c>
      <c r="C57" s="13">
        <f>C34/C28</f>
        <v>0.71904830064218295</v>
      </c>
      <c r="D57" s="13">
        <f>D34/D28</f>
        <v>0.40756977048525317</v>
      </c>
      <c r="E57" s="13">
        <f>E34/E28</f>
        <v>0.99041578260470575</v>
      </c>
    </row>
  </sheetData>
  <mergeCells count="10">
    <mergeCell ref="A47:E47"/>
    <mergeCell ref="K1:M1"/>
    <mergeCell ref="A1:A2"/>
    <mergeCell ref="B1:D1"/>
    <mergeCell ref="E1:G1"/>
    <mergeCell ref="H1:J1"/>
    <mergeCell ref="J41:J43"/>
    <mergeCell ref="K41:K43"/>
    <mergeCell ref="I41:I43"/>
    <mergeCell ref="H41:H4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2F799-FD9A-4EE1-AEC9-2A8AEF204E9A}">
  <dimension ref="A2:V97"/>
  <sheetViews>
    <sheetView topLeftCell="A85" workbookViewId="0">
      <selection activeCell="O38" sqref="O38"/>
    </sheetView>
  </sheetViews>
  <sheetFormatPr defaultRowHeight="15" x14ac:dyDescent="0.25"/>
  <cols>
    <col min="1" max="1" width="30" bestFit="1" customWidth="1"/>
    <col min="2" max="2" width="18.7109375" bestFit="1" customWidth="1"/>
    <col min="3" max="5" width="10.42578125" bestFit="1" customWidth="1"/>
    <col min="6" max="6" width="14" bestFit="1" customWidth="1"/>
    <col min="7" max="10" width="16.42578125" bestFit="1" customWidth="1"/>
  </cols>
  <sheetData>
    <row r="2" spans="1: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25">
      <c r="A3" s="1">
        <v>1</v>
      </c>
      <c r="B3" s="9">
        <v>969.18399999999997</v>
      </c>
      <c r="C3">
        <v>969.13600000000008</v>
      </c>
      <c r="D3">
        <v>929.29600000000005</v>
      </c>
      <c r="E3">
        <v>1098.846</v>
      </c>
    </row>
    <row r="4" spans="1:5" x14ac:dyDescent="0.25">
      <c r="A4" s="1">
        <v>2</v>
      </c>
      <c r="B4" s="9">
        <v>979.67200000000003</v>
      </c>
      <c r="C4">
        <v>1269.165</v>
      </c>
      <c r="D4">
        <v>779.779</v>
      </c>
      <c r="E4">
        <v>1249.5719999999999</v>
      </c>
    </row>
    <row r="5" spans="1:5" x14ac:dyDescent="0.25">
      <c r="A5" s="1">
        <v>3</v>
      </c>
      <c r="B5" s="9">
        <v>1349.27</v>
      </c>
      <c r="C5">
        <v>1139.28</v>
      </c>
      <c r="D5">
        <v>1039.8709999999999</v>
      </c>
      <c r="E5">
        <v>1229.2839999999999</v>
      </c>
    </row>
    <row r="6" spans="1:5" x14ac:dyDescent="0.25">
      <c r="A6" s="1">
        <v>4</v>
      </c>
      <c r="B6" s="9">
        <v>789.52499999999998</v>
      </c>
      <c r="C6">
        <v>1578.63</v>
      </c>
      <c r="D6">
        <v>1559.712</v>
      </c>
      <c r="E6">
        <v>1329.412</v>
      </c>
    </row>
    <row r="7" spans="1:5" x14ac:dyDescent="0.25">
      <c r="A7" s="1">
        <v>5</v>
      </c>
      <c r="B7" s="9">
        <v>819.26400000000001</v>
      </c>
      <c r="C7">
        <v>1039.248</v>
      </c>
      <c r="D7">
        <v>1099.3140000000001</v>
      </c>
      <c r="E7">
        <v>1239.52</v>
      </c>
    </row>
    <row r="8" spans="1:5" x14ac:dyDescent="0.25">
      <c r="A8" s="1">
        <v>6</v>
      </c>
      <c r="B8" s="9">
        <v>1069.43</v>
      </c>
      <c r="C8">
        <v>729.6</v>
      </c>
      <c r="D8">
        <v>1198.76</v>
      </c>
      <c r="E8">
        <v>1219.2080000000001</v>
      </c>
    </row>
    <row r="9" spans="1:5" x14ac:dyDescent="0.25">
      <c r="A9" s="1">
        <v>7</v>
      </c>
      <c r="B9" s="9">
        <v>1019.1130000000001</v>
      </c>
      <c r="C9">
        <v>1099.08</v>
      </c>
      <c r="D9">
        <v>1319.692</v>
      </c>
      <c r="E9">
        <v>1079.6369999999999</v>
      </c>
    </row>
    <row r="10" spans="1:5" x14ac:dyDescent="0.25">
      <c r="A10" s="1">
        <v>8</v>
      </c>
      <c r="B10" s="9">
        <v>1109.152</v>
      </c>
      <c r="C10">
        <v>969.3</v>
      </c>
      <c r="D10">
        <v>1199.47</v>
      </c>
      <c r="E10">
        <v>1069.25</v>
      </c>
    </row>
    <row r="11" spans="1:5" x14ac:dyDescent="0.25">
      <c r="A11" s="1">
        <v>9</v>
      </c>
      <c r="B11" s="9">
        <v>810</v>
      </c>
      <c r="C11">
        <v>949.30799999999999</v>
      </c>
      <c r="D11">
        <v>1319.4580000000001</v>
      </c>
      <c r="E11">
        <v>1260</v>
      </c>
    </row>
    <row r="12" spans="1:5" x14ac:dyDescent="0.25">
      <c r="A12" s="1">
        <v>10</v>
      </c>
      <c r="B12" s="9">
        <v>989.51600000000008</v>
      </c>
      <c r="C12">
        <v>1379.6310000000001</v>
      </c>
      <c r="D12">
        <v>1788.546</v>
      </c>
      <c r="E12">
        <v>1179.0900000000001</v>
      </c>
    </row>
    <row r="25" spans="1:22" x14ac:dyDescent="0.25">
      <c r="A25" s="2" t="s">
        <v>0</v>
      </c>
      <c r="B25" s="2" t="s">
        <v>1</v>
      </c>
      <c r="C25" s="2" t="s">
        <v>2</v>
      </c>
      <c r="D25" s="2" t="s">
        <v>3</v>
      </c>
      <c r="E25" s="2" t="s">
        <v>4</v>
      </c>
      <c r="R25" s="2"/>
      <c r="S25" s="2"/>
      <c r="T25" s="2"/>
      <c r="U25" s="2"/>
      <c r="V25" s="2"/>
    </row>
    <row r="26" spans="1:22" x14ac:dyDescent="0.25">
      <c r="A26">
        <v>11</v>
      </c>
      <c r="B26">
        <v>1269.7830000000001</v>
      </c>
      <c r="C26">
        <v>2119.8320000000003</v>
      </c>
      <c r="D26">
        <v>1869.9460000000001</v>
      </c>
      <c r="E26">
        <v>2359.8690000000001</v>
      </c>
      <c r="R26" s="1"/>
      <c r="S26" s="9"/>
    </row>
    <row r="27" spans="1:22" x14ac:dyDescent="0.25">
      <c r="A27">
        <v>12</v>
      </c>
      <c r="B27">
        <v>1539.8150000000001</v>
      </c>
      <c r="C27">
        <v>1639.021</v>
      </c>
      <c r="D27">
        <v>1679.8560000000002</v>
      </c>
      <c r="E27">
        <v>2379.2489999999998</v>
      </c>
      <c r="R27" s="1"/>
      <c r="S27" s="9"/>
    </row>
    <row r="28" spans="1:22" x14ac:dyDescent="0.25">
      <c r="A28">
        <v>13</v>
      </c>
      <c r="B28">
        <v>849.4</v>
      </c>
      <c r="C28">
        <v>2209.9189999999999</v>
      </c>
      <c r="D28">
        <v>1749.0639999999999</v>
      </c>
      <c r="E28">
        <v>2419</v>
      </c>
      <c r="R28" s="1"/>
      <c r="S28" s="9"/>
    </row>
    <row r="29" spans="1:22" x14ac:dyDescent="0.25">
      <c r="A29">
        <v>14</v>
      </c>
      <c r="B29">
        <v>1189.116</v>
      </c>
      <c r="C29">
        <v>1679.19</v>
      </c>
      <c r="D29">
        <v>1589.16</v>
      </c>
      <c r="E29">
        <v>2359.11</v>
      </c>
      <c r="R29" s="1"/>
      <c r="S29" s="9"/>
    </row>
    <row r="30" spans="1:22" x14ac:dyDescent="0.25">
      <c r="R30" s="1"/>
      <c r="S30" s="9"/>
    </row>
    <row r="31" spans="1:22" x14ac:dyDescent="0.25">
      <c r="R31" s="1"/>
      <c r="S31" s="9"/>
    </row>
    <row r="32" spans="1:22" x14ac:dyDescent="0.25">
      <c r="R32" s="1"/>
      <c r="S32" s="9"/>
    </row>
    <row r="33" spans="1:19" x14ac:dyDescent="0.25">
      <c r="R33" s="1"/>
      <c r="S33" s="9"/>
    </row>
    <row r="34" spans="1:19" x14ac:dyDescent="0.25">
      <c r="R34" s="1"/>
      <c r="S34" s="9"/>
    </row>
    <row r="35" spans="1:19" x14ac:dyDescent="0.25">
      <c r="R35" s="1"/>
      <c r="S35" s="9"/>
    </row>
    <row r="46" spans="1:19" x14ac:dyDescent="0.25">
      <c r="A46" s="2" t="s">
        <v>0</v>
      </c>
      <c r="B46" s="2" t="s">
        <v>1</v>
      </c>
      <c r="C46" s="2" t="s">
        <v>2</v>
      </c>
      <c r="D46" s="2" t="s">
        <v>3</v>
      </c>
      <c r="E46" s="2" t="s">
        <v>4</v>
      </c>
    </row>
    <row r="47" spans="1:19" x14ac:dyDescent="0.25">
      <c r="A47">
        <v>15</v>
      </c>
      <c r="B47">
        <v>869.36199999999997</v>
      </c>
      <c r="C47">
        <v>949.654</v>
      </c>
      <c r="D47">
        <v>1078.7839999999999</v>
      </c>
      <c r="E47">
        <v>979.69199999999989</v>
      </c>
    </row>
    <row r="48" spans="1:19" x14ac:dyDescent="0.25">
      <c r="A48">
        <v>16</v>
      </c>
      <c r="B48">
        <v>969.7600000000001</v>
      </c>
      <c r="C48">
        <v>1089.809</v>
      </c>
      <c r="D48">
        <v>1209.3</v>
      </c>
      <c r="E48">
        <v>1169.922</v>
      </c>
    </row>
    <row r="58" spans="1:2" x14ac:dyDescent="0.25">
      <c r="A58" t="s">
        <v>0</v>
      </c>
      <c r="B58" t="s">
        <v>39</v>
      </c>
    </row>
    <row r="59" spans="1:2" x14ac:dyDescent="0.25">
      <c r="A59">
        <v>1</v>
      </c>
    </row>
    <row r="60" spans="1:2" x14ac:dyDescent="0.25">
      <c r="A60">
        <v>2</v>
      </c>
    </row>
    <row r="61" spans="1:2" x14ac:dyDescent="0.25">
      <c r="A61">
        <v>3</v>
      </c>
    </row>
    <row r="62" spans="1:2" x14ac:dyDescent="0.25">
      <c r="A62">
        <v>4</v>
      </c>
    </row>
    <row r="63" spans="1:2" x14ac:dyDescent="0.25">
      <c r="A63">
        <v>5</v>
      </c>
    </row>
    <row r="64" spans="1:2" x14ac:dyDescent="0.25">
      <c r="A64">
        <v>6</v>
      </c>
    </row>
    <row r="65" spans="1:5" x14ac:dyDescent="0.25">
      <c r="A65">
        <v>7</v>
      </c>
    </row>
    <row r="66" spans="1:5" x14ac:dyDescent="0.25">
      <c r="A66">
        <v>8</v>
      </c>
    </row>
    <row r="67" spans="1:5" x14ac:dyDescent="0.25">
      <c r="A67">
        <v>9</v>
      </c>
    </row>
    <row r="68" spans="1:5" x14ac:dyDescent="0.25">
      <c r="A68">
        <v>10</v>
      </c>
    </row>
    <row r="69" spans="1:5" x14ac:dyDescent="0.25">
      <c r="A69">
        <v>11</v>
      </c>
      <c r="B69">
        <v>3500</v>
      </c>
    </row>
    <row r="70" spans="1:5" x14ac:dyDescent="0.25">
      <c r="A70">
        <v>12</v>
      </c>
      <c r="B70">
        <v>3500</v>
      </c>
    </row>
    <row r="71" spans="1:5" x14ac:dyDescent="0.25">
      <c r="A71">
        <v>13</v>
      </c>
      <c r="B71">
        <v>3500</v>
      </c>
    </row>
    <row r="72" spans="1:5" x14ac:dyDescent="0.25">
      <c r="A72">
        <v>14</v>
      </c>
      <c r="B72">
        <v>3500</v>
      </c>
    </row>
    <row r="73" spans="1:5" x14ac:dyDescent="0.25">
      <c r="A73">
        <v>15</v>
      </c>
    </row>
    <row r="74" spans="1:5" x14ac:dyDescent="0.25">
      <c r="A74">
        <v>16</v>
      </c>
    </row>
    <row r="79" spans="1:5" x14ac:dyDescent="0.25">
      <c r="A79" t="s">
        <v>40</v>
      </c>
      <c r="B79" s="2" t="s">
        <v>1</v>
      </c>
      <c r="C79" s="2" t="s">
        <v>2</v>
      </c>
      <c r="D79" s="2" t="s">
        <v>3</v>
      </c>
      <c r="E79" s="2" t="s">
        <v>4</v>
      </c>
    </row>
    <row r="80" spans="1:5" x14ac:dyDescent="0.25">
      <c r="A80" t="s">
        <v>41</v>
      </c>
      <c r="B80">
        <v>9957</v>
      </c>
      <c r="C80">
        <v>11078</v>
      </c>
      <c r="D80">
        <v>12259</v>
      </c>
      <c r="E80">
        <v>11996</v>
      </c>
    </row>
    <row r="81" spans="1:5" x14ac:dyDescent="0.25">
      <c r="A81" t="s">
        <v>42</v>
      </c>
      <c r="B81" s="1">
        <v>9657.5</v>
      </c>
      <c r="C81" s="1">
        <v>12735</v>
      </c>
      <c r="D81" s="1">
        <v>13460</v>
      </c>
      <c r="E81" s="1">
        <v>14900</v>
      </c>
    </row>
    <row r="82" spans="1:5" x14ac:dyDescent="0.25">
      <c r="A82" t="s">
        <v>43</v>
      </c>
      <c r="B82" s="1">
        <v>9945</v>
      </c>
      <c r="C82" s="1">
        <v>10905</v>
      </c>
      <c r="D82" s="1">
        <v>12970</v>
      </c>
      <c r="E82" s="1">
        <v>13430</v>
      </c>
    </row>
    <row r="83" spans="1:5" x14ac:dyDescent="0.25">
      <c r="A83" t="s">
        <v>44</v>
      </c>
      <c r="B83">
        <v>9764</v>
      </c>
      <c r="C83">
        <v>10999</v>
      </c>
      <c r="D83">
        <v>12973</v>
      </c>
      <c r="E83">
        <v>13037</v>
      </c>
    </row>
    <row r="86" spans="1:5" x14ac:dyDescent="0.25">
      <c r="A86" t="s">
        <v>45</v>
      </c>
      <c r="B86" s="2" t="s">
        <v>1</v>
      </c>
      <c r="C86" s="2" t="s">
        <v>2</v>
      </c>
      <c r="D86" s="2" t="s">
        <v>3</v>
      </c>
      <c r="E86" s="2" t="s">
        <v>4</v>
      </c>
    </row>
    <row r="87" spans="1:5" x14ac:dyDescent="0.25">
      <c r="A87" t="s">
        <v>41</v>
      </c>
      <c r="B87">
        <v>990.4126</v>
      </c>
      <c r="C87">
        <v>1112.2377999999999</v>
      </c>
      <c r="D87">
        <v>1223.3898000000002</v>
      </c>
      <c r="E87">
        <v>1195.3819000000001</v>
      </c>
    </row>
    <row r="88" spans="1:5" x14ac:dyDescent="0.25">
      <c r="A88" t="s">
        <v>42</v>
      </c>
      <c r="B88">
        <v>1212.0284999999999</v>
      </c>
      <c r="C88">
        <v>1911.9904999999999</v>
      </c>
      <c r="D88">
        <v>1722.0065</v>
      </c>
      <c r="E88">
        <v>2379.3070000000002</v>
      </c>
    </row>
    <row r="89" spans="1:5" x14ac:dyDescent="0.25">
      <c r="A89" t="s">
        <v>43</v>
      </c>
      <c r="B89">
        <v>919.56100000000004</v>
      </c>
      <c r="C89">
        <v>1019.7315</v>
      </c>
      <c r="D89">
        <v>1144.0419999999999</v>
      </c>
      <c r="E89">
        <v>1074.807</v>
      </c>
    </row>
    <row r="90" spans="1:5" x14ac:dyDescent="0.25">
      <c r="A90" t="s">
        <v>44</v>
      </c>
      <c r="B90">
        <v>994</v>
      </c>
      <c r="C90">
        <v>1296</v>
      </c>
      <c r="D90">
        <v>1290</v>
      </c>
      <c r="E90">
        <v>1554</v>
      </c>
    </row>
    <row r="93" spans="1:5" x14ac:dyDescent="0.25">
      <c r="A93" t="s">
        <v>46</v>
      </c>
      <c r="B93" s="2" t="s">
        <v>1</v>
      </c>
      <c r="C93" s="2" t="s">
        <v>2</v>
      </c>
      <c r="D93" s="2" t="s">
        <v>3</v>
      </c>
      <c r="E93" s="2" t="s">
        <v>4</v>
      </c>
    </row>
    <row r="94" spans="1:5" x14ac:dyDescent="0.25">
      <c r="A94" t="s">
        <v>41</v>
      </c>
      <c r="B94" s="15">
        <f>B87/B80</f>
        <v>9.9468976599377326E-2</v>
      </c>
      <c r="C94" s="15">
        <f>C87/C80</f>
        <v>0.10040059577541072</v>
      </c>
      <c r="D94" s="15">
        <f t="shared" ref="D94:E94" si="0">D87/D80</f>
        <v>9.9795236153030445E-2</v>
      </c>
      <c r="E94" s="15">
        <f t="shared" si="0"/>
        <v>9.9648374458152722E-2</v>
      </c>
    </row>
    <row r="95" spans="1:5" x14ac:dyDescent="0.25">
      <c r="A95" t="s">
        <v>42</v>
      </c>
      <c r="B95" s="15">
        <f>B88/B81</f>
        <v>0.12550126844421433</v>
      </c>
      <c r="C95" s="18">
        <f t="shared" ref="C95:D95" si="1">C88/C81</f>
        <v>0.15013667059285432</v>
      </c>
      <c r="D95" s="15">
        <f t="shared" si="1"/>
        <v>0.12793510401188707</v>
      </c>
      <c r="E95" s="18">
        <f>E88/E81</f>
        <v>0.159685033557047</v>
      </c>
    </row>
    <row r="96" spans="1:5" x14ac:dyDescent="0.25">
      <c r="A96" t="s">
        <v>47</v>
      </c>
      <c r="B96" s="15">
        <f>B89/B82</f>
        <v>9.2464655605832086E-2</v>
      </c>
      <c r="C96" s="15">
        <f t="shared" ref="C96:E96" si="2">C89/C82</f>
        <v>9.3510453920220074E-2</v>
      </c>
      <c r="D96" s="15">
        <f t="shared" si="2"/>
        <v>8.8206784888203535E-2</v>
      </c>
      <c r="E96" s="15">
        <f t="shared" si="2"/>
        <v>8.0030305286671627E-2</v>
      </c>
    </row>
    <row r="97" spans="1:5" x14ac:dyDescent="0.25">
      <c r="A97" t="s">
        <v>48</v>
      </c>
      <c r="B97" s="15">
        <f>B90/B83</f>
        <v>0.10180253994264646</v>
      </c>
      <c r="C97" s="18">
        <f t="shared" ref="C97:E97" si="3">C90/C83</f>
        <v>0.11782889353577598</v>
      </c>
      <c r="D97" s="15">
        <f t="shared" si="3"/>
        <v>9.9437292838973249E-2</v>
      </c>
      <c r="E97" s="18">
        <f t="shared" si="3"/>
        <v>0.11919920227046099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Analysis</vt:lpstr>
      <vt:lpstr>Viz</vt:lpstr>
    </vt:vector>
  </TitlesOfParts>
  <Manager/>
  <Company>Monash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Satheesh Seenivasan</dc:creator>
  <cp:keywords/>
  <dc:description/>
  <cp:lastModifiedBy>AYUSH PRADHANANGA</cp:lastModifiedBy>
  <cp:revision/>
  <dcterms:created xsi:type="dcterms:W3CDTF">2013-09-06T04:02:52Z</dcterms:created>
  <dcterms:modified xsi:type="dcterms:W3CDTF">2024-01-04T03:16:20Z</dcterms:modified>
  <cp:category/>
  <cp:contentStatus/>
</cp:coreProperties>
</file>